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85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Sheet1!$A$1:$M$31</definedName>
  </definedNames>
  <calcPr calcId="0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M8" i="1"/>
  <c r="D10" i="1"/>
  <c r="M10" i="1"/>
  <c r="C12" i="1"/>
  <c r="D12" i="1"/>
  <c r="E12" i="1"/>
  <c r="F12" i="1"/>
  <c r="G12" i="1"/>
  <c r="H12" i="1"/>
  <c r="I12" i="1"/>
  <c r="J12" i="1"/>
  <c r="K12" i="1"/>
  <c r="L12" i="1"/>
  <c r="M12" i="1"/>
  <c r="M15" i="1"/>
  <c r="C18" i="1"/>
  <c r="D18" i="1"/>
  <c r="E18" i="1"/>
  <c r="F18" i="1"/>
  <c r="G18" i="1"/>
  <c r="H18" i="1"/>
  <c r="I18" i="1"/>
  <c r="J18" i="1"/>
  <c r="K18" i="1"/>
  <c r="L18" i="1"/>
  <c r="M18" i="1"/>
  <c r="C20" i="1"/>
  <c r="D20" i="1"/>
  <c r="E20" i="1"/>
  <c r="F20" i="1"/>
  <c r="G20" i="1"/>
  <c r="H20" i="1"/>
  <c r="I20" i="1"/>
  <c r="J20" i="1"/>
  <c r="K20" i="1"/>
  <c r="L20" i="1"/>
  <c r="M20" i="1"/>
  <c r="C22" i="1"/>
  <c r="D22" i="1"/>
  <c r="E22" i="1"/>
  <c r="F22" i="1"/>
  <c r="G22" i="1"/>
  <c r="H22" i="1"/>
  <c r="I22" i="1"/>
  <c r="J22" i="1"/>
  <c r="K22" i="1"/>
  <c r="L22" i="1"/>
  <c r="M22" i="1"/>
  <c r="C26" i="1"/>
  <c r="D26" i="1"/>
  <c r="E26" i="1"/>
  <c r="F26" i="1"/>
  <c r="G26" i="1"/>
  <c r="H26" i="1"/>
  <c r="I26" i="1"/>
  <c r="J26" i="1"/>
  <c r="K26" i="1"/>
  <c r="L26" i="1"/>
  <c r="M26" i="1"/>
  <c r="C28" i="1"/>
  <c r="D28" i="1"/>
  <c r="E28" i="1"/>
  <c r="F28" i="1"/>
  <c r="G28" i="1"/>
  <c r="H28" i="1"/>
  <c r="I28" i="1"/>
  <c r="J28" i="1"/>
  <c r="K28" i="1"/>
  <c r="L28" i="1"/>
  <c r="M28" i="1"/>
  <c r="C30" i="1"/>
  <c r="D30" i="1"/>
  <c r="E30" i="1"/>
  <c r="F30" i="1"/>
  <c r="G30" i="1"/>
  <c r="H30" i="1"/>
  <c r="I30" i="1"/>
  <c r="J30" i="1"/>
  <c r="K30" i="1"/>
  <c r="L30" i="1"/>
  <c r="M30" i="1"/>
</calcChain>
</file>

<file path=xl/sharedStrings.xml><?xml version="1.0" encoding="utf-8"?>
<sst xmlns="http://schemas.openxmlformats.org/spreadsheetml/2006/main" count="28" uniqueCount="24">
  <si>
    <t>Capacity Payment</t>
  </si>
  <si>
    <t>Energy Payment</t>
  </si>
  <si>
    <t>kWhs Generated</t>
  </si>
  <si>
    <t>Total</t>
  </si>
  <si>
    <t>Capacity Payment per kWh</t>
  </si>
  <si>
    <t>Energy Payment per kWh</t>
  </si>
  <si>
    <t>Capacity &amp; Energy per kWh</t>
  </si>
  <si>
    <t>Monthly:</t>
  </si>
  <si>
    <t>Rolling Average:</t>
  </si>
  <si>
    <t>EcoElectrica, LP</t>
  </si>
  <si>
    <t>Capacity and Energy per kWh</t>
  </si>
  <si>
    <t>Capacity Factor %</t>
  </si>
  <si>
    <t>Mar '00</t>
  </si>
  <si>
    <t>Apr '00</t>
  </si>
  <si>
    <t>May '00</t>
  </si>
  <si>
    <t>Jun '00</t>
  </si>
  <si>
    <t>Jul '00</t>
  </si>
  <si>
    <t>Aug '00</t>
  </si>
  <si>
    <t>Sep '00</t>
  </si>
  <si>
    <t>Oct '00</t>
  </si>
  <si>
    <t>Nov '00</t>
  </si>
  <si>
    <t>Dec '00</t>
  </si>
  <si>
    <t>Year 2000</t>
  </si>
  <si>
    <t>Dispatch Factor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</si>
</sst>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9" formatCode="_(&quot;$&quot;* #,##0.00000_);_(&quot;$&quot;* \(#,##0.00000\);_(&quot;$&quot;* &quot;-&quot;??_);_(@_)"/>
    <numFmt numFmtId="172" formatCode="_(* #,##0_);_(* \(#,##0\);_(* &quot;-&quot;??_);_(@_)"/>
    <numFmt numFmtId="173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2" applyNumberFormat="1" applyFont="1"/>
    <xf numFmtId="37" fontId="0" fillId="0" borderId="0" xfId="2" applyNumberFormat="1" applyFont="1"/>
    <xf numFmtId="37" fontId="0" fillId="0" borderId="0" xfId="0" applyNumberFormat="1"/>
    <xf numFmtId="169" fontId="0" fillId="0" borderId="0" xfId="2" applyNumberFormat="1" applyFont="1"/>
    <xf numFmtId="172" fontId="0" fillId="0" borderId="0" xfId="1" applyNumberFormat="1" applyFont="1"/>
    <xf numFmtId="173" fontId="3" fillId="0" borderId="0" xfId="3" applyNumberFormat="1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tabSelected="1" workbookViewId="0">
      <selection activeCell="A14" sqref="A14"/>
    </sheetView>
  </sheetViews>
  <sheetFormatPr defaultRowHeight="13.2" x14ac:dyDescent="0.25"/>
  <cols>
    <col min="2" max="2" width="15.44140625" customWidth="1"/>
    <col min="3" max="3" width="15" bestFit="1" customWidth="1"/>
    <col min="4" max="5" width="14.88671875" bestFit="1" customWidth="1"/>
    <col min="6" max="12" width="12.33203125" customWidth="1"/>
    <col min="13" max="13" width="15.44140625" customWidth="1"/>
  </cols>
  <sheetData>
    <row r="1" spans="1:16" ht="15.6" x14ac:dyDescent="0.3">
      <c r="A1" s="9" t="s">
        <v>9</v>
      </c>
    </row>
    <row r="2" spans="1:16" ht="15.6" x14ac:dyDescent="0.3">
      <c r="A2" s="9" t="s">
        <v>10</v>
      </c>
    </row>
    <row r="3" spans="1:16" x14ac:dyDescent="0.25">
      <c r="A3" s="1" t="s">
        <v>22</v>
      </c>
    </row>
    <row r="5" spans="1:16" ht="35.25" customHeight="1" x14ac:dyDescent="0.25"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  <c r="I5" s="10" t="s">
        <v>18</v>
      </c>
      <c r="J5" s="10" t="s">
        <v>19</v>
      </c>
      <c r="K5" s="10" t="s">
        <v>20</v>
      </c>
      <c r="L5" s="10" t="s">
        <v>21</v>
      </c>
      <c r="M5" s="11" t="s">
        <v>3</v>
      </c>
      <c r="N5" s="2"/>
      <c r="O5" s="2"/>
      <c r="P5" s="2"/>
    </row>
    <row r="6" spans="1:16" ht="21" customHeight="1" x14ac:dyDescent="0.25">
      <c r="A6" t="s">
        <v>23</v>
      </c>
      <c r="C6" s="8">
        <f>C15/109342000</f>
        <v>0.74687165041795467</v>
      </c>
      <c r="D6" s="8">
        <f>D15/309821720</f>
        <v>0.76103650835067338</v>
      </c>
      <c r="E6" s="8">
        <f>E15/367560000</f>
        <v>0.78662923060180656</v>
      </c>
      <c r="F6" s="8">
        <f>F15/254086000</f>
        <v>0.82695150460867584</v>
      </c>
      <c r="G6" s="8">
        <f>G15/272563000</f>
        <v>0.86517524388856892</v>
      </c>
      <c r="H6" s="8">
        <f>H15/333190000</f>
        <v>0.8594885800894384</v>
      </c>
      <c r="I6" s="8">
        <f>I15/262155000</f>
        <v>0.87545093551524866</v>
      </c>
      <c r="J6" s="8">
        <f>J15/185313864</f>
        <v>0.96998981144767449</v>
      </c>
      <c r="K6" s="8">
        <f>K15/267076658</f>
        <v>0.78250941720260703</v>
      </c>
      <c r="L6" s="8">
        <f>L15/267236043</f>
        <v>0.84539292104396258</v>
      </c>
      <c r="M6" s="8">
        <f>M15/(109342000+309821700+367560000+254086000+272563000+333190000+262155000+185313864+267076658+267236043)</f>
        <v>0.83058143032111509</v>
      </c>
      <c r="N6" s="2"/>
      <c r="O6" s="2"/>
      <c r="P6" s="2"/>
    </row>
    <row r="7" spans="1:16" ht="21" customHeight="1" x14ac:dyDescent="0.25">
      <c r="A7" t="s">
        <v>11</v>
      </c>
      <c r="C7" s="8">
        <f>C15/(507000*264)</f>
        <v>0.61012820512820509</v>
      </c>
      <c r="D7" s="8">
        <f>D15/(507000*720)</f>
        <v>0.64591726934034621</v>
      </c>
      <c r="E7" s="8">
        <f>E15/(507000*744)</f>
        <v>0.76650929990880368</v>
      </c>
      <c r="F7" s="8">
        <f>F15/(507000*720)</f>
        <v>0.57559938636861718</v>
      </c>
      <c r="G7" s="8">
        <f>G15/(507000*744)</f>
        <v>0.62515842718075965</v>
      </c>
      <c r="H7" s="8">
        <f>H15/(507000*744)</f>
        <v>0.75919121545672419</v>
      </c>
      <c r="I7" s="8">
        <f>I15/(507000*720)</f>
        <v>0.6287087442472058</v>
      </c>
      <c r="J7" s="8">
        <f>J15/(507000*744)</f>
        <v>0.47653432588916461</v>
      </c>
      <c r="K7" s="8">
        <f>K15/(507000*720)</f>
        <v>0.57251260135875526</v>
      </c>
      <c r="L7" s="8">
        <f>L15/(507000*744)</f>
        <v>0.59892541780662123</v>
      </c>
      <c r="M7" s="8">
        <f>M15/(507000*6864)</f>
        <v>0.62730569779497292</v>
      </c>
      <c r="N7" s="2"/>
      <c r="O7" s="2"/>
      <c r="P7" s="2"/>
    </row>
    <row r="8" spans="1:16" ht="27.75" customHeight="1" x14ac:dyDescent="0.25">
      <c r="A8" t="s">
        <v>0</v>
      </c>
      <c r="C8" s="3">
        <v>3497927</v>
      </c>
      <c r="D8" s="3">
        <v>10689790.960000001</v>
      </c>
      <c r="E8" s="3">
        <v>11252411.539999999</v>
      </c>
      <c r="F8" s="3">
        <v>7077766.8600000003</v>
      </c>
      <c r="G8" s="3">
        <v>7764163.96</v>
      </c>
      <c r="H8" s="3">
        <v>11016110.9</v>
      </c>
      <c r="I8" s="3">
        <v>7573498.0999999996</v>
      </c>
      <c r="J8" s="3">
        <v>0</v>
      </c>
      <c r="K8" s="3">
        <v>7926698.7999999998</v>
      </c>
      <c r="L8" s="3">
        <v>7448370.46</v>
      </c>
      <c r="M8" s="3">
        <f>SUM(C8:L8)</f>
        <v>74246738.579999998</v>
      </c>
      <c r="N8" s="4"/>
      <c r="O8" s="4"/>
      <c r="P8" s="4"/>
    </row>
    <row r="9" spans="1:16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  <c r="P9" s="4"/>
    </row>
    <row r="10" spans="1:16" x14ac:dyDescent="0.25">
      <c r="A10" t="s">
        <v>1</v>
      </c>
      <c r="C10" s="3">
        <v>2144743</v>
      </c>
      <c r="D10" s="3">
        <f>6002329+84306</f>
        <v>6086635</v>
      </c>
      <c r="E10" s="3">
        <v>7454220.6100000003</v>
      </c>
      <c r="F10" s="3">
        <v>5576876.2800000003</v>
      </c>
      <c r="G10" s="3">
        <v>6005990.2199999997</v>
      </c>
      <c r="H10" s="3">
        <v>7168002.8600000003</v>
      </c>
      <c r="I10" s="3">
        <v>5820245.9400000004</v>
      </c>
      <c r="J10" s="3">
        <v>5147523.63</v>
      </c>
      <c r="K10" s="3">
        <v>5402695.6799999997</v>
      </c>
      <c r="L10" s="3">
        <v>6038655.2000000002</v>
      </c>
      <c r="M10" s="3">
        <f>SUM(C10:L10)</f>
        <v>56845588.420000002</v>
      </c>
      <c r="N10" s="4"/>
      <c r="O10" s="4"/>
      <c r="P10" s="4"/>
    </row>
    <row r="11" spans="1:16" x14ac:dyDescent="0.2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  <c r="P11" s="4"/>
    </row>
    <row r="12" spans="1:16" x14ac:dyDescent="0.25">
      <c r="A12" t="s">
        <v>3</v>
      </c>
      <c r="C12" s="3">
        <f>C8+C10</f>
        <v>5642670</v>
      </c>
      <c r="D12" s="3">
        <f>D8+D10</f>
        <v>16776425.960000001</v>
      </c>
      <c r="E12" s="3">
        <f>E8+E10</f>
        <v>18706632.149999999</v>
      </c>
      <c r="F12" s="3">
        <f>F8+F10</f>
        <v>12654643.140000001</v>
      </c>
      <c r="G12" s="3">
        <f t="shared" ref="G12:L12" si="0">G8+G10</f>
        <v>13770154.18</v>
      </c>
      <c r="H12" s="3">
        <f t="shared" si="0"/>
        <v>18184113.760000002</v>
      </c>
      <c r="I12" s="3">
        <f t="shared" si="0"/>
        <v>13393744.039999999</v>
      </c>
      <c r="J12" s="3">
        <f t="shared" si="0"/>
        <v>5147523.63</v>
      </c>
      <c r="K12" s="3">
        <f t="shared" si="0"/>
        <v>13329394.48</v>
      </c>
      <c r="L12" s="3">
        <f t="shared" si="0"/>
        <v>13487025.66</v>
      </c>
      <c r="M12" s="3">
        <f>M8+M10</f>
        <v>131092327</v>
      </c>
      <c r="N12" s="4"/>
      <c r="O12" s="4"/>
      <c r="P12" s="4"/>
    </row>
    <row r="13" spans="1:16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3"/>
      <c r="N13" s="4"/>
      <c r="O13" s="4"/>
      <c r="P13" s="4"/>
    </row>
    <row r="14" spans="1:16" x14ac:dyDescent="0.25">
      <c r="C14" s="4"/>
      <c r="D14" s="4"/>
      <c r="E14" s="4"/>
      <c r="F14" s="4"/>
      <c r="G14" s="4"/>
      <c r="H14" s="4"/>
      <c r="I14" s="4"/>
      <c r="J14" s="4"/>
      <c r="K14" s="4"/>
      <c r="L14" s="4"/>
      <c r="M14" s="3"/>
      <c r="N14" s="4"/>
      <c r="O14" s="4"/>
      <c r="P14" s="4"/>
    </row>
    <row r="15" spans="1:16" x14ac:dyDescent="0.25">
      <c r="A15" t="s">
        <v>2</v>
      </c>
      <c r="C15" s="4">
        <v>81664440</v>
      </c>
      <c r="D15" s="4">
        <v>235785640</v>
      </c>
      <c r="E15" s="4">
        <v>289133440</v>
      </c>
      <c r="F15" s="4">
        <v>210116800</v>
      </c>
      <c r="G15" s="4">
        <v>235814760</v>
      </c>
      <c r="H15" s="4">
        <v>286373000</v>
      </c>
      <c r="I15" s="4">
        <v>229503840</v>
      </c>
      <c r="J15" s="4">
        <v>179752560</v>
      </c>
      <c r="K15" s="4">
        <v>208990000</v>
      </c>
      <c r="L15" s="4">
        <v>225919459</v>
      </c>
      <c r="M15" s="7">
        <f>SUM(C15:L15)</f>
        <v>2183053939</v>
      </c>
      <c r="N15" s="4"/>
      <c r="O15" s="4"/>
      <c r="P15" s="4"/>
    </row>
    <row r="16" spans="1:16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  <c r="M16" s="3"/>
      <c r="N16" s="4"/>
      <c r="O16" s="4"/>
      <c r="P16" s="4"/>
    </row>
    <row r="17" spans="1:16" ht="18.75" customHeight="1" x14ac:dyDescent="0.25">
      <c r="A17" s="1" t="s">
        <v>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3"/>
      <c r="N17" s="4"/>
      <c r="O17" s="4"/>
      <c r="P17" s="4"/>
    </row>
    <row r="18" spans="1:16" x14ac:dyDescent="0.25">
      <c r="A18" t="s">
        <v>4</v>
      </c>
      <c r="C18" s="6">
        <f>C8/C15</f>
        <v>4.2832927036541242E-2</v>
      </c>
      <c r="D18" s="6">
        <f>D8/D15</f>
        <v>4.5336904147343329E-2</v>
      </c>
      <c r="E18" s="6">
        <f>E8/E15</f>
        <v>3.8917710590653229E-2</v>
      </c>
      <c r="F18" s="6">
        <f>F8/F15</f>
        <v>3.3684916484545739E-2</v>
      </c>
      <c r="G18" s="6">
        <f t="shared" ref="G18:L18" si="1">G8/G15</f>
        <v>3.2924843042055549E-2</v>
      </c>
      <c r="H18" s="6">
        <f t="shared" si="1"/>
        <v>3.8467700865654236E-2</v>
      </c>
      <c r="I18" s="6">
        <f t="shared" si="1"/>
        <v>3.2999439573647218E-2</v>
      </c>
      <c r="J18" s="6">
        <f t="shared" si="1"/>
        <v>0</v>
      </c>
      <c r="K18" s="6">
        <f t="shared" si="1"/>
        <v>3.7928603282453704E-2</v>
      </c>
      <c r="L18" s="6">
        <f t="shared" si="1"/>
        <v>3.2969140829962773E-2</v>
      </c>
      <c r="M18" s="6">
        <f>M8/M15</f>
        <v>3.4010492023852826E-2</v>
      </c>
      <c r="N18" s="5"/>
      <c r="O18" s="5"/>
      <c r="P18" s="5"/>
    </row>
    <row r="19" spans="1:16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3"/>
      <c r="N19" s="5"/>
      <c r="O19" s="5"/>
      <c r="P19" s="5"/>
    </row>
    <row r="20" spans="1:16" x14ac:dyDescent="0.25">
      <c r="A20" t="s">
        <v>5</v>
      </c>
      <c r="C20" s="6">
        <f>C10/C15</f>
        <v>2.6262875249006789E-2</v>
      </c>
      <c r="D20" s="6">
        <f>D10/D15</f>
        <v>2.5814273507071932E-2</v>
      </c>
      <c r="E20" s="6">
        <f>E10/E15</f>
        <v>2.5781246921836507E-2</v>
      </c>
      <c r="F20" s="6">
        <f>F10/F15</f>
        <v>2.654179142267539E-2</v>
      </c>
      <c r="G20" s="6">
        <f t="shared" ref="G20:L20" si="2">G10/G15</f>
        <v>2.5469102188514406E-2</v>
      </c>
      <c r="H20" s="6">
        <f t="shared" si="2"/>
        <v>2.5030302647246774E-2</v>
      </c>
      <c r="I20" s="6">
        <f t="shared" si="2"/>
        <v>2.5360124431904933E-2</v>
      </c>
      <c r="J20" s="6">
        <f t="shared" si="2"/>
        <v>2.8636719443661886E-2</v>
      </c>
      <c r="K20" s="6">
        <f t="shared" si="2"/>
        <v>2.5851455476338579E-2</v>
      </c>
      <c r="L20" s="6">
        <f t="shared" si="2"/>
        <v>2.6729238936429995E-2</v>
      </c>
      <c r="M20" s="6">
        <f>M10/M15</f>
        <v>2.6039479558640444E-2</v>
      </c>
      <c r="N20" s="5"/>
      <c r="O20" s="5"/>
      <c r="P20" s="5"/>
    </row>
    <row r="21" spans="1:16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3"/>
      <c r="N21" s="5"/>
      <c r="O21" s="5"/>
      <c r="P21" s="5"/>
    </row>
    <row r="22" spans="1:16" x14ac:dyDescent="0.25">
      <c r="A22" t="s">
        <v>6</v>
      </c>
      <c r="C22" s="6">
        <f>C12/C15</f>
        <v>6.9095802285548027E-2</v>
      </c>
      <c r="D22" s="6">
        <f>D12/D15</f>
        <v>7.1151177654415254E-2</v>
      </c>
      <c r="E22" s="6">
        <f>E12/E15</f>
        <v>6.4698957512489733E-2</v>
      </c>
      <c r="F22" s="6">
        <f>F12/F15</f>
        <v>6.0226707907221129E-2</v>
      </c>
      <c r="G22" s="6">
        <f t="shared" ref="G22:L22" si="3">G12/G15</f>
        <v>5.8393945230569962E-2</v>
      </c>
      <c r="H22" s="6">
        <f t="shared" si="3"/>
        <v>6.3498003512901011E-2</v>
      </c>
      <c r="I22" s="6">
        <f t="shared" si="3"/>
        <v>5.8359564005552145E-2</v>
      </c>
      <c r="J22" s="6">
        <f t="shared" si="3"/>
        <v>2.8636719443661886E-2</v>
      </c>
      <c r="K22" s="6">
        <f t="shared" si="3"/>
        <v>6.3780058758792293E-2</v>
      </c>
      <c r="L22" s="6">
        <f t="shared" si="3"/>
        <v>5.9698379766392765E-2</v>
      </c>
      <c r="M22" s="6">
        <f>M12/M15</f>
        <v>6.0049971582493269E-2</v>
      </c>
      <c r="N22" s="5"/>
      <c r="O22" s="5"/>
      <c r="P22" s="5"/>
    </row>
    <row r="23" spans="1:16" x14ac:dyDescent="0.25">
      <c r="M23" s="3"/>
    </row>
    <row r="24" spans="1:16" x14ac:dyDescent="0.25">
      <c r="M24" s="3"/>
    </row>
    <row r="25" spans="1:16" ht="18" customHeight="1" x14ac:dyDescent="0.25">
      <c r="A25" s="1" t="s">
        <v>8</v>
      </c>
      <c r="M25" s="3"/>
    </row>
    <row r="26" spans="1:16" ht="16.5" customHeight="1" x14ac:dyDescent="0.25">
      <c r="A26" t="s">
        <v>4</v>
      </c>
      <c r="C26" s="6">
        <f>C8/C15</f>
        <v>4.2832927036541242E-2</v>
      </c>
      <c r="D26" s="6">
        <f>SUM($C$8:D8)/SUM($C$15:D15)</f>
        <v>4.4692752825893134E-2</v>
      </c>
      <c r="E26" s="6">
        <f>SUM($C$8:E8)/SUM($C$15:E15)</f>
        <v>4.1940027483766788E-2</v>
      </c>
      <c r="F26" s="6">
        <f>SUM($C$8:F8)/SUM($C$15:F15)</f>
        <v>3.9816191525430034E-2</v>
      </c>
      <c r="G26" s="6">
        <f>SUM($C$8:G8)/SUM($C$15:G15)</f>
        <v>3.8272193040692584E-2</v>
      </c>
      <c r="H26" s="6">
        <f>SUM($C$8:H8)/SUM($C$15:H15)</f>
        <v>3.8314009950704768E-2</v>
      </c>
      <c r="I26" s="6">
        <f>SUM($C$8:I8)/SUM($C$15:I15)</f>
        <v>3.7536325308281361E-2</v>
      </c>
      <c r="J26" s="6">
        <f>SUM($C$8:J8)/SUM($C$15:J15)</f>
        <v>3.3676661164756816E-2</v>
      </c>
      <c r="K26" s="6">
        <f>SUM($C$8:K8)/SUM($C$15:K15)</f>
        <v>3.4130699143372099E-2</v>
      </c>
      <c r="L26" s="6">
        <f>SUM($C$8:L8)/SUM($C$15:L15)</f>
        <v>3.4010492023852826E-2</v>
      </c>
      <c r="M26" s="6">
        <f>M8/M15</f>
        <v>3.4010492023852826E-2</v>
      </c>
    </row>
    <row r="27" spans="1:16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3"/>
    </row>
    <row r="28" spans="1:16" x14ac:dyDescent="0.25">
      <c r="A28" t="s">
        <v>5</v>
      </c>
      <c r="C28" s="6">
        <f>C10/C15</f>
        <v>2.6262875249006789E-2</v>
      </c>
      <c r="D28" s="6">
        <f>SUM($C$10:D10)/SUM($C$15:D15)</f>
        <v>2.5929676880220034E-2</v>
      </c>
      <c r="E28" s="6">
        <f>SUM($C$10:E10)/SUM($C$15:E15)</f>
        <v>2.585892641791521E-2</v>
      </c>
      <c r="F28" s="6">
        <f>SUM($C$10:F10)/SUM($C$15:F15)</f>
        <v>2.6034610700287224E-2</v>
      </c>
      <c r="G28" s="6">
        <f>SUM($C$10:G10)/SUM($C$15:G15)</f>
        <v>2.59079091864413E-2</v>
      </c>
      <c r="H28" s="6">
        <f>SUM($C$10:H10)/SUM($C$15:H15)</f>
        <v>2.572019908490036E-2</v>
      </c>
      <c r="I28" s="6">
        <f>SUM($C$10:I10)/SUM($C$15:I15)</f>
        <v>2.5667509119786842E-2</v>
      </c>
      <c r="J28" s="6">
        <f>SUM($C$10:J10)/SUM($C$15:J15)</f>
        <v>2.5972817498471294E-2</v>
      </c>
      <c r="K28" s="6">
        <f>SUM($C$10:K10)/SUM($C$15:K15)</f>
        <v>2.5959858016501757E-2</v>
      </c>
      <c r="L28" s="6">
        <f>SUM($C$10:L10)/SUM($C$15:L15)</f>
        <v>2.6039479558640444E-2</v>
      </c>
      <c r="M28" s="6">
        <f>M10/M15</f>
        <v>2.6039479558640444E-2</v>
      </c>
    </row>
    <row r="29" spans="1:16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3"/>
    </row>
    <row r="30" spans="1:16" x14ac:dyDescent="0.25">
      <c r="A30" t="s">
        <v>6</v>
      </c>
      <c r="C30" s="6">
        <f>C12/C15</f>
        <v>6.9095802285548027E-2</v>
      </c>
      <c r="D30" s="6">
        <f>SUM($C$12:D12)/SUM($C$15:D15)</f>
        <v>7.0622429706113168E-2</v>
      </c>
      <c r="E30" s="6">
        <f>SUM($C$12:E12)/SUM($C$15:E15)</f>
        <v>6.7798953901682002E-2</v>
      </c>
      <c r="F30" s="6">
        <f>SUM($C$12:F12)/SUM($C$15:F15)</f>
        <v>6.5850802225717264E-2</v>
      </c>
      <c r="G30" s="6">
        <f>SUM($C$12:G12)/SUM($C$15:G15)</f>
        <v>6.4180102227133898E-2</v>
      </c>
      <c r="H30" s="6">
        <f>SUM($C$12:H12)/SUM($C$15:H15)</f>
        <v>6.4034209035605139E-2</v>
      </c>
      <c r="I30" s="6">
        <f>SUM($C$12:I12)/SUM($C$15:I15)</f>
        <v>6.320383442806822E-2</v>
      </c>
      <c r="J30" s="6">
        <f>SUM($C$12:J12)/SUM($C$15:J15)</f>
        <v>5.9649478663228117E-2</v>
      </c>
      <c r="K30" s="6">
        <f>SUM($C$12:K12)/SUM($C$15:K15)</f>
        <v>6.0090557159873867E-2</v>
      </c>
      <c r="L30" s="6">
        <f>SUM($C$12:L12)/SUM($C$15:L15)</f>
        <v>6.0049971582493276E-2</v>
      </c>
      <c r="M30" s="6">
        <f>M12/M15</f>
        <v>6.0049971582493269E-2</v>
      </c>
    </row>
  </sheetData>
  <pageMargins left="1.48" right="1.47" top="0.66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2001-05-24T17:03:15Z</cp:lastPrinted>
  <dcterms:created xsi:type="dcterms:W3CDTF">2001-05-24T13:03:07Z</dcterms:created>
  <dcterms:modified xsi:type="dcterms:W3CDTF">2023-09-10T15:02:20Z</dcterms:modified>
</cp:coreProperties>
</file>