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796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I340" i="1"/>
  <c r="J340" i="1"/>
  <c r="K340" i="1"/>
  <c r="L340" i="1"/>
  <c r="N340" i="1"/>
  <c r="O340" i="1"/>
  <c r="P340" i="1"/>
  <c r="Q340" i="1"/>
  <c r="R340" i="1"/>
  <c r="X340" i="1"/>
  <c r="Y340" i="1"/>
  <c r="Z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Z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Z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Z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Z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Z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Z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Z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Z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Z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Z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Z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Z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Z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AG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1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<sst xmlns="http://schemas.openxmlformats.org/spreadsheetml/2006/main" count="401" uniqueCount="99">
  <si>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</si>
  <si>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</si>
  <si>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</si>
  <si>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</si>
  <si>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</si>
  <si>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</si>
  <si>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</si>
  <si>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</si>
  <si>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</si>
  <si>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</si>
  <si>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</si>
  <si>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</si>
  <si>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</si>
  <si>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</si>
  <si>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</si>
  <si>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</si>
  <si>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</si>
  <si>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</si>
  <si>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</si>
  <si>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</si>
  <si>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</si>
  <si>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</si>
  <si>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</si>
  <si>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</si>
  <si>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</si>
  <si>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</si>
  <si>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</si>
  <si>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</si>
  <si>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</si>
  <si>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</si>
  <si>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</si>
  <si>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</si>
  <si>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</si>
  <si>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</si>
  <si>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</si>
  <si>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</si>
  <si>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</si>
  <si>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</si>
  <si>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</si>
  <si>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</si>
  <si>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</si>
  <si>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</si>
  <si>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</si>
  <si>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</si>
  <si>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</si>
  <si>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</si>
  <si>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</si>
  <si>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</si>
  <si>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</si>
  <si>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</si>
  <si>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</si>
  <si>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</si>
  <si>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</si>
  <si>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</si>
  <si>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</si>
  <si>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</si>
  <si>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</si>
  <si>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</si>
  <si>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</si>
  <si>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</si>
  <si>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</si>
  <si>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</si>
  <si>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</si>
  <si>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</si>
  <si>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</si>
  <si>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</si>
  <si>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</si>
  <si>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</si>
  <si>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</si>
  <si>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</si>
  <si>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</si>
  <si>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</si>
  <si>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</si>
  <si>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</si>
  <si>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</si>
  <si>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</si>
  <si>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</si>
  <si>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</si>
  <si>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</si>
  <si>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</si>
  <si>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</si>
  <si>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</si>
  <si>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</si>
  <si>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</si>
  <si>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</si>
  <si>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</si>
  <si>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</si>
  <si>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</si>
  <si>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</si>
  <si>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</si>
  <si>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</si>
  <si>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</si>
  <si>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</si>
  <si>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</si>
  <si>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</si>
  <si>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</si>
  <si>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</si>
  <si>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</si>
  <si>
    <t>EXCESS INV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</si>
</sst>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3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165" fontId="25" fillId="0" borderId="0" xfId="0" applyNumberFormat="1" applyFont="1"/>
    <xf numFmtId="0" fontId="25" fillId="0" borderId="0" xfId="0" applyFont="1"/>
    <xf numFmtId="165" fontId="25" fillId="0" borderId="0" xfId="1" applyNumberFormat="1" applyFont="1" applyFill="1" applyAlignment="1">
      <alignment horizontal="right"/>
    </xf>
    <xf numFmtId="165" fontId="2" fillId="2" borderId="14" xfId="1" applyNumberFormat="1" applyFont="1" applyFill="1" applyBorder="1"/>
    <xf numFmtId="43" fontId="1" fillId="0" borderId="0" xfId="1" applyNumberFormat="1" applyFont="1"/>
    <xf numFmtId="15" fontId="0" fillId="2" borderId="0" xfId="0" applyNumberFormat="1" applyFill="1" applyAlignment="1">
      <alignment horizontal="left"/>
    </xf>
    <xf numFmtId="43" fontId="0" fillId="2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33" activePane="bottomRight" state="frozen"/>
      <selection pane="topRight" activeCell="G1" sqref="G1"/>
      <selection pane="bottomLeft" activeCell="A7" sqref="A7"/>
      <selection pane="bottomRight" activeCell="G6" sqref="G6"/>
    </sheetView>
  </sheetViews>
  <sheetFormatPr defaultRowHeight="13.2" x14ac:dyDescent="0.25"/>
  <cols>
    <col min="1" max="1" width="6.109375" customWidth="1"/>
    <col min="2" max="2" width="9.6640625" style="1" bestFit="1" customWidth="1"/>
    <col min="3" max="3" width="9.109375" style="2" customWidth="1"/>
    <col min="4" max="4" width="11.33203125" style="3" bestFit="1" customWidth="1"/>
    <col min="5" max="5" width="9.5546875" style="3" bestFit="1" customWidth="1"/>
    <col min="6" max="6" width="9.109375" style="217" customWidth="1"/>
    <col min="7" max="7" width="14.6640625" style="159" customWidth="1"/>
    <col min="8" max="8" width="15.44140625" style="4" customWidth="1"/>
    <col min="9" max="9" width="15.44140625" style="4" hidden="1" customWidth="1"/>
    <col min="10" max="10" width="0.109375" style="4" customWidth="1"/>
    <col min="11" max="11" width="20.88671875" customWidth="1"/>
    <col min="12" max="12" width="16.10937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33203125" customWidth="1"/>
    <col min="20" max="20" width="20" hidden="1" customWidth="1"/>
    <col min="21" max="21" width="20.33203125" hidden="1" customWidth="1"/>
    <col min="24" max="24" width="13.88671875" customWidth="1"/>
    <col min="25" max="25" width="19.44140625" bestFit="1" customWidth="1"/>
    <col min="26" max="26" width="0.33203125" customWidth="1"/>
    <col min="27" max="27" width="13" customWidth="1"/>
    <col min="28" max="28" width="18.44140625" customWidth="1"/>
    <col min="29" max="29" width="2.44140625" customWidth="1"/>
    <col min="30" max="30" width="7.5546875" customWidth="1"/>
    <col min="31" max="31" width="14.44140625" customWidth="1"/>
    <col min="32" max="32" width="11.44140625" bestFit="1" customWidth="1"/>
    <col min="33" max="33" width="14.88671875" customWidth="1"/>
    <col min="34" max="34" width="15.44140625" bestFit="1" customWidth="1"/>
    <col min="36" max="36" width="11.33203125" bestFit="1" customWidth="1"/>
    <col min="37" max="40" width="9.109375" hidden="1" customWidth="1"/>
    <col min="41" max="41" width="9.6640625" hidden="1" customWidth="1"/>
    <col min="42" max="44" width="9.109375" hidden="1" customWidth="1"/>
    <col min="45" max="45" width="11.33203125" hidden="1" customWidth="1"/>
  </cols>
  <sheetData>
    <row r="1" spans="2:45" ht="15.6" thickBot="1" x14ac:dyDescent="0.3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3" t="s">
        <v>90</v>
      </c>
      <c r="AM1" s="312"/>
      <c r="AN1" s="163"/>
      <c r="AO1" s="198" t="s">
        <v>31</v>
      </c>
      <c r="AP1" s="314">
        <v>587500</v>
      </c>
    </row>
    <row r="2" spans="2:45" ht="16.2" thickBot="1" x14ac:dyDescent="0.3">
      <c r="C2" s="316"/>
      <c r="D2" s="317" t="s">
        <v>91</v>
      </c>
      <c r="E2" s="318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6" thickBot="1" x14ac:dyDescent="0.3">
      <c r="C3" s="319"/>
      <c r="D3" s="320">
        <v>0</v>
      </c>
      <c r="E3" s="321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5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6" x14ac:dyDescent="0.3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2" thickBot="1" x14ac:dyDescent="0.35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222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8" thickBot="1" x14ac:dyDescent="0.3">
      <c r="K7" s="36"/>
      <c r="L7" s="36"/>
      <c r="X7" s="305"/>
      <c r="Y7" s="306" t="s">
        <v>70</v>
      </c>
      <c r="Z7" s="306"/>
      <c r="AA7" s="307"/>
      <c r="AB7" s="308"/>
      <c r="AC7" s="308"/>
      <c r="AD7" s="309"/>
      <c r="AE7" s="308"/>
      <c r="AF7" s="310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3">
        <v>0.66</v>
      </c>
      <c r="AS7" s="207">
        <v>765970</v>
      </c>
    </row>
    <row r="8" spans="2:45" ht="12.75" hidden="1" customHeight="1" x14ac:dyDescent="0.25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5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5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5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5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5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5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5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5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5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5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5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5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5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5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5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5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5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5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5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3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5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5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5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5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5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5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5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5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5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5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5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5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5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5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5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5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5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5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5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5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5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5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5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5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5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5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5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5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5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5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5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3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5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5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5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5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5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5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5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5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5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5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5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5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5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5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5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5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5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5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5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5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5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5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5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5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5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5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5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5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5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5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3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3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5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5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5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5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5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5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5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5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5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5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5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5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5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5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5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5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5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5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5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5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5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5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5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5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5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5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5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5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5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5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3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5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5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5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5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5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5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5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5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5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5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5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5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5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5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5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5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5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5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5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5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5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5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5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5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5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5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5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5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5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5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3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5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5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5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5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5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5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5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5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5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5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5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5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5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5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5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5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5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5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5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5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5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5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5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5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5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5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5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5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5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5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5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3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5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5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5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5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5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5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5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5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5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5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5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5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5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5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5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5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5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5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5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5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5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5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5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5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5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5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5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5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5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5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5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5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3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5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" hidden="1" thickBot="1" x14ac:dyDescent="0.35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5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5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5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5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5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5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5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5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5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5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5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5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5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5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5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5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5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5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5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5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5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5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5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5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5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5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5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8" hidden="1" thickBot="1" x14ac:dyDescent="0.3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5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" hidden="1" thickBot="1" x14ac:dyDescent="0.35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5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5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5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5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5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5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5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5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5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5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5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5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5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5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5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5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5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5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5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5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5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5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5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5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5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5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5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5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5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5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8" hidden="1" thickBot="1" x14ac:dyDescent="0.3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5">
      <c r="Z283" s="36"/>
    </row>
    <row r="284" spans="1:32" ht="18" hidden="1" thickBot="1" x14ac:dyDescent="0.35">
      <c r="A284" s="277" t="s">
        <v>87</v>
      </c>
      <c r="B284" s="2"/>
      <c r="Z284" s="36"/>
    </row>
    <row r="285" spans="1:32" hidden="1" x14ac:dyDescent="0.25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5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5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5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5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5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1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5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1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5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1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5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1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5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1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5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1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5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1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5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1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5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1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5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1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5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1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5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1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5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1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5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1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5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1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5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1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5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1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5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1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5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1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5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1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5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1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5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1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5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1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5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1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8" hidden="1" thickBot="1" x14ac:dyDescent="0.3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2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5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2" thickBot="1" x14ac:dyDescent="0.35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5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5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5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15" customFormat="1" x14ac:dyDescent="0.25">
      <c r="B320" s="214">
        <v>37015</v>
      </c>
      <c r="C320" s="280">
        <v>0</v>
      </c>
      <c r="D320" s="48">
        <v>40.545000000000002</v>
      </c>
      <c r="E320" s="48">
        <v>40.545999999999999</v>
      </c>
      <c r="F320" s="256">
        <f t="shared" si="103"/>
        <v>38.924147544272785</v>
      </c>
      <c r="G320" s="311"/>
      <c r="H320" s="169">
        <v>16360360</v>
      </c>
      <c r="I320" s="169">
        <f t="shared" si="104"/>
        <v>389532.38095238095</v>
      </c>
      <c r="J320" s="169">
        <f t="shared" si="105"/>
        <v>2187064.2212390476</v>
      </c>
      <c r="K320" s="281">
        <f t="shared" si="106"/>
        <v>61930.701694202064</v>
      </c>
      <c r="L320" s="281">
        <f t="shared" si="107"/>
        <v>1399953.3587790071</v>
      </c>
      <c r="N320" s="169">
        <f t="shared" si="122"/>
        <v>-807520</v>
      </c>
      <c r="O320" s="282">
        <f t="shared" si="108"/>
        <v>-19226.666666666668</v>
      </c>
      <c r="P320" s="282">
        <f t="shared" si="113"/>
        <v>-107949.83117333334</v>
      </c>
      <c r="Q320" s="283">
        <f t="shared" si="109"/>
        <v>-3056.7958304158378</v>
      </c>
      <c r="R320" s="169">
        <f t="shared" si="123"/>
        <v>-69100.639999999999</v>
      </c>
      <c r="X320" s="257">
        <f t="shared" si="120"/>
        <v>37015</v>
      </c>
      <c r="Y320" s="236">
        <f>IF(AF319&lt;0,"0",AF319)</f>
        <v>60194.332958905972</v>
      </c>
      <c r="Z320" s="281"/>
      <c r="AA320" s="258">
        <f>Q320*-1</f>
        <v>3056.7958304158378</v>
      </c>
      <c r="AB320" s="238">
        <f>$AA$3-Y320</f>
        <v>85726.867041094039</v>
      </c>
      <c r="AC320" s="259" t="str">
        <f t="shared" si="121"/>
        <v>*</v>
      </c>
      <c r="AF320" s="236">
        <f t="shared" si="124"/>
        <v>57137.537128490134</v>
      </c>
    </row>
    <row r="321" spans="2:32" s="215" customFormat="1" x14ac:dyDescent="0.25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5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5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5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5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5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5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5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5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15" customFormat="1" x14ac:dyDescent="0.25">
      <c r="B330" s="214">
        <v>37025</v>
      </c>
      <c r="C330" s="280">
        <v>0</v>
      </c>
      <c r="D330" s="48">
        <v>21.931000000000001</v>
      </c>
      <c r="E330" s="48">
        <v>21.931000000000001</v>
      </c>
      <c r="F330" s="256">
        <f t="shared" si="103"/>
        <v>21.053753262798956</v>
      </c>
      <c r="G330" s="159"/>
      <c r="H330" s="344">
        <v>8842425</v>
      </c>
      <c r="I330" s="169">
        <f t="shared" si="104"/>
        <v>210533.92857142858</v>
      </c>
      <c r="J330" s="169">
        <f t="shared" si="105"/>
        <v>1182061.4794839285</v>
      </c>
      <c r="K330" s="281">
        <f t="shared" si="106"/>
        <v>33472.220961418614</v>
      </c>
      <c r="L330" s="281">
        <f t="shared" si="107"/>
        <v>756644.87691600062</v>
      </c>
      <c r="N330" s="169">
        <f t="shared" si="122"/>
        <v>-596935</v>
      </c>
      <c r="O330" s="282">
        <f t="shared" si="108"/>
        <v>-14212.738095238095</v>
      </c>
      <c r="P330" s="282">
        <f t="shared" si="113"/>
        <v>-79798.682969404763</v>
      </c>
      <c r="Q330" s="283">
        <f t="shared" si="109"/>
        <v>-2259.6448620830174</v>
      </c>
      <c r="R330" s="169">
        <f t="shared" si="123"/>
        <v>-51080.580714285716</v>
      </c>
      <c r="X330" s="257">
        <f>B330</f>
        <v>37025</v>
      </c>
      <c r="Y330" s="236">
        <f t="shared" si="125"/>
        <v>30938.7012577897</v>
      </c>
      <c r="Z330" s="281"/>
      <c r="AA330" s="258">
        <f t="shared" si="126"/>
        <v>2259.6448620830174</v>
      </c>
      <c r="AB330" s="238">
        <f t="shared" si="127"/>
        <v>114982.49874221031</v>
      </c>
      <c r="AC330" s="259" t="str">
        <f t="shared" si="121"/>
        <v>*</v>
      </c>
      <c r="AF330" s="236">
        <f t="shared" si="124"/>
        <v>28679.056395706684</v>
      </c>
    </row>
    <row r="331" spans="2:32" x14ac:dyDescent="0.25">
      <c r="B331" s="25">
        <v>37026</v>
      </c>
      <c r="C331" s="26">
        <v>0</v>
      </c>
      <c r="D331" s="27">
        <v>20.052</v>
      </c>
      <c r="E331" s="27">
        <v>20.506</v>
      </c>
      <c r="F331" s="225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2">
        <f t="shared" si="108"/>
        <v>-13611.642857142857</v>
      </c>
      <c r="P331" s="272">
        <f t="shared" si="113"/>
        <v>-76423.780257642851</v>
      </c>
      <c r="Q331" s="274">
        <f t="shared" si="109"/>
        <v>-2164.0783528514462</v>
      </c>
      <c r="R331" s="4">
        <f t="shared" si="123"/>
        <v>-48920.244428571423</v>
      </c>
      <c r="X331" s="235">
        <f t="shared" si="120"/>
        <v>37026</v>
      </c>
      <c r="Y331" s="236">
        <f t="shared" si="125"/>
        <v>28679.056395706684</v>
      </c>
      <c r="Z331" s="36"/>
      <c r="AA331" s="237">
        <f t="shared" si="126"/>
        <v>2164.0783528514462</v>
      </c>
      <c r="AB331" s="238">
        <f t="shared" si="127"/>
        <v>117242.14360429332</v>
      </c>
      <c r="AC331" s="239" t="str">
        <f t="shared" si="121"/>
        <v>*</v>
      </c>
      <c r="AF331" s="241">
        <f t="shared" si="124"/>
        <v>26514.978042855237</v>
      </c>
    </row>
    <row r="332" spans="2:32" s="243" customFormat="1" x14ac:dyDescent="0.25">
      <c r="B332" s="244">
        <v>37027</v>
      </c>
      <c r="C332" s="245">
        <v>0</v>
      </c>
      <c r="D332" s="246">
        <v>84.807000000000002</v>
      </c>
      <c r="E332" s="246">
        <v>84.807000000000002</v>
      </c>
      <c r="F332" s="247">
        <f t="shared" si="103"/>
        <v>81.414693947297934</v>
      </c>
      <c r="G332" s="159"/>
      <c r="H332" s="315">
        <f>34257130</f>
        <v>34257130</v>
      </c>
      <c r="I332" s="248">
        <f t="shared" si="104"/>
        <v>815645.95238095243</v>
      </c>
      <c r="J332" s="248">
        <f t="shared" si="105"/>
        <v>4579516.7921326188</v>
      </c>
      <c r="K332" s="271">
        <f t="shared" si="106"/>
        <v>129677.34811027999</v>
      </c>
      <c r="L332" s="271">
        <f t="shared" si="107"/>
        <v>2931377.0727312285</v>
      </c>
      <c r="N332" s="248">
        <f>H332-H331-26658083</f>
        <v>-671689</v>
      </c>
      <c r="O332" s="273">
        <f t="shared" si="108"/>
        <v>-15992.595238095239</v>
      </c>
      <c r="P332" s="273">
        <f t="shared" si="113"/>
        <v>-89791.849305261901</v>
      </c>
      <c r="Q332" s="275">
        <f t="shared" si="109"/>
        <v>-2542.6195444523769</v>
      </c>
      <c r="R332" s="248">
        <f t="shared" si="123"/>
        <v>-57477.387285714285</v>
      </c>
      <c r="X332" s="250">
        <f t="shared" si="120"/>
        <v>37027</v>
      </c>
      <c r="Y332" s="251">
        <f t="shared" si="125"/>
        <v>26514.978042855237</v>
      </c>
      <c r="Z332" s="271"/>
      <c r="AA332" s="252">
        <f t="shared" si="126"/>
        <v>2542.6195444523769</v>
      </c>
      <c r="AB332" s="253">
        <f t="shared" si="127"/>
        <v>119406.22195714478</v>
      </c>
      <c r="AC332" s="254" t="str">
        <f t="shared" si="121"/>
        <v>*</v>
      </c>
      <c r="AF332" s="251">
        <f t="shared" si="124"/>
        <v>23972.35849840286</v>
      </c>
    </row>
    <row r="333" spans="2:32" x14ac:dyDescent="0.25">
      <c r="B333" s="25">
        <v>37028</v>
      </c>
      <c r="C333" s="26">
        <v>0</v>
      </c>
      <c r="D333" s="27">
        <v>97.238</v>
      </c>
      <c r="E333" s="27">
        <v>97.257999999999996</v>
      </c>
      <c r="F333" s="225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 t="shared" si="106"/>
        <v>148694.80332688082</v>
      </c>
      <c r="L333" s="36">
        <f t="shared" si="107"/>
        <v>3361269.6716778702</v>
      </c>
      <c r="N333" s="4">
        <f>H333-H332-5685559</f>
        <v>-661679</v>
      </c>
      <c r="O333" s="272">
        <f t="shared" si="108"/>
        <v>-15754.261904761905</v>
      </c>
      <c r="P333" s="272">
        <f t="shared" si="113"/>
        <v>-88453.705593595238</v>
      </c>
      <c r="Q333" s="274">
        <f t="shared" si="109"/>
        <v>-2504.727571173124</v>
      </c>
      <c r="R333" s="4">
        <f t="shared" si="123"/>
        <v>-56620.817285714285</v>
      </c>
      <c r="X333" s="235">
        <f t="shared" si="120"/>
        <v>37028</v>
      </c>
      <c r="Y333" s="236">
        <f t="shared" si="125"/>
        <v>23972.35849840286</v>
      </c>
      <c r="Z333" s="36"/>
      <c r="AA333" s="237">
        <f t="shared" si="126"/>
        <v>2504.727571173124</v>
      </c>
      <c r="AB333" s="238">
        <f t="shared" si="127"/>
        <v>121948.84150159716</v>
      </c>
      <c r="AC333" s="239" t="str">
        <f t="shared" si="121"/>
        <v>*</v>
      </c>
      <c r="AE333" s="4">
        <v>122434</v>
      </c>
      <c r="AF333" s="241">
        <f t="shared" si="124"/>
        <v>143901.63092722974</v>
      </c>
    </row>
    <row r="334" spans="2:32" x14ac:dyDescent="0.25">
      <c r="B334" s="25">
        <v>37029</v>
      </c>
      <c r="C334" s="26">
        <v>0</v>
      </c>
      <c r="D334" s="27">
        <v>95.784000000000006</v>
      </c>
      <c r="E334" s="27">
        <v>95.79</v>
      </c>
      <c r="F334" s="225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2">
        <f t="shared" si="108"/>
        <v>-14053.095238095239</v>
      </c>
      <c r="P334" s="272">
        <f t="shared" si="113"/>
        <v>-78902.353939761902</v>
      </c>
      <c r="Q334" s="274">
        <f t="shared" si="109"/>
        <v>-2234.2636751861746</v>
      </c>
      <c r="R334" s="4">
        <f t="shared" si="123"/>
        <v>-50506.824285714283</v>
      </c>
      <c r="X334" s="235">
        <f t="shared" si="120"/>
        <v>37029</v>
      </c>
      <c r="Y334" s="236">
        <f t="shared" si="125"/>
        <v>143901.63092722974</v>
      </c>
      <c r="Z334" s="36"/>
      <c r="AA334" s="237">
        <f t="shared" si="126"/>
        <v>2234.2636751861746</v>
      </c>
      <c r="AB334" s="238">
        <f t="shared" si="127"/>
        <v>2019.5690727702749</v>
      </c>
      <c r="AC334" s="239" t="str">
        <f t="shared" si="121"/>
        <v>*</v>
      </c>
      <c r="AF334" s="241">
        <f t="shared" si="124"/>
        <v>141667.36725204356</v>
      </c>
    </row>
    <row r="335" spans="2:32" x14ac:dyDescent="0.25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5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2">
        <f t="shared" si="108"/>
        <v>-13249.047619047618</v>
      </c>
      <c r="P335" s="272">
        <f t="shared" si="113"/>
        <v>-74387.957022380942</v>
      </c>
      <c r="Q335" s="274">
        <f t="shared" si="109"/>
        <v>-2106.4303147825399</v>
      </c>
      <c r="R335" s="4">
        <f t="shared" si="123"/>
        <v>-47617.077142857139</v>
      </c>
      <c r="X335" s="235">
        <f t="shared" si="120"/>
        <v>37030</v>
      </c>
      <c r="Y335" s="236">
        <f t="shared" si="125"/>
        <v>141667.36725204356</v>
      </c>
      <c r="Z335" s="36"/>
      <c r="AA335" s="237">
        <f t="shared" si="126"/>
        <v>2106.4303147825399</v>
      </c>
      <c r="AB335" s="238">
        <f t="shared" si="127"/>
        <v>4253.8327479564468</v>
      </c>
      <c r="AC335" s="239" t="str">
        <f t="shared" si="121"/>
        <v>*</v>
      </c>
      <c r="AF335" s="241">
        <f t="shared" si="124"/>
        <v>139560.93693726102</v>
      </c>
    </row>
    <row r="336" spans="2:32" x14ac:dyDescent="0.25">
      <c r="B336" s="25">
        <v>37031</v>
      </c>
      <c r="C336" s="26">
        <v>0</v>
      </c>
      <c r="D336" s="27">
        <v>92.96</v>
      </c>
      <c r="E336" s="27">
        <v>92.945999999999998</v>
      </c>
      <c r="F336" s="225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2">
        <f t="shared" si="108"/>
        <v>-14251.904761904761</v>
      </c>
      <c r="P336" s="272">
        <f t="shared" si="113"/>
        <v>-80018.587705238082</v>
      </c>
      <c r="Q336" s="274">
        <f t="shared" si="109"/>
        <v>-2265.871864684852</v>
      </c>
      <c r="R336" s="4">
        <f t="shared" si="123"/>
        <v>-51221.345714285708</v>
      </c>
      <c r="X336" s="235">
        <f t="shared" si="120"/>
        <v>37031</v>
      </c>
      <c r="Y336" s="236">
        <f t="shared" si="125"/>
        <v>139560.93693726102</v>
      </c>
      <c r="Z336" s="36"/>
      <c r="AA336" s="237">
        <f t="shared" si="126"/>
        <v>2265.871864684852</v>
      </c>
      <c r="AB336" s="238">
        <f t="shared" si="127"/>
        <v>6360.2630627389881</v>
      </c>
      <c r="AC336" s="239" t="str">
        <f t="shared" si="121"/>
        <v>*</v>
      </c>
      <c r="AF336" s="241">
        <f t="shared" si="124"/>
        <v>137295.06507257617</v>
      </c>
    </row>
    <row r="337" spans="1:32" x14ac:dyDescent="0.25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5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2">
        <f t="shared" si="108"/>
        <v>-13046.428571428571</v>
      </c>
      <c r="P337" s="272">
        <f t="shared" si="113"/>
        <v>-73250.334346428557</v>
      </c>
      <c r="Q337" s="274">
        <f t="shared" si="109"/>
        <v>-2074.2164593773009</v>
      </c>
      <c r="R337" s="4">
        <f t="shared" si="123"/>
        <v>-46888.864285714284</v>
      </c>
      <c r="X337" s="235">
        <f t="shared" si="120"/>
        <v>37032</v>
      </c>
      <c r="Y337" s="236">
        <f t="shared" si="125"/>
        <v>137295.06507257617</v>
      </c>
      <c r="Z337" s="36"/>
      <c r="AA337" s="237">
        <f t="shared" si="126"/>
        <v>2074.2164593773009</v>
      </c>
      <c r="AB337" s="238">
        <f t="shared" si="127"/>
        <v>8626.1349274238455</v>
      </c>
      <c r="AC337" s="239" t="str">
        <f t="shared" si="121"/>
        <v>*</v>
      </c>
      <c r="AF337" s="241">
        <f t="shared" si="124"/>
        <v>135220.84861319888</v>
      </c>
    </row>
    <row r="338" spans="1:32" x14ac:dyDescent="0.25">
      <c r="B338" s="25">
        <v>37033</v>
      </c>
      <c r="C338" s="26">
        <v>0</v>
      </c>
      <c r="D338" s="27">
        <v>90.14</v>
      </c>
      <c r="E338" s="27">
        <v>90.134</v>
      </c>
      <c r="F338" s="225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2">
        <f t="shared" si="108"/>
        <v>-14048.809523809523</v>
      </c>
      <c r="P338" s="272">
        <f t="shared" si="113"/>
        <v>-78878.291415476182</v>
      </c>
      <c r="Q338" s="274">
        <f t="shared" si="109"/>
        <v>-2233.5823010412928</v>
      </c>
      <c r="R338" s="4">
        <f t="shared" si="123"/>
        <v>-50491.421428571426</v>
      </c>
      <c r="X338" s="235">
        <f t="shared" si="120"/>
        <v>37033</v>
      </c>
      <c r="Y338" s="236">
        <f t="shared" si="125"/>
        <v>135220.84861319888</v>
      </c>
      <c r="Z338" s="36"/>
      <c r="AA338" s="237">
        <f t="shared" si="126"/>
        <v>2233.5823010412928</v>
      </c>
      <c r="AB338" s="238">
        <f t="shared" si="127"/>
        <v>10700.351386801136</v>
      </c>
      <c r="AC338" s="239" t="str">
        <f t="shared" si="121"/>
        <v>*</v>
      </c>
      <c r="AF338" s="241">
        <f t="shared" si="124"/>
        <v>132987.26631215759</v>
      </c>
    </row>
    <row r="339" spans="1:32" x14ac:dyDescent="0.25">
      <c r="B339" s="25">
        <v>37034</v>
      </c>
      <c r="C339" s="26">
        <v>0</v>
      </c>
      <c r="D339" s="27">
        <v>88.69</v>
      </c>
      <c r="E339" s="27">
        <v>88.676000000000002</v>
      </c>
      <c r="F339" s="225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2">
        <f t="shared" si="108"/>
        <v>-14047.619047619048</v>
      </c>
      <c r="P339" s="272">
        <f t="shared" si="113"/>
        <v>-78871.60738095238</v>
      </c>
      <c r="Q339" s="274">
        <f t="shared" si="109"/>
        <v>-2233.3930304454925</v>
      </c>
      <c r="R339" s="4">
        <f t="shared" si="123"/>
        <v>-50487.142857142855</v>
      </c>
      <c r="X339" s="235">
        <f t="shared" si="120"/>
        <v>37034</v>
      </c>
      <c r="Y339" s="236">
        <f t="shared" si="125"/>
        <v>132987.26631215759</v>
      </c>
      <c r="Z339" s="36"/>
      <c r="AA339" s="237">
        <f t="shared" si="126"/>
        <v>2233.3930304454925</v>
      </c>
      <c r="AB339" s="238">
        <f t="shared" si="127"/>
        <v>12933.933687842422</v>
      </c>
      <c r="AC339" s="239" t="str">
        <f t="shared" si="121"/>
        <v>*</v>
      </c>
      <c r="AF339" s="241">
        <f t="shared" si="124"/>
        <v>130753.87328171209</v>
      </c>
    </row>
    <row r="340" spans="1:32" x14ac:dyDescent="0.25">
      <c r="B340" s="25">
        <v>37035</v>
      </c>
      <c r="C340" s="26">
        <v>0</v>
      </c>
      <c r="D340" s="27">
        <v>87.260999999999996</v>
      </c>
      <c r="E340" s="27">
        <v>87.247</v>
      </c>
      <c r="F340" s="225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2">
        <f t="shared" si="108"/>
        <v>-13645</v>
      </c>
      <c r="P340" s="272">
        <f t="shared" si="113"/>
        <v>-76611.066905</v>
      </c>
      <c r="Q340" s="274">
        <f t="shared" si="109"/>
        <v>-2169.381714945775</v>
      </c>
      <c r="R340" s="4">
        <f t="shared" si="123"/>
        <v>-49040.13</v>
      </c>
      <c r="X340" s="235">
        <f t="shared" si="120"/>
        <v>37035</v>
      </c>
      <c r="Y340" s="236">
        <f t="shared" si="125"/>
        <v>130753.87328171209</v>
      </c>
      <c r="Z340" s="346">
        <f>Z339+1</f>
        <v>1</v>
      </c>
      <c r="AA340" s="237">
        <f t="shared" si="126"/>
        <v>2169.381714945775</v>
      </c>
      <c r="AB340" s="238">
        <f t="shared" si="127"/>
        <v>15167.326718287921</v>
      </c>
      <c r="AC340" s="239" t="str">
        <f t="shared" si="121"/>
        <v>*</v>
      </c>
      <c r="AF340" s="241">
        <f t="shared" si="124"/>
        <v>128584.49156676632</v>
      </c>
    </row>
    <row r="341" spans="1:32" x14ac:dyDescent="0.25">
      <c r="B341" s="25">
        <v>37036</v>
      </c>
      <c r="C341" s="26"/>
      <c r="D341" s="27"/>
      <c r="E341" s="27"/>
      <c r="F341" s="225">
        <f t="shared" si="103"/>
        <v>0</v>
      </c>
      <c r="G341" s="213" t="s">
        <v>31</v>
      </c>
      <c r="H341" s="50">
        <f t="shared" ref="H341:H347" si="128">H340-$AP$1</f>
        <v>34647150</v>
      </c>
      <c r="I341" s="4">
        <f t="shared" si="104"/>
        <v>824932.14285714284</v>
      </c>
      <c r="J341" s="4">
        <f t="shared" si="105"/>
        <v>4631654.9350321423</v>
      </c>
      <c r="K341" s="36">
        <f t="shared" si="106"/>
        <v>131153.73446576193</v>
      </c>
      <c r="L341" s="36">
        <f t="shared" si="107"/>
        <v>2964751.0210423283</v>
      </c>
      <c r="N341" s="4">
        <f t="shared" si="122"/>
        <v>-587500</v>
      </c>
      <c r="O341" s="272">
        <f t="shared" si="108"/>
        <v>-13988.095238095239</v>
      </c>
      <c r="P341" s="272">
        <f t="shared" si="113"/>
        <v>-78537.405654761897</v>
      </c>
      <c r="Q341" s="274">
        <f t="shared" si="109"/>
        <v>-2223.9295006554689</v>
      </c>
      <c r="R341" s="4">
        <f t="shared" si="123"/>
        <v>-50273.214285714283</v>
      </c>
      <c r="X341" s="235">
        <f t="shared" si="120"/>
        <v>37036</v>
      </c>
      <c r="Y341" s="236">
        <f t="shared" si="125"/>
        <v>128584.49156676632</v>
      </c>
      <c r="Z341" s="346">
        <f t="shared" ref="Z341:Z347" si="129">Z340+1</f>
        <v>2</v>
      </c>
      <c r="AA341" s="237">
        <f t="shared" si="126"/>
        <v>2223.9295006554689</v>
      </c>
      <c r="AB341" s="238">
        <f t="shared" si="127"/>
        <v>17336.708433233696</v>
      </c>
      <c r="AC341" s="239" t="str">
        <f t="shared" si="121"/>
        <v>*</v>
      </c>
      <c r="AF341" s="241">
        <f t="shared" si="124"/>
        <v>126360.56206611084</v>
      </c>
    </row>
    <row r="342" spans="1:32" x14ac:dyDescent="0.25">
      <c r="B342" s="25">
        <v>37037</v>
      </c>
      <c r="C342" s="26"/>
      <c r="D342" s="27"/>
      <c r="E342" s="27"/>
      <c r="F342" s="225">
        <f t="shared" si="103"/>
        <v>0</v>
      </c>
      <c r="G342" s="213" t="s">
        <v>31</v>
      </c>
      <c r="H342" s="50">
        <f t="shared" si="128"/>
        <v>34059650</v>
      </c>
      <c r="I342" s="4">
        <f t="shared" si="104"/>
        <v>810944.04761904757</v>
      </c>
      <c r="J342" s="4">
        <f t="shared" si="105"/>
        <v>4553117.5293773804</v>
      </c>
      <c r="K342" s="36">
        <f t="shared" si="106"/>
        <v>128929.80496510646</v>
      </c>
      <c r="L342" s="36">
        <f t="shared" si="107"/>
        <v>2914478.741075221</v>
      </c>
      <c r="N342" s="4">
        <f t="shared" si="122"/>
        <v>-587500</v>
      </c>
      <c r="O342" s="272">
        <f t="shared" si="108"/>
        <v>-13988.095238095239</v>
      </c>
      <c r="P342" s="272">
        <f t="shared" si="113"/>
        <v>-78537.405654761897</v>
      </c>
      <c r="Q342" s="274">
        <f t="shared" si="109"/>
        <v>-2223.9295006554689</v>
      </c>
      <c r="R342" s="4">
        <f t="shared" si="123"/>
        <v>-50273.214285714283</v>
      </c>
      <c r="X342" s="235">
        <f t="shared" si="120"/>
        <v>37037</v>
      </c>
      <c r="Y342" s="236">
        <f t="shared" si="125"/>
        <v>126360.56206611084</v>
      </c>
      <c r="Z342" s="346">
        <f t="shared" si="129"/>
        <v>3</v>
      </c>
      <c r="AA342" s="237">
        <f t="shared" si="126"/>
        <v>2223.9295006554689</v>
      </c>
      <c r="AB342" s="238">
        <f t="shared" si="127"/>
        <v>19560.637933889171</v>
      </c>
      <c r="AC342" s="239" t="str">
        <f t="shared" si="121"/>
        <v>*</v>
      </c>
      <c r="AF342" s="241">
        <f t="shared" si="124"/>
        <v>124136.63256545537</v>
      </c>
    </row>
    <row r="343" spans="1:32" x14ac:dyDescent="0.25">
      <c r="B343" s="25">
        <v>37038</v>
      </c>
      <c r="C343" s="26"/>
      <c r="D343" s="27"/>
      <c r="E343" s="27"/>
      <c r="F343" s="225">
        <f t="shared" si="103"/>
        <v>0</v>
      </c>
      <c r="G343" s="213" t="s">
        <v>31</v>
      </c>
      <c r="H343" s="50">
        <f t="shared" si="128"/>
        <v>33472150</v>
      </c>
      <c r="I343" s="4">
        <f t="shared" si="104"/>
        <v>796955.95238095243</v>
      </c>
      <c r="J343" s="4">
        <f t="shared" si="105"/>
        <v>4474580.1237226194</v>
      </c>
      <c r="K343" s="36">
        <f t="shared" si="106"/>
        <v>126705.87546445102</v>
      </c>
      <c r="L343" s="36">
        <f t="shared" si="107"/>
        <v>2864206.4611081141</v>
      </c>
      <c r="N343" s="4">
        <f t="shared" si="122"/>
        <v>-587500</v>
      </c>
      <c r="O343" s="272">
        <f t="shared" si="108"/>
        <v>-13988.095238095239</v>
      </c>
      <c r="P343" s="272">
        <f t="shared" si="113"/>
        <v>-78537.405654761897</v>
      </c>
      <c r="Q343" s="274">
        <f t="shared" si="109"/>
        <v>-2223.9295006554689</v>
      </c>
      <c r="R343" s="4">
        <f t="shared" si="123"/>
        <v>-50273.214285714283</v>
      </c>
      <c r="X343" s="235">
        <f t="shared" si="120"/>
        <v>37038</v>
      </c>
      <c r="Y343" s="236">
        <f t="shared" si="125"/>
        <v>124136.63256545537</v>
      </c>
      <c r="Z343" s="346">
        <f t="shared" si="129"/>
        <v>4</v>
      </c>
      <c r="AA343" s="237">
        <f t="shared" si="126"/>
        <v>2223.9295006554689</v>
      </c>
      <c r="AB343" s="238">
        <f t="shared" si="127"/>
        <v>21784.567434544646</v>
      </c>
      <c r="AC343" s="239" t="str">
        <f t="shared" si="121"/>
        <v>*</v>
      </c>
      <c r="AF343" s="241">
        <f t="shared" si="124"/>
        <v>121912.70306479989</v>
      </c>
    </row>
    <row r="344" spans="1:32" x14ac:dyDescent="0.25">
      <c r="B344" s="25">
        <v>37039</v>
      </c>
      <c r="C344" s="26"/>
      <c r="D344" s="27"/>
      <c r="E344" s="27"/>
      <c r="F344" s="225">
        <f t="shared" si="103"/>
        <v>0</v>
      </c>
      <c r="G344" s="213" t="s">
        <v>31</v>
      </c>
      <c r="H344" s="50">
        <f t="shared" si="128"/>
        <v>32884650</v>
      </c>
      <c r="I344" s="4">
        <f t="shared" si="104"/>
        <v>782967.85714285716</v>
      </c>
      <c r="J344" s="4">
        <f t="shared" si="105"/>
        <v>4396042.7180678565</v>
      </c>
      <c r="K344" s="36">
        <f t="shared" si="106"/>
        <v>124481.94596379553</v>
      </c>
      <c r="L344" s="36">
        <f t="shared" si="107"/>
        <v>2813934.1811410063</v>
      </c>
      <c r="N344" s="4">
        <f t="shared" si="122"/>
        <v>-587500</v>
      </c>
      <c r="O344" s="272">
        <f t="shared" si="108"/>
        <v>-13988.095238095239</v>
      </c>
      <c r="P344" s="272">
        <f t="shared" si="113"/>
        <v>-78537.405654761897</v>
      </c>
      <c r="Q344" s="274">
        <f t="shared" si="109"/>
        <v>-2223.9295006554689</v>
      </c>
      <c r="R344" s="4">
        <f t="shared" si="123"/>
        <v>-50273.214285714283</v>
      </c>
      <c r="X344" s="235">
        <f t="shared" si="120"/>
        <v>37039</v>
      </c>
      <c r="Y344" s="236">
        <f t="shared" si="125"/>
        <v>121912.70306479989</v>
      </c>
      <c r="Z344" s="346">
        <f t="shared" si="129"/>
        <v>5</v>
      </c>
      <c r="AA344" s="237">
        <f t="shared" si="126"/>
        <v>2223.9295006554689</v>
      </c>
      <c r="AB344" s="238">
        <f t="shared" si="127"/>
        <v>24008.496935200121</v>
      </c>
      <c r="AC344" s="239" t="str">
        <f t="shared" si="121"/>
        <v>*</v>
      </c>
      <c r="AF344" s="241">
        <f t="shared" si="124"/>
        <v>119688.77356414442</v>
      </c>
    </row>
    <row r="345" spans="1:32" x14ac:dyDescent="0.25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50">
        <f t="shared" si="128"/>
        <v>32297150</v>
      </c>
      <c r="I345" s="4">
        <f t="shared" si="104"/>
        <v>768979.76190476189</v>
      </c>
      <c r="J345" s="4">
        <f t="shared" si="105"/>
        <v>4317505.3124130946</v>
      </c>
      <c r="K345" s="36">
        <f t="shared" si="106"/>
        <v>122258.01646314005</v>
      </c>
      <c r="L345" s="36">
        <f t="shared" si="107"/>
        <v>2763661.9011738985</v>
      </c>
      <c r="N345" s="4">
        <f t="shared" si="122"/>
        <v>-587500</v>
      </c>
      <c r="O345" s="272">
        <f t="shared" si="108"/>
        <v>-13988.095238095239</v>
      </c>
      <c r="P345" s="272">
        <f t="shared" si="113"/>
        <v>-78537.405654761897</v>
      </c>
      <c r="Q345" s="274">
        <f t="shared" si="109"/>
        <v>-2223.9295006554689</v>
      </c>
      <c r="R345" s="4">
        <f t="shared" si="123"/>
        <v>-50273.214285714283</v>
      </c>
      <c r="X345" s="235">
        <f t="shared" si="120"/>
        <v>37040</v>
      </c>
      <c r="Y345" s="236">
        <f t="shared" si="125"/>
        <v>119688.77356414442</v>
      </c>
      <c r="Z345" s="346">
        <f t="shared" si="129"/>
        <v>6</v>
      </c>
      <c r="AA345" s="237">
        <f t="shared" si="126"/>
        <v>2223.9295006554689</v>
      </c>
      <c r="AB345" s="238">
        <f t="shared" si="127"/>
        <v>26232.426435855596</v>
      </c>
      <c r="AC345" s="239" t="str">
        <f t="shared" si="121"/>
        <v>*</v>
      </c>
      <c r="AF345" s="241">
        <f t="shared" si="124"/>
        <v>117464.84406348894</v>
      </c>
    </row>
    <row r="346" spans="1:32" x14ac:dyDescent="0.25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50">
        <f t="shared" si="128"/>
        <v>31709650</v>
      </c>
      <c r="I346" s="4">
        <f t="shared" si="104"/>
        <v>754991.66666666663</v>
      </c>
      <c r="J346" s="4">
        <f t="shared" si="105"/>
        <v>4238967.9067583326</v>
      </c>
      <c r="K346" s="36">
        <f t="shared" si="106"/>
        <v>120034.08696248458</v>
      </c>
      <c r="L346" s="36">
        <f t="shared" si="107"/>
        <v>2713389.6212067911</v>
      </c>
      <c r="N346" s="4">
        <f t="shared" si="122"/>
        <v>-587500</v>
      </c>
      <c r="O346" s="272">
        <f t="shared" si="108"/>
        <v>-13988.095238095239</v>
      </c>
      <c r="P346" s="272">
        <f t="shared" si="113"/>
        <v>-78537.405654761897</v>
      </c>
      <c r="Q346" s="274">
        <f t="shared" si="109"/>
        <v>-2223.9295006554689</v>
      </c>
      <c r="R346" s="4">
        <f t="shared" si="123"/>
        <v>-50273.214285714283</v>
      </c>
      <c r="X346" s="235">
        <f t="shared" si="120"/>
        <v>37041</v>
      </c>
      <c r="Y346" s="236">
        <f t="shared" si="125"/>
        <v>117464.84406348894</v>
      </c>
      <c r="Z346" s="346">
        <f t="shared" si="129"/>
        <v>7</v>
      </c>
      <c r="AA346" s="237">
        <f t="shared" si="126"/>
        <v>2223.9295006554689</v>
      </c>
      <c r="AB346" s="238">
        <f t="shared" si="127"/>
        <v>28456.35593651107</v>
      </c>
      <c r="AC346" s="239" t="str">
        <f t="shared" si="121"/>
        <v>*</v>
      </c>
      <c r="AF346" s="241">
        <f t="shared" si="124"/>
        <v>115240.91456283347</v>
      </c>
    </row>
    <row r="347" spans="1:32" ht="13.8" thickBot="1" x14ac:dyDescent="0.3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50">
        <f t="shared" si="128"/>
        <v>31122150</v>
      </c>
      <c r="I347" s="4">
        <f t="shared" si="104"/>
        <v>741003.57142857148</v>
      </c>
      <c r="J347" s="4">
        <f t="shared" si="105"/>
        <v>4160430.5011035716</v>
      </c>
      <c r="K347" s="36">
        <f t="shared" si="106"/>
        <v>117810.15746182913</v>
      </c>
      <c r="L347" s="36">
        <f t="shared" si="107"/>
        <v>2663117.3412396843</v>
      </c>
      <c r="N347" s="4">
        <f>H347-H346</f>
        <v>-587500</v>
      </c>
      <c r="O347" s="272">
        <f t="shared" si="108"/>
        <v>-13988.095238095239</v>
      </c>
      <c r="P347" s="272">
        <f t="shared" si="113"/>
        <v>-78537.405654761897</v>
      </c>
      <c r="Q347" s="274">
        <f t="shared" si="109"/>
        <v>-2223.9295006554689</v>
      </c>
      <c r="R347" s="4">
        <f>O347*3.594</f>
        <v>-50273.214285714283</v>
      </c>
      <c r="X347" s="235">
        <f>B347</f>
        <v>37042</v>
      </c>
      <c r="Y347" s="236">
        <f>IF(AF346&lt;0,"0",AF346)</f>
        <v>115240.91456283347</v>
      </c>
      <c r="Z347" s="346">
        <f t="shared" si="129"/>
        <v>8</v>
      </c>
      <c r="AA347" s="237">
        <f>Q347*-1</f>
        <v>2223.9295006554689</v>
      </c>
      <c r="AB347" s="238">
        <f>$AA$3-Y347</f>
        <v>30680.285437166545</v>
      </c>
      <c r="AC347" s="239" t="str">
        <f t="shared" si="121"/>
        <v>*</v>
      </c>
      <c r="AF347" s="241">
        <f>Y347+AE347-AA347</f>
        <v>113016.98506217799</v>
      </c>
    </row>
    <row r="348" spans="1:32" x14ac:dyDescent="0.25">
      <c r="Z348" s="347"/>
    </row>
    <row r="349" spans="1:32" ht="16.2" thickBot="1" x14ac:dyDescent="0.35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46"/>
      <c r="AA349" s="237"/>
      <c r="AB349" s="238"/>
      <c r="AF349" s="241"/>
    </row>
    <row r="350" spans="1:32" x14ac:dyDescent="0.25">
      <c r="B350" s="22">
        <v>37043</v>
      </c>
      <c r="C350" s="23"/>
      <c r="D350" s="24"/>
      <c r="E350" s="24"/>
      <c r="F350" s="224">
        <f t="shared" ref="F350:F379" si="130">E350/104.1667*100</f>
        <v>0</v>
      </c>
      <c r="G350" s="213" t="s">
        <v>31</v>
      </c>
      <c r="H350" s="50">
        <f>H347-$AP$1</f>
        <v>30534650</v>
      </c>
      <c r="I350" s="4">
        <f t="shared" ref="I350:I379" si="131">H350/42</f>
        <v>727015.47619047621</v>
      </c>
      <c r="J350" s="4">
        <f t="shared" ref="J350:J379" si="132">I350*$J$4</f>
        <v>4081893.0954488092</v>
      </c>
      <c r="K350" s="4">
        <f t="shared" ref="K350:K379" si="133">J350*$K$1</f>
        <v>115586.22796117366</v>
      </c>
      <c r="L350" s="4">
        <f t="shared" ref="L350:L379" si="134">K350*$L$1</f>
        <v>2612845.0612725765</v>
      </c>
      <c r="M350" s="4"/>
      <c r="N350" s="4">
        <f>H350-H347</f>
        <v>-587500</v>
      </c>
      <c r="O350" s="4">
        <f t="shared" ref="O350:O379" si="135">N350/42</f>
        <v>-13988.095238095239</v>
      </c>
      <c r="P350" s="4">
        <f t="shared" ref="P350:P379" si="136">O350*$J$4</f>
        <v>-78537.405654761897</v>
      </c>
      <c r="Q350" s="4">
        <f t="shared" ref="Q350:Q379" si="137">P350*$K$1</f>
        <v>-2223.9295006554689</v>
      </c>
      <c r="R350" s="4">
        <f>O350*3.594</f>
        <v>-50273.214285714283</v>
      </c>
      <c r="X350" s="235">
        <f t="shared" ref="X350:X379" si="138">B350</f>
        <v>37043</v>
      </c>
      <c r="Y350" s="236">
        <f>IF(AF347&lt;0,"0",AF347)</f>
        <v>113016.98506217799</v>
      </c>
      <c r="Z350" s="348">
        <f>Z347+1</f>
        <v>9</v>
      </c>
      <c r="AA350" s="237">
        <f>Q350*-1</f>
        <v>2223.9295006554689</v>
      </c>
      <c r="AB350" s="238">
        <f>$AA$3-Y350</f>
        <v>32904.21493782202</v>
      </c>
      <c r="AC350" s="239" t="str">
        <f>+IF(AF350&gt;$D$3,"*","")</f>
        <v>*</v>
      </c>
      <c r="AD350" s="154"/>
      <c r="AE350" s="240"/>
      <c r="AF350" s="241">
        <f>Y350+AE350-AA350</f>
        <v>110793.05556152252</v>
      </c>
    </row>
    <row r="351" spans="1:32" x14ac:dyDescent="0.25">
      <c r="A351" s="215"/>
      <c r="B351" s="25">
        <v>37044</v>
      </c>
      <c r="C351" s="280"/>
      <c r="D351" s="48"/>
      <c r="E351" s="48"/>
      <c r="F351" s="256">
        <f t="shared" si="130"/>
        <v>0</v>
      </c>
      <c r="G351" s="213" t="s">
        <v>31</v>
      </c>
      <c r="H351" s="50">
        <f t="shared" ref="H351:H364" si="139">H350-$AP$1</f>
        <v>29947150</v>
      </c>
      <c r="I351" s="169">
        <f t="shared" si="131"/>
        <v>713027.38095238095</v>
      </c>
      <c r="J351" s="169">
        <f t="shared" si="132"/>
        <v>4003355.6897940473</v>
      </c>
      <c r="K351" s="281">
        <f t="shared" si="133"/>
        <v>113362.29846051818</v>
      </c>
      <c r="L351" s="281">
        <f t="shared" si="134"/>
        <v>2562572.7813054686</v>
      </c>
      <c r="M351" s="215"/>
      <c r="N351" s="169">
        <f t="shared" ref="N351:N379" si="140">H351-H350</f>
        <v>-587500</v>
      </c>
      <c r="O351" s="282">
        <f t="shared" si="135"/>
        <v>-13988.095238095239</v>
      </c>
      <c r="P351" s="282">
        <f t="shared" si="136"/>
        <v>-78537.405654761897</v>
      </c>
      <c r="Q351" s="283">
        <f t="shared" si="137"/>
        <v>-2223.9295006554689</v>
      </c>
      <c r="R351" s="169">
        <f t="shared" ref="R351:R379" si="141">O351*3.594</f>
        <v>-50273.214285714283</v>
      </c>
      <c r="S351" s="215"/>
      <c r="T351" s="215"/>
      <c r="U351" s="215"/>
      <c r="V351" s="215"/>
      <c r="W351" s="215"/>
      <c r="X351" s="257">
        <f t="shared" si="138"/>
        <v>37044</v>
      </c>
      <c r="Y351" s="236">
        <f>IF(AF350&lt;0,"0",AF350)</f>
        <v>110793.05556152252</v>
      </c>
      <c r="Z351" s="348">
        <f>Z350+1</f>
        <v>10</v>
      </c>
      <c r="AA351" s="258">
        <f>Q351*-1</f>
        <v>2223.9295006554689</v>
      </c>
      <c r="AB351" s="238">
        <f>$AA$3-Y351</f>
        <v>35128.144438477495</v>
      </c>
      <c r="AC351" s="239" t="str">
        <f t="shared" ref="AC351:AC379" si="142">+IF(AF351&gt;$D$3,"*","")</f>
        <v>*</v>
      </c>
      <c r="AD351" s="215"/>
      <c r="AE351" s="215"/>
      <c r="AF351" s="236">
        <f t="shared" ref="AF351:AF379" si="143">Y351+AE351-AA351</f>
        <v>108569.12606086704</v>
      </c>
    </row>
    <row r="352" spans="1:32" x14ac:dyDescent="0.25">
      <c r="B352" s="25">
        <v>37045</v>
      </c>
      <c r="C352" s="26"/>
      <c r="D352" s="27"/>
      <c r="E352" s="27"/>
      <c r="F352" s="225">
        <f t="shared" si="130"/>
        <v>0</v>
      </c>
      <c r="G352" s="213" t="s">
        <v>31</v>
      </c>
      <c r="H352" s="50">
        <f t="shared" si="139"/>
        <v>29359650</v>
      </c>
      <c r="I352" s="4">
        <f t="shared" si="131"/>
        <v>699039.28571428568</v>
      </c>
      <c r="J352" s="4">
        <f t="shared" si="132"/>
        <v>3924818.2841392853</v>
      </c>
      <c r="K352" s="36">
        <f t="shared" si="133"/>
        <v>111138.36895986271</v>
      </c>
      <c r="L352" s="36">
        <f t="shared" si="134"/>
        <v>2512300.5013383613</v>
      </c>
      <c r="N352" s="4">
        <f t="shared" si="140"/>
        <v>-587500</v>
      </c>
      <c r="O352" s="272">
        <f t="shared" si="135"/>
        <v>-13988.095238095239</v>
      </c>
      <c r="P352" s="272">
        <f t="shared" si="136"/>
        <v>-78537.405654761897</v>
      </c>
      <c r="Q352" s="274">
        <f t="shared" si="137"/>
        <v>-2223.9295006554689</v>
      </c>
      <c r="R352" s="4">
        <f t="shared" si="141"/>
        <v>-50273.214285714283</v>
      </c>
      <c r="X352" s="235">
        <f t="shared" si="138"/>
        <v>37045</v>
      </c>
      <c r="Y352" s="236">
        <f>IF(AF351&lt;0,"0",AF351)</f>
        <v>108569.12606086704</v>
      </c>
      <c r="Z352" s="348">
        <f t="shared" ref="Z352:Z379" si="144">Z351+1</f>
        <v>11</v>
      </c>
      <c r="AA352" s="237">
        <f>Q352*-1</f>
        <v>2223.9295006554689</v>
      </c>
      <c r="AB352" s="238">
        <f>$AA$3-Y352</f>
        <v>37352.07393913297</v>
      </c>
      <c r="AC352" s="239" t="str">
        <f t="shared" si="142"/>
        <v>*</v>
      </c>
      <c r="AF352" s="241">
        <f t="shared" si="143"/>
        <v>106345.19656021157</v>
      </c>
    </row>
    <row r="353" spans="1:32" x14ac:dyDescent="0.25">
      <c r="B353" s="25">
        <v>37046</v>
      </c>
      <c r="C353" s="26"/>
      <c r="D353" s="27"/>
      <c r="E353" s="27"/>
      <c r="F353" s="225">
        <f t="shared" si="130"/>
        <v>0</v>
      </c>
      <c r="G353" s="213" t="s">
        <v>31</v>
      </c>
      <c r="H353" s="50">
        <f t="shared" si="139"/>
        <v>28772150</v>
      </c>
      <c r="I353" s="4">
        <f t="shared" si="131"/>
        <v>685051.19047619053</v>
      </c>
      <c r="J353" s="4">
        <f t="shared" si="132"/>
        <v>3846280.8784845239</v>
      </c>
      <c r="K353" s="36">
        <f t="shared" si="133"/>
        <v>108914.43945920725</v>
      </c>
      <c r="L353" s="36">
        <f t="shared" si="134"/>
        <v>2462028.221371254</v>
      </c>
      <c r="N353" s="4">
        <f t="shared" si="140"/>
        <v>-587500</v>
      </c>
      <c r="O353" s="272">
        <f t="shared" si="135"/>
        <v>-13988.095238095239</v>
      </c>
      <c r="P353" s="272">
        <f t="shared" si="136"/>
        <v>-78537.405654761897</v>
      </c>
      <c r="Q353" s="274">
        <f t="shared" si="137"/>
        <v>-2223.9295006554689</v>
      </c>
      <c r="R353" s="4">
        <f t="shared" si="141"/>
        <v>-50273.214285714283</v>
      </c>
      <c r="X353" s="235">
        <f t="shared" si="138"/>
        <v>37046</v>
      </c>
      <c r="Y353" s="236">
        <f>IF(AF352&lt;0,"0",AF352)</f>
        <v>106345.19656021157</v>
      </c>
      <c r="Z353" s="348">
        <f t="shared" si="144"/>
        <v>12</v>
      </c>
      <c r="AA353" s="237">
        <f>Q353*-1</f>
        <v>2223.9295006554689</v>
      </c>
      <c r="AB353" s="238">
        <f>$AA$3-Y353</f>
        <v>39576.003439788445</v>
      </c>
      <c r="AC353" s="239" t="str">
        <f t="shared" si="142"/>
        <v>*</v>
      </c>
      <c r="AF353" s="241">
        <f t="shared" si="143"/>
        <v>104121.26705955609</v>
      </c>
    </row>
    <row r="354" spans="1:32" x14ac:dyDescent="0.25">
      <c r="A354" s="215"/>
      <c r="B354" s="25">
        <v>37047</v>
      </c>
      <c r="C354" s="280"/>
      <c r="D354" s="48"/>
      <c r="E354" s="48"/>
      <c r="F354" s="256">
        <f t="shared" si="130"/>
        <v>0</v>
      </c>
      <c r="G354" s="213" t="s">
        <v>31</v>
      </c>
      <c r="H354" s="50">
        <f t="shared" si="139"/>
        <v>28184650</v>
      </c>
      <c r="I354" s="169">
        <f t="shared" si="131"/>
        <v>671063.09523809527</v>
      </c>
      <c r="J354" s="169">
        <f t="shared" si="132"/>
        <v>3767743.4728297619</v>
      </c>
      <c r="K354" s="281">
        <f t="shared" si="133"/>
        <v>106690.50995855179</v>
      </c>
      <c r="L354" s="281">
        <f t="shared" si="134"/>
        <v>2411755.9414041466</v>
      </c>
      <c r="M354" s="215"/>
      <c r="N354" s="169">
        <f t="shared" si="140"/>
        <v>-587500</v>
      </c>
      <c r="O354" s="282">
        <f t="shared" si="135"/>
        <v>-13988.095238095239</v>
      </c>
      <c r="P354" s="282">
        <f t="shared" si="136"/>
        <v>-78537.405654761897</v>
      </c>
      <c r="Q354" s="283">
        <f t="shared" si="137"/>
        <v>-2223.9295006554689</v>
      </c>
      <c r="R354" s="169">
        <f t="shared" si="141"/>
        <v>-50273.214285714283</v>
      </c>
      <c r="S354" s="215"/>
      <c r="T354" s="215"/>
      <c r="U354" s="215"/>
      <c r="V354" s="215"/>
      <c r="W354" s="215"/>
      <c r="X354" s="257">
        <f t="shared" si="138"/>
        <v>37047</v>
      </c>
      <c r="Y354" s="236">
        <f t="shared" ref="Y354:Y379" si="145">IF(AF353&lt;0,"0",AF353)</f>
        <v>104121.26705955609</v>
      </c>
      <c r="Z354" s="348">
        <f t="shared" si="144"/>
        <v>13</v>
      </c>
      <c r="AA354" s="258">
        <f t="shared" ref="AA354:AA379" si="146">Q354*-1</f>
        <v>2223.9295006554689</v>
      </c>
      <c r="AB354" s="238">
        <f t="shared" ref="AB354:AB379" si="147">$AA$3-Y354</f>
        <v>41799.93294044392</v>
      </c>
      <c r="AC354" s="239" t="str">
        <f t="shared" si="142"/>
        <v>*</v>
      </c>
      <c r="AD354" s="215"/>
      <c r="AE354" s="215"/>
      <c r="AF354" s="236">
        <f t="shared" si="143"/>
        <v>101897.33755890062</v>
      </c>
    </row>
    <row r="355" spans="1:32" x14ac:dyDescent="0.25">
      <c r="B355" s="25">
        <v>37048</v>
      </c>
      <c r="C355" s="26"/>
      <c r="D355" s="27"/>
      <c r="E355" s="27"/>
      <c r="F355" s="225">
        <f t="shared" si="130"/>
        <v>0</v>
      </c>
      <c r="G355" s="213" t="s">
        <v>31</v>
      </c>
      <c r="H355" s="50">
        <f t="shared" si="139"/>
        <v>27597150</v>
      </c>
      <c r="I355" s="4">
        <f t="shared" si="131"/>
        <v>657075</v>
      </c>
      <c r="J355" s="4">
        <f t="shared" si="132"/>
        <v>3689206.067175</v>
      </c>
      <c r="K355" s="36">
        <f t="shared" si="133"/>
        <v>104466.58045789631</v>
      </c>
      <c r="L355" s="36">
        <f t="shared" si="134"/>
        <v>2361483.6614370393</v>
      </c>
      <c r="N355" s="4">
        <f t="shared" si="140"/>
        <v>-587500</v>
      </c>
      <c r="O355" s="272">
        <f t="shared" si="135"/>
        <v>-13988.095238095239</v>
      </c>
      <c r="P355" s="272">
        <f t="shared" si="136"/>
        <v>-78537.405654761897</v>
      </c>
      <c r="Q355" s="274">
        <f t="shared" si="137"/>
        <v>-2223.9295006554689</v>
      </c>
      <c r="R355" s="4">
        <f t="shared" si="141"/>
        <v>-50273.214285714283</v>
      </c>
      <c r="X355" s="235">
        <f t="shared" si="138"/>
        <v>37048</v>
      </c>
      <c r="Y355" s="236">
        <f t="shared" si="145"/>
        <v>101897.33755890062</v>
      </c>
      <c r="Z355" s="348">
        <f t="shared" si="144"/>
        <v>14</v>
      </c>
      <c r="AA355" s="237">
        <f t="shared" si="146"/>
        <v>2223.9295006554689</v>
      </c>
      <c r="AB355" s="238">
        <f t="shared" si="147"/>
        <v>44023.862441099394</v>
      </c>
      <c r="AC355" s="239" t="str">
        <f t="shared" si="142"/>
        <v>*</v>
      </c>
      <c r="AF355" s="241">
        <f t="shared" si="143"/>
        <v>99673.408058245142</v>
      </c>
    </row>
    <row r="356" spans="1:32" x14ac:dyDescent="0.25">
      <c r="B356" s="25">
        <v>37049</v>
      </c>
      <c r="C356" s="26"/>
      <c r="D356" s="27"/>
      <c r="E356" s="27"/>
      <c r="F356" s="225">
        <f t="shared" si="130"/>
        <v>0</v>
      </c>
      <c r="G356" s="213" t="s">
        <v>31</v>
      </c>
      <c r="H356" s="50">
        <f t="shared" si="139"/>
        <v>27009650</v>
      </c>
      <c r="I356" s="4">
        <f t="shared" si="131"/>
        <v>643086.90476190473</v>
      </c>
      <c r="J356" s="4">
        <f t="shared" si="132"/>
        <v>3610668.6615202376</v>
      </c>
      <c r="K356" s="36">
        <f t="shared" si="133"/>
        <v>102242.65095724082</v>
      </c>
      <c r="L356" s="36">
        <f t="shared" si="134"/>
        <v>2311211.381469931</v>
      </c>
      <c r="N356" s="4">
        <f t="shared" si="140"/>
        <v>-587500</v>
      </c>
      <c r="O356" s="272">
        <f t="shared" si="135"/>
        <v>-13988.095238095239</v>
      </c>
      <c r="P356" s="272">
        <f t="shared" si="136"/>
        <v>-78537.405654761897</v>
      </c>
      <c r="Q356" s="274">
        <f t="shared" si="137"/>
        <v>-2223.9295006554689</v>
      </c>
      <c r="R356" s="4">
        <f t="shared" si="141"/>
        <v>-50273.214285714283</v>
      </c>
      <c r="X356" s="235">
        <f t="shared" si="138"/>
        <v>37049</v>
      </c>
      <c r="Y356" s="236">
        <f t="shared" si="145"/>
        <v>99673.408058245142</v>
      </c>
      <c r="Z356" s="348">
        <f t="shared" si="144"/>
        <v>15</v>
      </c>
      <c r="AA356" s="237">
        <f t="shared" si="146"/>
        <v>2223.9295006554689</v>
      </c>
      <c r="AB356" s="238">
        <f t="shared" si="147"/>
        <v>46247.791941754869</v>
      </c>
      <c r="AC356" s="239" t="str">
        <f t="shared" si="142"/>
        <v>*</v>
      </c>
      <c r="AF356" s="241">
        <f t="shared" si="143"/>
        <v>97449.478557589668</v>
      </c>
    </row>
    <row r="357" spans="1:32" x14ac:dyDescent="0.25">
      <c r="B357" s="25">
        <v>37050</v>
      </c>
      <c r="C357" s="26"/>
      <c r="D357" s="27"/>
      <c r="E357" s="27"/>
      <c r="F357" s="225">
        <f t="shared" si="130"/>
        <v>0</v>
      </c>
      <c r="G357" s="213" t="s">
        <v>31</v>
      </c>
      <c r="H357" s="50">
        <f t="shared" si="139"/>
        <v>26422150</v>
      </c>
      <c r="I357" s="4">
        <f t="shared" si="131"/>
        <v>629098.80952380947</v>
      </c>
      <c r="J357" s="4">
        <f t="shared" si="132"/>
        <v>3532131.2558654756</v>
      </c>
      <c r="K357" s="36">
        <f t="shared" si="133"/>
        <v>100018.72145658536</v>
      </c>
      <c r="L357" s="36">
        <f t="shared" si="134"/>
        <v>2260939.1015028236</v>
      </c>
      <c r="N357" s="4">
        <f t="shared" si="140"/>
        <v>-587500</v>
      </c>
      <c r="O357" s="272">
        <f t="shared" si="135"/>
        <v>-13988.095238095239</v>
      </c>
      <c r="P357" s="272">
        <f t="shared" si="136"/>
        <v>-78537.405654761897</v>
      </c>
      <c r="Q357" s="274">
        <f t="shared" si="137"/>
        <v>-2223.9295006554689</v>
      </c>
      <c r="R357" s="4">
        <f t="shared" si="141"/>
        <v>-50273.214285714283</v>
      </c>
      <c r="X357" s="235">
        <f t="shared" si="138"/>
        <v>37050</v>
      </c>
      <c r="Y357" s="236">
        <f t="shared" si="145"/>
        <v>97449.478557589668</v>
      </c>
      <c r="Z357" s="348">
        <f t="shared" si="144"/>
        <v>16</v>
      </c>
      <c r="AA357" s="237">
        <f t="shared" si="146"/>
        <v>2223.9295006554689</v>
      </c>
      <c r="AB357" s="238">
        <f t="shared" si="147"/>
        <v>48471.721442410344</v>
      </c>
      <c r="AC357" s="239" t="str">
        <f t="shared" si="142"/>
        <v>*</v>
      </c>
      <c r="AF357" s="241">
        <f t="shared" si="143"/>
        <v>95225.549056934193</v>
      </c>
    </row>
    <row r="358" spans="1:32" x14ac:dyDescent="0.25">
      <c r="B358" s="25">
        <v>37051</v>
      </c>
      <c r="C358" s="26"/>
      <c r="D358" s="27"/>
      <c r="E358" s="27"/>
      <c r="F358" s="225">
        <f t="shared" si="130"/>
        <v>0</v>
      </c>
      <c r="G358" s="213" t="s">
        <v>31</v>
      </c>
      <c r="H358" s="50">
        <f t="shared" si="139"/>
        <v>25834650</v>
      </c>
      <c r="I358" s="4">
        <f t="shared" si="131"/>
        <v>615110.71428571432</v>
      </c>
      <c r="J358" s="4">
        <f t="shared" si="132"/>
        <v>3453593.8502107142</v>
      </c>
      <c r="K358" s="36">
        <f t="shared" si="133"/>
        <v>97794.791955929904</v>
      </c>
      <c r="L358" s="36">
        <f t="shared" si="134"/>
        <v>2210666.8215357163</v>
      </c>
      <c r="N358" s="4">
        <f t="shared" si="140"/>
        <v>-587500</v>
      </c>
      <c r="O358" s="272">
        <f t="shared" si="135"/>
        <v>-13988.095238095239</v>
      </c>
      <c r="P358" s="272">
        <f t="shared" si="136"/>
        <v>-78537.405654761897</v>
      </c>
      <c r="Q358" s="274">
        <f t="shared" si="137"/>
        <v>-2223.9295006554689</v>
      </c>
      <c r="R358" s="4">
        <f t="shared" si="141"/>
        <v>-50273.214285714283</v>
      </c>
      <c r="X358" s="235">
        <f t="shared" si="138"/>
        <v>37051</v>
      </c>
      <c r="Y358" s="236">
        <f t="shared" si="145"/>
        <v>95225.549056934193</v>
      </c>
      <c r="Z358" s="348">
        <f t="shared" si="144"/>
        <v>17</v>
      </c>
      <c r="AA358" s="237">
        <f t="shared" si="146"/>
        <v>2223.9295006554689</v>
      </c>
      <c r="AB358" s="238">
        <f t="shared" si="147"/>
        <v>50695.650943065819</v>
      </c>
      <c r="AC358" s="239" t="str">
        <f t="shared" si="142"/>
        <v>*</v>
      </c>
      <c r="AF358" s="241">
        <f t="shared" si="143"/>
        <v>93001.619556278718</v>
      </c>
    </row>
    <row r="359" spans="1:32" x14ac:dyDescent="0.25">
      <c r="B359" s="25">
        <v>37052</v>
      </c>
      <c r="C359" s="26"/>
      <c r="D359" s="27"/>
      <c r="E359" s="27"/>
      <c r="F359" s="225">
        <f t="shared" si="130"/>
        <v>0</v>
      </c>
      <c r="G359" s="213" t="s">
        <v>31</v>
      </c>
      <c r="H359" s="50">
        <f t="shared" si="139"/>
        <v>25247150</v>
      </c>
      <c r="I359" s="4">
        <f t="shared" si="131"/>
        <v>601122.61904761905</v>
      </c>
      <c r="J359" s="4">
        <f t="shared" si="132"/>
        <v>3375056.4445559522</v>
      </c>
      <c r="K359" s="36">
        <f t="shared" si="133"/>
        <v>95570.86245527443</v>
      </c>
      <c r="L359" s="36">
        <f t="shared" si="134"/>
        <v>2160394.541568609</v>
      </c>
      <c r="N359" s="4">
        <f t="shared" si="140"/>
        <v>-587500</v>
      </c>
      <c r="O359" s="272">
        <f t="shared" si="135"/>
        <v>-13988.095238095239</v>
      </c>
      <c r="P359" s="272">
        <f t="shared" si="136"/>
        <v>-78537.405654761897</v>
      </c>
      <c r="Q359" s="274">
        <f t="shared" si="137"/>
        <v>-2223.9295006554689</v>
      </c>
      <c r="R359" s="4">
        <f t="shared" si="141"/>
        <v>-50273.214285714283</v>
      </c>
      <c r="X359" s="235">
        <f t="shared" si="138"/>
        <v>37052</v>
      </c>
      <c r="Y359" s="236">
        <f t="shared" si="145"/>
        <v>93001.619556278718</v>
      </c>
      <c r="Z359" s="348">
        <f t="shared" si="144"/>
        <v>18</v>
      </c>
      <c r="AA359" s="237">
        <f t="shared" si="146"/>
        <v>2223.9295006554689</v>
      </c>
      <c r="AB359" s="238">
        <f t="shared" si="147"/>
        <v>52919.580443721294</v>
      </c>
      <c r="AC359" s="239" t="str">
        <f t="shared" si="142"/>
        <v>*</v>
      </c>
      <c r="AF359" s="241">
        <f t="shared" si="143"/>
        <v>90777.690055623243</v>
      </c>
    </row>
    <row r="360" spans="1:32" x14ac:dyDescent="0.25">
      <c r="B360" s="25">
        <v>37053</v>
      </c>
      <c r="C360" s="26"/>
      <c r="D360" s="27"/>
      <c r="E360" s="27"/>
      <c r="F360" s="225">
        <f t="shared" si="130"/>
        <v>0</v>
      </c>
      <c r="G360" s="213" t="s">
        <v>31</v>
      </c>
      <c r="H360" s="50">
        <f t="shared" si="139"/>
        <v>24659650</v>
      </c>
      <c r="I360" s="4">
        <f t="shared" si="131"/>
        <v>587134.52380952379</v>
      </c>
      <c r="J360" s="4">
        <f t="shared" si="132"/>
        <v>3296519.0389011903</v>
      </c>
      <c r="K360" s="36">
        <f t="shared" si="133"/>
        <v>93346.932954618969</v>
      </c>
      <c r="L360" s="36">
        <f t="shared" si="134"/>
        <v>2110122.2616015016</v>
      </c>
      <c r="N360" s="4">
        <f t="shared" si="140"/>
        <v>-587500</v>
      </c>
      <c r="O360" s="272">
        <f t="shared" si="135"/>
        <v>-13988.095238095239</v>
      </c>
      <c r="P360" s="272">
        <f t="shared" si="136"/>
        <v>-78537.405654761897</v>
      </c>
      <c r="Q360" s="274">
        <f t="shared" si="137"/>
        <v>-2223.9295006554689</v>
      </c>
      <c r="R360" s="4">
        <f t="shared" si="141"/>
        <v>-50273.214285714283</v>
      </c>
      <c r="X360" s="235">
        <f t="shared" si="138"/>
        <v>37053</v>
      </c>
      <c r="Y360" s="236">
        <f t="shared" si="145"/>
        <v>90777.690055623243</v>
      </c>
      <c r="Z360" s="348">
        <f t="shared" si="144"/>
        <v>19</v>
      </c>
      <c r="AA360" s="237">
        <f t="shared" si="146"/>
        <v>2223.9295006554689</v>
      </c>
      <c r="AB360" s="238">
        <f t="shared" si="147"/>
        <v>55143.509944376769</v>
      </c>
      <c r="AC360" s="239" t="str">
        <f t="shared" si="142"/>
        <v>*</v>
      </c>
      <c r="AF360" s="241">
        <f t="shared" si="143"/>
        <v>88553.760554967768</v>
      </c>
    </row>
    <row r="361" spans="1:32" x14ac:dyDescent="0.25">
      <c r="B361" s="25">
        <v>37054</v>
      </c>
      <c r="C361" s="26"/>
      <c r="D361" s="27"/>
      <c r="E361" s="27"/>
      <c r="F361" s="225">
        <f t="shared" si="130"/>
        <v>0</v>
      </c>
      <c r="G361" s="213" t="s">
        <v>31</v>
      </c>
      <c r="H361" s="50">
        <f t="shared" si="139"/>
        <v>24072150</v>
      </c>
      <c r="I361" s="4">
        <f t="shared" si="131"/>
        <v>573146.42857142852</v>
      </c>
      <c r="J361" s="4">
        <f t="shared" si="132"/>
        <v>3217981.6332464279</v>
      </c>
      <c r="K361" s="36">
        <f t="shared" si="133"/>
        <v>91123.00345396348</v>
      </c>
      <c r="L361" s="36">
        <f t="shared" si="134"/>
        <v>2059849.9816343936</v>
      </c>
      <c r="N361" s="4">
        <f t="shared" si="140"/>
        <v>-587500</v>
      </c>
      <c r="O361" s="272">
        <f t="shared" si="135"/>
        <v>-13988.095238095239</v>
      </c>
      <c r="P361" s="272">
        <f t="shared" si="136"/>
        <v>-78537.405654761897</v>
      </c>
      <c r="Q361" s="274">
        <f t="shared" si="137"/>
        <v>-2223.9295006554689</v>
      </c>
      <c r="R361" s="4">
        <f t="shared" si="141"/>
        <v>-50273.214285714283</v>
      </c>
      <c r="X361" s="235">
        <f t="shared" si="138"/>
        <v>37054</v>
      </c>
      <c r="Y361" s="236">
        <f t="shared" si="145"/>
        <v>88553.760554967768</v>
      </c>
      <c r="Z361" s="348">
        <f t="shared" si="144"/>
        <v>20</v>
      </c>
      <c r="AA361" s="237">
        <f t="shared" si="146"/>
        <v>2223.9295006554689</v>
      </c>
      <c r="AB361" s="238">
        <f t="shared" si="147"/>
        <v>57367.439445032243</v>
      </c>
      <c r="AC361" s="239" t="str">
        <f t="shared" si="142"/>
        <v>*</v>
      </c>
      <c r="AF361" s="241">
        <f t="shared" si="143"/>
        <v>86329.831054312293</v>
      </c>
    </row>
    <row r="362" spans="1:32" x14ac:dyDescent="0.25">
      <c r="B362" s="25">
        <v>37055</v>
      </c>
      <c r="C362" s="26"/>
      <c r="D362" s="27"/>
      <c r="E362" s="27"/>
      <c r="F362" s="225">
        <f t="shared" si="130"/>
        <v>0</v>
      </c>
      <c r="G362" s="213" t="s">
        <v>31</v>
      </c>
      <c r="H362" s="50">
        <f t="shared" si="139"/>
        <v>23484650</v>
      </c>
      <c r="I362" s="4">
        <f t="shared" si="131"/>
        <v>559158.33333333337</v>
      </c>
      <c r="J362" s="4">
        <f t="shared" si="132"/>
        <v>3139444.2275916669</v>
      </c>
      <c r="K362" s="36">
        <f t="shared" si="133"/>
        <v>88899.073953308034</v>
      </c>
      <c r="L362" s="36">
        <f t="shared" si="134"/>
        <v>2009577.7016672867</v>
      </c>
      <c r="N362" s="4">
        <f t="shared" si="140"/>
        <v>-587500</v>
      </c>
      <c r="O362" s="272">
        <f t="shared" si="135"/>
        <v>-13988.095238095239</v>
      </c>
      <c r="P362" s="272">
        <f t="shared" si="136"/>
        <v>-78537.405654761897</v>
      </c>
      <c r="Q362" s="274">
        <f t="shared" si="137"/>
        <v>-2223.9295006554689</v>
      </c>
      <c r="R362" s="4">
        <f t="shared" si="141"/>
        <v>-50273.214285714283</v>
      </c>
      <c r="X362" s="235">
        <f t="shared" si="138"/>
        <v>37055</v>
      </c>
      <c r="Y362" s="236">
        <f t="shared" si="145"/>
        <v>86329.831054312293</v>
      </c>
      <c r="Z362" s="348">
        <f t="shared" si="144"/>
        <v>21</v>
      </c>
      <c r="AA362" s="237">
        <f t="shared" si="146"/>
        <v>2223.9295006554689</v>
      </c>
      <c r="AB362" s="238">
        <f t="shared" si="147"/>
        <v>59591.368945687718</v>
      </c>
      <c r="AC362" s="239" t="str">
        <f t="shared" si="142"/>
        <v>*</v>
      </c>
      <c r="AF362" s="241">
        <f t="shared" si="143"/>
        <v>84105.901553656819</v>
      </c>
    </row>
    <row r="363" spans="1:32" s="215" customFormat="1" x14ac:dyDescent="0.25">
      <c r="B363" s="214">
        <v>37056</v>
      </c>
      <c r="C363" s="280"/>
      <c r="D363" s="48"/>
      <c r="E363" s="48"/>
      <c r="F363" s="256">
        <f t="shared" si="130"/>
        <v>0</v>
      </c>
      <c r="G363" s="213" t="s">
        <v>31</v>
      </c>
      <c r="H363" s="50">
        <f t="shared" si="139"/>
        <v>22897150</v>
      </c>
      <c r="I363" s="169">
        <f t="shared" si="131"/>
        <v>545170.23809523811</v>
      </c>
      <c r="J363" s="169">
        <f t="shared" si="132"/>
        <v>3060906.8219369045</v>
      </c>
      <c r="K363" s="281">
        <f t="shared" si="133"/>
        <v>86675.144452652559</v>
      </c>
      <c r="L363" s="281">
        <f t="shared" si="134"/>
        <v>1959305.4217001791</v>
      </c>
      <c r="N363" s="169">
        <f t="shared" si="140"/>
        <v>-587500</v>
      </c>
      <c r="O363" s="282">
        <f t="shared" si="135"/>
        <v>-13988.095238095239</v>
      </c>
      <c r="P363" s="282">
        <f t="shared" si="136"/>
        <v>-78537.405654761897</v>
      </c>
      <c r="Q363" s="283">
        <f t="shared" si="137"/>
        <v>-2223.9295006554689</v>
      </c>
      <c r="R363" s="169">
        <f t="shared" si="141"/>
        <v>-50273.214285714283</v>
      </c>
      <c r="X363" s="257">
        <f t="shared" si="138"/>
        <v>37056</v>
      </c>
      <c r="Y363" s="236">
        <f t="shared" si="145"/>
        <v>84105.901553656819</v>
      </c>
      <c r="Z363" s="348">
        <f t="shared" si="144"/>
        <v>22</v>
      </c>
      <c r="AA363" s="258">
        <f t="shared" si="146"/>
        <v>2223.9295006554689</v>
      </c>
      <c r="AB363" s="238">
        <f t="shared" si="147"/>
        <v>61815.298446343193</v>
      </c>
      <c r="AC363" s="259" t="str">
        <f t="shared" si="142"/>
        <v>*</v>
      </c>
      <c r="AF363" s="236">
        <f t="shared" si="143"/>
        <v>81881.972053001344</v>
      </c>
    </row>
    <row r="364" spans="1:32" x14ac:dyDescent="0.25">
      <c r="B364" s="25">
        <v>37057</v>
      </c>
      <c r="C364" s="26"/>
      <c r="D364" s="27"/>
      <c r="E364" s="27"/>
      <c r="F364" s="225">
        <f t="shared" si="130"/>
        <v>0</v>
      </c>
      <c r="G364" s="213" t="s">
        <v>31</v>
      </c>
      <c r="H364" s="50">
        <f t="shared" si="139"/>
        <v>22309650</v>
      </c>
      <c r="I364" s="4">
        <f t="shared" si="131"/>
        <v>531182.14285714284</v>
      </c>
      <c r="J364" s="4">
        <f t="shared" si="132"/>
        <v>2982369.4162821425</v>
      </c>
      <c r="K364" s="36">
        <f t="shared" si="133"/>
        <v>84451.214951997084</v>
      </c>
      <c r="L364" s="36">
        <f t="shared" si="134"/>
        <v>1909033.1417330715</v>
      </c>
      <c r="N364" s="4">
        <f t="shared" si="140"/>
        <v>-587500</v>
      </c>
      <c r="O364" s="272">
        <f t="shared" si="135"/>
        <v>-13988.095238095239</v>
      </c>
      <c r="P364" s="272">
        <f t="shared" si="136"/>
        <v>-78537.405654761897</v>
      </c>
      <c r="Q364" s="274">
        <f t="shared" si="137"/>
        <v>-2223.9295006554689</v>
      </c>
      <c r="R364" s="4">
        <f t="shared" si="141"/>
        <v>-50273.214285714283</v>
      </c>
      <c r="X364" s="235">
        <f t="shared" si="138"/>
        <v>37057</v>
      </c>
      <c r="Y364" s="236">
        <f t="shared" si="145"/>
        <v>81881.972053001344</v>
      </c>
      <c r="Z364" s="348">
        <f t="shared" si="144"/>
        <v>23</v>
      </c>
      <c r="AA364" s="237">
        <f t="shared" si="146"/>
        <v>2223.9295006554689</v>
      </c>
      <c r="AB364" s="238">
        <f t="shared" si="147"/>
        <v>64039.227946998668</v>
      </c>
      <c r="AC364" s="239" t="str">
        <f t="shared" si="142"/>
        <v>*</v>
      </c>
      <c r="AF364" s="241">
        <f t="shared" si="143"/>
        <v>79658.042552345869</v>
      </c>
    </row>
    <row r="365" spans="1:32" x14ac:dyDescent="0.25">
      <c r="B365" s="25">
        <v>37058</v>
      </c>
      <c r="C365" s="26"/>
      <c r="D365" s="27"/>
      <c r="E365" s="27"/>
      <c r="F365" s="225">
        <f t="shared" si="130"/>
        <v>0</v>
      </c>
      <c r="G365" s="213" t="s">
        <v>31</v>
      </c>
      <c r="H365" s="4">
        <f t="shared" ref="H365:H379" si="148">H364-$AP$2</f>
        <v>21515650</v>
      </c>
      <c r="I365" s="4">
        <f t="shared" si="131"/>
        <v>512277.38095238095</v>
      </c>
      <c r="J365" s="4">
        <f t="shared" si="132"/>
        <v>2876226.9480440472</v>
      </c>
      <c r="K365" s="36">
        <f t="shared" si="133"/>
        <v>81445.597890685691</v>
      </c>
      <c r="L365" s="36">
        <f t="shared" si="134"/>
        <v>1841090.6901690147</v>
      </c>
      <c r="N365" s="4">
        <f t="shared" si="140"/>
        <v>-794000</v>
      </c>
      <c r="O365" s="272">
        <f t="shared" si="135"/>
        <v>-18904.761904761905</v>
      </c>
      <c r="P365" s="272">
        <f t="shared" si="136"/>
        <v>-106142.46823809523</v>
      </c>
      <c r="Q365" s="274">
        <f t="shared" si="137"/>
        <v>-3005.6170613113914</v>
      </c>
      <c r="R365" s="4">
        <f t="shared" si="141"/>
        <v>-67943.714285714275</v>
      </c>
      <c r="X365" s="235">
        <f t="shared" si="138"/>
        <v>37058</v>
      </c>
      <c r="Y365" s="236">
        <f t="shared" si="145"/>
        <v>79658.042552345869</v>
      </c>
      <c r="Z365" s="348">
        <f t="shared" si="144"/>
        <v>24</v>
      </c>
      <c r="AA365" s="237">
        <f t="shared" si="146"/>
        <v>3005.6170613113914</v>
      </c>
      <c r="AB365" s="238">
        <f t="shared" si="147"/>
        <v>66263.157447654143</v>
      </c>
      <c r="AC365" s="239" t="str">
        <f t="shared" si="142"/>
        <v>*</v>
      </c>
      <c r="AF365" s="241">
        <f t="shared" si="143"/>
        <v>76652.425491034475</v>
      </c>
    </row>
    <row r="366" spans="1:32" x14ac:dyDescent="0.25">
      <c r="B366" s="25">
        <v>37059</v>
      </c>
      <c r="C366" s="26"/>
      <c r="D366" s="27"/>
      <c r="E366" s="27"/>
      <c r="F366" s="225">
        <f t="shared" si="130"/>
        <v>0</v>
      </c>
      <c r="G366" s="213" t="s">
        <v>31</v>
      </c>
      <c r="H366" s="4">
        <f t="shared" si="148"/>
        <v>20721650</v>
      </c>
      <c r="I366" s="4">
        <f t="shared" si="131"/>
        <v>493372.61904761905</v>
      </c>
      <c r="J366" s="4">
        <f t="shared" si="132"/>
        <v>2770084.4798059524</v>
      </c>
      <c r="K366" s="36">
        <f t="shared" si="133"/>
        <v>78439.980829374312</v>
      </c>
      <c r="L366" s="36">
        <f t="shared" si="134"/>
        <v>1773148.2386049582</v>
      </c>
      <c r="N366" s="4">
        <f t="shared" si="140"/>
        <v>-794000</v>
      </c>
      <c r="O366" s="272">
        <f t="shared" si="135"/>
        <v>-18904.761904761905</v>
      </c>
      <c r="P366" s="272">
        <f t="shared" si="136"/>
        <v>-106142.46823809523</v>
      </c>
      <c r="Q366" s="274">
        <f t="shared" si="137"/>
        <v>-3005.6170613113914</v>
      </c>
      <c r="R366" s="4">
        <f t="shared" si="141"/>
        <v>-67943.714285714275</v>
      </c>
      <c r="X366" s="235">
        <f t="shared" si="138"/>
        <v>37059</v>
      </c>
      <c r="Y366" s="236">
        <f t="shared" si="145"/>
        <v>76652.425491034475</v>
      </c>
      <c r="Z366" s="348">
        <f t="shared" si="144"/>
        <v>25</v>
      </c>
      <c r="AA366" s="237">
        <f t="shared" si="146"/>
        <v>3005.6170613113914</v>
      </c>
      <c r="AB366" s="238">
        <f t="shared" si="147"/>
        <v>69268.774508965536</v>
      </c>
      <c r="AC366" s="239" t="str">
        <f t="shared" si="142"/>
        <v>*</v>
      </c>
      <c r="AF366" s="241">
        <f t="shared" si="143"/>
        <v>73646.808429723082</v>
      </c>
    </row>
    <row r="367" spans="1:32" x14ac:dyDescent="0.25">
      <c r="B367" s="25">
        <v>37060</v>
      </c>
      <c r="C367" s="26"/>
      <c r="D367" s="27"/>
      <c r="E367" s="27"/>
      <c r="F367" s="225">
        <f t="shared" si="130"/>
        <v>0</v>
      </c>
      <c r="G367" s="213" t="s">
        <v>31</v>
      </c>
      <c r="H367" s="4">
        <f t="shared" si="148"/>
        <v>19927650</v>
      </c>
      <c r="I367" s="4">
        <f t="shared" si="131"/>
        <v>474467.85714285716</v>
      </c>
      <c r="J367" s="4">
        <f t="shared" si="132"/>
        <v>2663942.0115678571</v>
      </c>
      <c r="K367" s="36">
        <f t="shared" si="133"/>
        <v>75434.363768062918</v>
      </c>
      <c r="L367" s="36">
        <f t="shared" si="134"/>
        <v>1705205.7870409014</v>
      </c>
      <c r="N367" s="4">
        <f t="shared" si="140"/>
        <v>-794000</v>
      </c>
      <c r="O367" s="272">
        <f t="shared" si="135"/>
        <v>-18904.761904761905</v>
      </c>
      <c r="P367" s="272">
        <f t="shared" si="136"/>
        <v>-106142.46823809523</v>
      </c>
      <c r="Q367" s="274">
        <f t="shared" si="137"/>
        <v>-3005.6170613113914</v>
      </c>
      <c r="R367" s="4">
        <f t="shared" si="141"/>
        <v>-67943.714285714275</v>
      </c>
      <c r="X367" s="235">
        <f t="shared" si="138"/>
        <v>37060</v>
      </c>
      <c r="Y367" s="236">
        <f t="shared" si="145"/>
        <v>73646.808429723082</v>
      </c>
      <c r="Z367" s="348">
        <f t="shared" si="144"/>
        <v>26</v>
      </c>
      <c r="AA367" s="237">
        <f t="shared" si="146"/>
        <v>3005.6170613113914</v>
      </c>
      <c r="AB367" s="238">
        <f t="shared" si="147"/>
        <v>72274.39157027693</v>
      </c>
      <c r="AC367" s="239" t="str">
        <f t="shared" si="142"/>
        <v>*</v>
      </c>
      <c r="AF367" s="241">
        <f t="shared" si="143"/>
        <v>70641.191368411688</v>
      </c>
    </row>
    <row r="368" spans="1:32" x14ac:dyDescent="0.25">
      <c r="B368" s="25">
        <v>37061</v>
      </c>
      <c r="C368" s="26"/>
      <c r="D368" s="27"/>
      <c r="E368" s="27"/>
      <c r="F368" s="225">
        <f t="shared" si="130"/>
        <v>0</v>
      </c>
      <c r="G368" s="213" t="s">
        <v>31</v>
      </c>
      <c r="H368" s="4">
        <f t="shared" si="148"/>
        <v>19133650</v>
      </c>
      <c r="I368" s="4">
        <f t="shared" si="131"/>
        <v>455563.09523809527</v>
      </c>
      <c r="J368" s="4">
        <f t="shared" si="132"/>
        <v>2557799.5433297618</v>
      </c>
      <c r="K368" s="36">
        <f t="shared" si="133"/>
        <v>72428.746706751524</v>
      </c>
      <c r="L368" s="36">
        <f t="shared" si="134"/>
        <v>1637263.3354768446</v>
      </c>
      <c r="N368" s="4">
        <f t="shared" si="140"/>
        <v>-794000</v>
      </c>
      <c r="O368" s="272">
        <f t="shared" si="135"/>
        <v>-18904.761904761905</v>
      </c>
      <c r="P368" s="272">
        <f t="shared" si="136"/>
        <v>-106142.46823809523</v>
      </c>
      <c r="Q368" s="274">
        <f t="shared" si="137"/>
        <v>-3005.6170613113914</v>
      </c>
      <c r="R368" s="4">
        <f t="shared" si="141"/>
        <v>-67943.714285714275</v>
      </c>
      <c r="X368" s="235">
        <f t="shared" si="138"/>
        <v>37061</v>
      </c>
      <c r="Y368" s="236">
        <f t="shared" si="145"/>
        <v>70641.191368411688</v>
      </c>
      <c r="Z368" s="348">
        <f t="shared" si="144"/>
        <v>27</v>
      </c>
      <c r="AA368" s="237">
        <f t="shared" si="146"/>
        <v>3005.6170613113914</v>
      </c>
      <c r="AB368" s="238">
        <f t="shared" si="147"/>
        <v>75280.008631588324</v>
      </c>
      <c r="AC368" s="239" t="str">
        <f t="shared" si="142"/>
        <v>*</v>
      </c>
      <c r="AF368" s="241">
        <f t="shared" si="143"/>
        <v>67635.574307100294</v>
      </c>
    </row>
    <row r="369" spans="1:32" x14ac:dyDescent="0.25">
      <c r="B369" s="25">
        <v>37062</v>
      </c>
      <c r="C369" s="26"/>
      <c r="D369" s="27"/>
      <c r="E369" s="27"/>
      <c r="F369" s="225">
        <f t="shared" si="130"/>
        <v>0</v>
      </c>
      <c r="G369" s="213" t="s">
        <v>31</v>
      </c>
      <c r="H369" s="4">
        <f t="shared" si="148"/>
        <v>18339650</v>
      </c>
      <c r="I369" s="4">
        <f t="shared" si="131"/>
        <v>436658.33333333331</v>
      </c>
      <c r="J369" s="4">
        <f t="shared" si="132"/>
        <v>2451657.0750916665</v>
      </c>
      <c r="K369" s="36">
        <f t="shared" si="133"/>
        <v>69423.129645440131</v>
      </c>
      <c r="L369" s="36">
        <f t="shared" si="134"/>
        <v>1569320.8839127878</v>
      </c>
      <c r="N369" s="4">
        <f t="shared" si="140"/>
        <v>-794000</v>
      </c>
      <c r="O369" s="272">
        <f t="shared" si="135"/>
        <v>-18904.761904761905</v>
      </c>
      <c r="P369" s="272">
        <f t="shared" si="136"/>
        <v>-106142.46823809523</v>
      </c>
      <c r="Q369" s="274">
        <f t="shared" si="137"/>
        <v>-3005.6170613113914</v>
      </c>
      <c r="R369" s="4">
        <f t="shared" si="141"/>
        <v>-67943.714285714275</v>
      </c>
      <c r="X369" s="235">
        <f t="shared" si="138"/>
        <v>37062</v>
      </c>
      <c r="Y369" s="236">
        <f t="shared" si="145"/>
        <v>67635.574307100294</v>
      </c>
      <c r="Z369" s="348">
        <f t="shared" si="144"/>
        <v>28</v>
      </c>
      <c r="AA369" s="237">
        <f t="shared" si="146"/>
        <v>3005.6170613113914</v>
      </c>
      <c r="AB369" s="238">
        <f t="shared" si="147"/>
        <v>78285.625692899717</v>
      </c>
      <c r="AC369" s="239" t="str">
        <f t="shared" si="142"/>
        <v>*</v>
      </c>
      <c r="AF369" s="241">
        <f t="shared" si="143"/>
        <v>64629.957245788901</v>
      </c>
    </row>
    <row r="370" spans="1:32" x14ac:dyDescent="0.25">
      <c r="B370" s="25">
        <v>37063</v>
      </c>
      <c r="C370" s="26"/>
      <c r="D370" s="27"/>
      <c r="E370" s="27"/>
      <c r="F370" s="225">
        <f t="shared" si="130"/>
        <v>0</v>
      </c>
      <c r="G370" s="213" t="s">
        <v>31</v>
      </c>
      <c r="H370" s="4">
        <f t="shared" si="148"/>
        <v>17545650</v>
      </c>
      <c r="I370" s="4">
        <f t="shared" si="131"/>
        <v>417753.57142857142</v>
      </c>
      <c r="J370" s="4">
        <f t="shared" si="132"/>
        <v>2345514.6068535713</v>
      </c>
      <c r="K370" s="36">
        <f t="shared" si="133"/>
        <v>66417.512584128737</v>
      </c>
      <c r="L370" s="36">
        <f t="shared" si="134"/>
        <v>1501378.432348731</v>
      </c>
      <c r="N370" s="4">
        <f t="shared" si="140"/>
        <v>-794000</v>
      </c>
      <c r="O370" s="272">
        <f t="shared" si="135"/>
        <v>-18904.761904761905</v>
      </c>
      <c r="P370" s="272">
        <f t="shared" si="136"/>
        <v>-106142.46823809523</v>
      </c>
      <c r="Q370" s="274">
        <f t="shared" si="137"/>
        <v>-3005.6170613113914</v>
      </c>
      <c r="R370" s="4">
        <f t="shared" si="141"/>
        <v>-67943.714285714275</v>
      </c>
      <c r="X370" s="235">
        <f t="shared" si="138"/>
        <v>37063</v>
      </c>
      <c r="Y370" s="236">
        <f t="shared" si="145"/>
        <v>64629.957245788901</v>
      </c>
      <c r="Z370" s="348">
        <f t="shared" si="144"/>
        <v>29</v>
      </c>
      <c r="AA370" s="237">
        <f t="shared" si="146"/>
        <v>3005.6170613113914</v>
      </c>
      <c r="AB370" s="238">
        <f t="shared" si="147"/>
        <v>81291.242754211111</v>
      </c>
      <c r="AC370" s="239" t="str">
        <f t="shared" si="142"/>
        <v>*</v>
      </c>
      <c r="AF370" s="241">
        <f t="shared" si="143"/>
        <v>61624.340184477507</v>
      </c>
    </row>
    <row r="371" spans="1:32" x14ac:dyDescent="0.25">
      <c r="B371" s="25">
        <v>37064</v>
      </c>
      <c r="C371" s="26"/>
      <c r="D371" s="27"/>
      <c r="E371" s="27"/>
      <c r="F371" s="225">
        <f t="shared" si="130"/>
        <v>0</v>
      </c>
      <c r="G371" s="213" t="s">
        <v>31</v>
      </c>
      <c r="H371" s="4">
        <f t="shared" si="148"/>
        <v>16751650</v>
      </c>
      <c r="I371" s="4">
        <f t="shared" si="131"/>
        <v>398848.80952380953</v>
      </c>
      <c r="J371" s="4">
        <f t="shared" si="132"/>
        <v>2239372.138615476</v>
      </c>
      <c r="K371" s="36">
        <f t="shared" si="133"/>
        <v>63411.895522817344</v>
      </c>
      <c r="L371" s="36">
        <f t="shared" si="134"/>
        <v>1433435.9807846742</v>
      </c>
      <c r="N371" s="4">
        <f t="shared" si="140"/>
        <v>-794000</v>
      </c>
      <c r="O371" s="272">
        <f t="shared" si="135"/>
        <v>-18904.761904761905</v>
      </c>
      <c r="P371" s="272">
        <f t="shared" si="136"/>
        <v>-106142.46823809523</v>
      </c>
      <c r="Q371" s="274">
        <f t="shared" si="137"/>
        <v>-3005.6170613113914</v>
      </c>
      <c r="R371" s="4">
        <f t="shared" si="141"/>
        <v>-67943.714285714275</v>
      </c>
      <c r="X371" s="235">
        <f t="shared" si="138"/>
        <v>37064</v>
      </c>
      <c r="Y371" s="236">
        <f t="shared" si="145"/>
        <v>61624.340184477507</v>
      </c>
      <c r="Z371" s="348">
        <f t="shared" si="144"/>
        <v>30</v>
      </c>
      <c r="AA371" s="237">
        <f t="shared" si="146"/>
        <v>3005.6170613113914</v>
      </c>
      <c r="AB371" s="238">
        <f t="shared" si="147"/>
        <v>84296.859815522505</v>
      </c>
      <c r="AC371" s="239" t="str">
        <f t="shared" si="142"/>
        <v>*</v>
      </c>
      <c r="AF371" s="241">
        <f t="shared" si="143"/>
        <v>58618.723123166114</v>
      </c>
    </row>
    <row r="372" spans="1:32" x14ac:dyDescent="0.25">
      <c r="B372" s="25">
        <v>37065</v>
      </c>
      <c r="C372" s="26"/>
      <c r="D372" s="27"/>
      <c r="E372" s="27"/>
      <c r="F372" s="225">
        <f t="shared" si="130"/>
        <v>0</v>
      </c>
      <c r="G372" s="213" t="s">
        <v>31</v>
      </c>
      <c r="H372" s="4">
        <f t="shared" si="148"/>
        <v>15957650</v>
      </c>
      <c r="I372" s="4">
        <f t="shared" si="131"/>
        <v>379944.04761904763</v>
      </c>
      <c r="J372" s="4">
        <f t="shared" si="132"/>
        <v>2133229.6703773807</v>
      </c>
      <c r="K372" s="36">
        <f t="shared" si="133"/>
        <v>60406.27846150595</v>
      </c>
      <c r="L372" s="36">
        <f t="shared" si="134"/>
        <v>1365493.5292206174</v>
      </c>
      <c r="N372" s="4">
        <f t="shared" si="140"/>
        <v>-794000</v>
      </c>
      <c r="O372" s="272">
        <f t="shared" si="135"/>
        <v>-18904.761904761905</v>
      </c>
      <c r="P372" s="272">
        <f t="shared" si="136"/>
        <v>-106142.46823809523</v>
      </c>
      <c r="Q372" s="274">
        <f t="shared" si="137"/>
        <v>-3005.6170613113914</v>
      </c>
      <c r="R372" s="4">
        <f t="shared" si="141"/>
        <v>-67943.714285714275</v>
      </c>
      <c r="X372" s="235">
        <f t="shared" si="138"/>
        <v>37065</v>
      </c>
      <c r="Y372" s="236">
        <f t="shared" si="145"/>
        <v>58618.723123166114</v>
      </c>
      <c r="Z372" s="348">
        <f t="shared" si="144"/>
        <v>31</v>
      </c>
      <c r="AA372" s="237">
        <f t="shared" si="146"/>
        <v>3005.6170613113914</v>
      </c>
      <c r="AB372" s="238">
        <f t="shared" si="147"/>
        <v>87302.476876833898</v>
      </c>
      <c r="AC372" s="239" t="str">
        <f t="shared" si="142"/>
        <v>*</v>
      </c>
      <c r="AF372" s="241">
        <f t="shared" si="143"/>
        <v>55613.10606185472</v>
      </c>
    </row>
    <row r="373" spans="1:32" x14ac:dyDescent="0.25">
      <c r="B373" s="25">
        <v>37066</v>
      </c>
      <c r="C373" s="26"/>
      <c r="D373" s="27"/>
      <c r="E373" s="27"/>
      <c r="F373" s="225">
        <f t="shared" si="130"/>
        <v>0</v>
      </c>
      <c r="G373" s="213" t="s">
        <v>31</v>
      </c>
      <c r="H373" s="4">
        <f t="shared" si="148"/>
        <v>15163650</v>
      </c>
      <c r="I373" s="4">
        <f t="shared" si="131"/>
        <v>361039.28571428574</v>
      </c>
      <c r="J373" s="4">
        <f t="shared" si="132"/>
        <v>2027087.2021392856</v>
      </c>
      <c r="K373" s="36">
        <f t="shared" si="133"/>
        <v>57400.661400194564</v>
      </c>
      <c r="L373" s="36">
        <f t="shared" si="134"/>
        <v>1297551.0776565608</v>
      </c>
      <c r="N373" s="4">
        <f t="shared" si="140"/>
        <v>-794000</v>
      </c>
      <c r="O373" s="272">
        <f t="shared" si="135"/>
        <v>-18904.761904761905</v>
      </c>
      <c r="P373" s="272">
        <f t="shared" si="136"/>
        <v>-106142.46823809523</v>
      </c>
      <c r="Q373" s="274">
        <f t="shared" si="137"/>
        <v>-3005.6170613113914</v>
      </c>
      <c r="R373" s="4">
        <f t="shared" si="141"/>
        <v>-67943.714285714275</v>
      </c>
      <c r="X373" s="235">
        <f t="shared" si="138"/>
        <v>37066</v>
      </c>
      <c r="Y373" s="236">
        <f t="shared" si="145"/>
        <v>55613.10606185472</v>
      </c>
      <c r="Z373" s="348">
        <f t="shared" si="144"/>
        <v>32</v>
      </c>
      <c r="AA373" s="237">
        <f t="shared" si="146"/>
        <v>3005.6170613113914</v>
      </c>
      <c r="AB373" s="238">
        <f t="shared" si="147"/>
        <v>90308.093938145292</v>
      </c>
      <c r="AC373" s="239" t="str">
        <f t="shared" si="142"/>
        <v>*</v>
      </c>
      <c r="AF373" s="241">
        <f t="shared" si="143"/>
        <v>52607.489000543326</v>
      </c>
    </row>
    <row r="374" spans="1:32" x14ac:dyDescent="0.25">
      <c r="B374" s="25">
        <v>37067</v>
      </c>
      <c r="C374" s="26"/>
      <c r="D374" s="27"/>
      <c r="E374" s="27"/>
      <c r="F374" s="225">
        <f t="shared" si="130"/>
        <v>0</v>
      </c>
      <c r="G374" s="213" t="s">
        <v>31</v>
      </c>
      <c r="H374" s="4">
        <f t="shared" si="148"/>
        <v>14369650</v>
      </c>
      <c r="I374" s="4">
        <f t="shared" si="131"/>
        <v>342134.52380952379</v>
      </c>
      <c r="J374" s="4">
        <f t="shared" si="132"/>
        <v>1920944.7339011901</v>
      </c>
      <c r="K374" s="36">
        <f t="shared" si="133"/>
        <v>54395.044338883163</v>
      </c>
      <c r="L374" s="36">
        <f t="shared" si="134"/>
        <v>1229608.6260925038</v>
      </c>
      <c r="N374" s="4">
        <f t="shared" si="140"/>
        <v>-794000</v>
      </c>
      <c r="O374" s="272">
        <f t="shared" si="135"/>
        <v>-18904.761904761905</v>
      </c>
      <c r="P374" s="272">
        <f t="shared" si="136"/>
        <v>-106142.46823809523</v>
      </c>
      <c r="Q374" s="274">
        <f t="shared" si="137"/>
        <v>-3005.6170613113914</v>
      </c>
      <c r="R374" s="4">
        <f t="shared" si="141"/>
        <v>-67943.714285714275</v>
      </c>
      <c r="X374" s="235">
        <f t="shared" si="138"/>
        <v>37067</v>
      </c>
      <c r="Y374" s="236">
        <f t="shared" si="145"/>
        <v>52607.489000543326</v>
      </c>
      <c r="Z374" s="348">
        <f t="shared" si="144"/>
        <v>33</v>
      </c>
      <c r="AA374" s="237">
        <f t="shared" si="146"/>
        <v>3005.6170613113914</v>
      </c>
      <c r="AB374" s="238">
        <f t="shared" si="147"/>
        <v>93313.710999456685</v>
      </c>
      <c r="AC374" s="239" t="str">
        <f t="shared" si="142"/>
        <v>*</v>
      </c>
      <c r="AF374" s="241">
        <f t="shared" si="143"/>
        <v>49601.871939231933</v>
      </c>
    </row>
    <row r="375" spans="1:32" x14ac:dyDescent="0.25">
      <c r="B375" s="25">
        <v>37068</v>
      </c>
      <c r="C375" s="26"/>
      <c r="D375" s="27"/>
      <c r="E375" s="27"/>
      <c r="F375" s="225">
        <f t="shared" si="130"/>
        <v>0</v>
      </c>
      <c r="G375" s="213" t="s">
        <v>31</v>
      </c>
      <c r="H375" s="4">
        <f t="shared" si="148"/>
        <v>13575650</v>
      </c>
      <c r="I375" s="4">
        <f t="shared" si="131"/>
        <v>323229.76190476189</v>
      </c>
      <c r="J375" s="4">
        <f t="shared" si="132"/>
        <v>1814802.2656630951</v>
      </c>
      <c r="K375" s="36">
        <f t="shared" si="133"/>
        <v>51389.427277571776</v>
      </c>
      <c r="L375" s="36">
        <f t="shared" si="134"/>
        <v>1161666.1745284472</v>
      </c>
      <c r="N375" s="4">
        <f t="shared" si="140"/>
        <v>-794000</v>
      </c>
      <c r="O375" s="272">
        <f t="shared" si="135"/>
        <v>-18904.761904761905</v>
      </c>
      <c r="P375" s="272">
        <f t="shared" si="136"/>
        <v>-106142.46823809523</v>
      </c>
      <c r="Q375" s="274">
        <f t="shared" si="137"/>
        <v>-3005.6170613113914</v>
      </c>
      <c r="R375" s="4">
        <f t="shared" si="141"/>
        <v>-67943.714285714275</v>
      </c>
      <c r="X375" s="235">
        <f t="shared" si="138"/>
        <v>37068</v>
      </c>
      <c r="Y375" s="236">
        <f t="shared" si="145"/>
        <v>49601.871939231933</v>
      </c>
      <c r="Z375" s="348">
        <f t="shared" si="144"/>
        <v>34</v>
      </c>
      <c r="AA375" s="237">
        <f t="shared" si="146"/>
        <v>3005.6170613113914</v>
      </c>
      <c r="AB375" s="238">
        <f t="shared" si="147"/>
        <v>96319.328060768079</v>
      </c>
      <c r="AC375" s="239" t="str">
        <f t="shared" si="142"/>
        <v>*</v>
      </c>
      <c r="AF375" s="241">
        <f t="shared" si="143"/>
        <v>46596.254877920539</v>
      </c>
    </row>
    <row r="376" spans="1:32" x14ac:dyDescent="0.25">
      <c r="B376" s="25">
        <v>37069</v>
      </c>
      <c r="C376" s="26"/>
      <c r="D376" s="27"/>
      <c r="E376" s="27"/>
      <c r="F376" s="225">
        <f t="shared" si="130"/>
        <v>0</v>
      </c>
      <c r="G376" s="213" t="s">
        <v>31</v>
      </c>
      <c r="H376" s="4">
        <f t="shared" si="148"/>
        <v>12781650</v>
      </c>
      <c r="I376" s="4">
        <f t="shared" si="131"/>
        <v>304325</v>
      </c>
      <c r="J376" s="4">
        <f t="shared" si="132"/>
        <v>1708659.797425</v>
      </c>
      <c r="K376" s="36">
        <f t="shared" si="133"/>
        <v>48383.81021626039</v>
      </c>
      <c r="L376" s="36">
        <f t="shared" si="134"/>
        <v>1093723.7229643904</v>
      </c>
      <c r="N376" s="4">
        <f t="shared" si="140"/>
        <v>-794000</v>
      </c>
      <c r="O376" s="272">
        <f t="shared" si="135"/>
        <v>-18904.761904761905</v>
      </c>
      <c r="P376" s="272">
        <f t="shared" si="136"/>
        <v>-106142.46823809523</v>
      </c>
      <c r="Q376" s="274">
        <f t="shared" si="137"/>
        <v>-3005.6170613113914</v>
      </c>
      <c r="R376" s="4">
        <f t="shared" si="141"/>
        <v>-67943.714285714275</v>
      </c>
      <c r="X376" s="235">
        <f t="shared" si="138"/>
        <v>37069</v>
      </c>
      <c r="Y376" s="236">
        <f t="shared" si="145"/>
        <v>46596.254877920539</v>
      </c>
      <c r="Z376" s="348">
        <f t="shared" si="144"/>
        <v>35</v>
      </c>
      <c r="AA376" s="237">
        <f t="shared" si="146"/>
        <v>3005.6170613113914</v>
      </c>
      <c r="AB376" s="238">
        <f t="shared" si="147"/>
        <v>99324.945122079473</v>
      </c>
      <c r="AC376" s="239" t="str">
        <f t="shared" si="142"/>
        <v>*</v>
      </c>
      <c r="AF376" s="241">
        <f t="shared" si="143"/>
        <v>43590.637816609145</v>
      </c>
    </row>
    <row r="377" spans="1:32" x14ac:dyDescent="0.25">
      <c r="B377" s="25">
        <v>37070</v>
      </c>
      <c r="C377" s="26"/>
      <c r="D377" s="27"/>
      <c r="E377" s="27"/>
      <c r="F377" s="225">
        <f t="shared" si="130"/>
        <v>0</v>
      </c>
      <c r="G377" s="213" t="s">
        <v>31</v>
      </c>
      <c r="H377" s="4">
        <f t="shared" si="148"/>
        <v>11987650</v>
      </c>
      <c r="I377" s="4">
        <f t="shared" si="131"/>
        <v>285420.23809523811</v>
      </c>
      <c r="J377" s="4">
        <f t="shared" si="132"/>
        <v>1602517.3291869047</v>
      </c>
      <c r="K377" s="36">
        <f t="shared" si="133"/>
        <v>45378.193154948996</v>
      </c>
      <c r="L377" s="36">
        <f t="shared" si="134"/>
        <v>1025781.2714003337</v>
      </c>
      <c r="N377" s="4">
        <f t="shared" si="140"/>
        <v>-794000</v>
      </c>
      <c r="O377" s="272">
        <f t="shared" si="135"/>
        <v>-18904.761904761905</v>
      </c>
      <c r="P377" s="272">
        <f t="shared" si="136"/>
        <v>-106142.46823809523</v>
      </c>
      <c r="Q377" s="274">
        <f t="shared" si="137"/>
        <v>-3005.6170613113914</v>
      </c>
      <c r="R377" s="4">
        <f t="shared" si="141"/>
        <v>-67943.714285714275</v>
      </c>
      <c r="X377" s="235">
        <f t="shared" si="138"/>
        <v>37070</v>
      </c>
      <c r="Y377" s="236">
        <f t="shared" si="145"/>
        <v>43590.637816609145</v>
      </c>
      <c r="Z377" s="348">
        <f t="shared" si="144"/>
        <v>36</v>
      </c>
      <c r="AA377" s="237">
        <f t="shared" si="146"/>
        <v>3005.6170613113914</v>
      </c>
      <c r="AB377" s="238">
        <f t="shared" si="147"/>
        <v>102330.56218339087</v>
      </c>
      <c r="AC377" s="239" t="str">
        <f t="shared" si="142"/>
        <v>*</v>
      </c>
      <c r="AF377" s="241">
        <f t="shared" si="143"/>
        <v>40585.020755297752</v>
      </c>
    </row>
    <row r="378" spans="1:32" x14ac:dyDescent="0.25">
      <c r="B378" s="25">
        <v>37071</v>
      </c>
      <c r="C378" s="26"/>
      <c r="D378" s="27"/>
      <c r="E378" s="27"/>
      <c r="F378" s="225">
        <f t="shared" si="130"/>
        <v>0</v>
      </c>
      <c r="G378" s="213" t="s">
        <v>31</v>
      </c>
      <c r="H378" s="4">
        <f t="shared" si="148"/>
        <v>11193650</v>
      </c>
      <c r="I378" s="4">
        <f t="shared" si="131"/>
        <v>266515.47619047621</v>
      </c>
      <c r="J378" s="4">
        <f t="shared" si="132"/>
        <v>1496374.8609488097</v>
      </c>
      <c r="K378" s="36">
        <f t="shared" si="133"/>
        <v>42372.57609363761</v>
      </c>
      <c r="L378" s="36">
        <f t="shared" si="134"/>
        <v>957838.81983627705</v>
      </c>
      <c r="N378" s="4">
        <f t="shared" si="140"/>
        <v>-794000</v>
      </c>
      <c r="O378" s="272">
        <f t="shared" si="135"/>
        <v>-18904.761904761905</v>
      </c>
      <c r="P378" s="272">
        <f t="shared" si="136"/>
        <v>-106142.46823809523</v>
      </c>
      <c r="Q378" s="274">
        <f t="shared" si="137"/>
        <v>-3005.6170613113914</v>
      </c>
      <c r="R378" s="4">
        <f t="shared" si="141"/>
        <v>-67943.714285714275</v>
      </c>
      <c r="X378" s="235">
        <f t="shared" si="138"/>
        <v>37071</v>
      </c>
      <c r="Y378" s="236">
        <f t="shared" si="145"/>
        <v>40585.020755297752</v>
      </c>
      <c r="Z378" s="348">
        <f t="shared" si="144"/>
        <v>37</v>
      </c>
      <c r="AA378" s="237">
        <f t="shared" si="146"/>
        <v>3005.6170613113914</v>
      </c>
      <c r="AB378" s="238">
        <f t="shared" si="147"/>
        <v>105336.17924470226</v>
      </c>
      <c r="AC378" s="239" t="str">
        <f t="shared" si="142"/>
        <v>*</v>
      </c>
      <c r="AF378" s="241">
        <f t="shared" si="143"/>
        <v>37579.403693986358</v>
      </c>
    </row>
    <row r="379" spans="1:32" x14ac:dyDescent="0.25">
      <c r="B379" s="25">
        <v>37072</v>
      </c>
      <c r="C379" s="26"/>
      <c r="D379" s="27"/>
      <c r="E379" s="27"/>
      <c r="F379" s="225">
        <f t="shared" si="130"/>
        <v>0</v>
      </c>
      <c r="G379" s="213" t="s">
        <v>31</v>
      </c>
      <c r="H379" s="4">
        <f t="shared" si="148"/>
        <v>10399650</v>
      </c>
      <c r="I379" s="4">
        <f t="shared" si="131"/>
        <v>247610.71428571429</v>
      </c>
      <c r="J379" s="4">
        <f t="shared" si="132"/>
        <v>1390232.3927107141</v>
      </c>
      <c r="K379" s="36">
        <f t="shared" si="133"/>
        <v>39366.959032326209</v>
      </c>
      <c r="L379" s="36">
        <f t="shared" si="134"/>
        <v>889896.36827222013</v>
      </c>
      <c r="N379" s="4">
        <f t="shared" si="140"/>
        <v>-794000</v>
      </c>
      <c r="O379" s="272">
        <f t="shared" si="135"/>
        <v>-18904.761904761905</v>
      </c>
      <c r="P379" s="272">
        <f t="shared" si="136"/>
        <v>-106142.46823809523</v>
      </c>
      <c r="Q379" s="274">
        <f t="shared" si="137"/>
        <v>-3005.6170613113914</v>
      </c>
      <c r="R379" s="4">
        <f t="shared" si="141"/>
        <v>-67943.714285714275</v>
      </c>
      <c r="X379" s="235">
        <f t="shared" si="138"/>
        <v>37072</v>
      </c>
      <c r="Y379" s="236">
        <f t="shared" si="145"/>
        <v>37579.403693986358</v>
      </c>
      <c r="Z379" s="348">
        <f t="shared" si="144"/>
        <v>38</v>
      </c>
      <c r="AA379" s="237">
        <f t="shared" si="146"/>
        <v>3005.6170613113914</v>
      </c>
      <c r="AB379" s="238">
        <f t="shared" si="147"/>
        <v>108341.79630601365</v>
      </c>
      <c r="AC379" s="239" t="str">
        <f t="shared" si="142"/>
        <v>*</v>
      </c>
      <c r="AF379" s="241">
        <f t="shared" si="143"/>
        <v>34573.786632674964</v>
      </c>
    </row>
    <row r="380" spans="1:32" ht="13.8" thickBot="1" x14ac:dyDescent="0.3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46"/>
      <c r="AA380" s="237"/>
      <c r="AB380" s="238"/>
      <c r="AC380" s="239"/>
      <c r="AF380" s="241"/>
    </row>
    <row r="381" spans="1:32" x14ac:dyDescent="0.25">
      <c r="Z381" s="347"/>
    </row>
    <row r="382" spans="1:32" ht="16.2" thickBot="1" x14ac:dyDescent="0.35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46"/>
      <c r="AA382" s="237"/>
      <c r="AB382" s="238"/>
      <c r="AF382" s="241"/>
    </row>
    <row r="383" spans="1:32" x14ac:dyDescent="0.25">
      <c r="B383" s="22">
        <v>37073</v>
      </c>
      <c r="C383" s="23"/>
      <c r="D383" s="24"/>
      <c r="E383" s="24"/>
      <c r="F383" s="224">
        <f t="shared" ref="F383:F413" si="149">E383/104.1667*100</f>
        <v>0</v>
      </c>
      <c r="G383" s="213" t="s">
        <v>31</v>
      </c>
      <c r="H383" s="4">
        <f>H379-$AP$2</f>
        <v>9605650</v>
      </c>
      <c r="I383" s="4">
        <f t="shared" ref="I383:I413" si="150">H383/42</f>
        <v>228705.95238095237</v>
      </c>
      <c r="J383" s="4">
        <f t="shared" ref="J383:J413" si="151">I383*$J$4</f>
        <v>1284089.9244726188</v>
      </c>
      <c r="K383" s="4">
        <f t="shared" ref="K383:K413" si="152">J383*$K$1</f>
        <v>36361.341971014815</v>
      </c>
      <c r="L383" s="4">
        <f t="shared" ref="L383:L413" si="153">K383*$L$1</f>
        <v>821953.91670816333</v>
      </c>
      <c r="M383" s="4"/>
      <c r="N383" s="4">
        <f>H383-H379</f>
        <v>-794000</v>
      </c>
      <c r="O383" s="4">
        <f t="shared" ref="O383:O413" si="154">N383/42</f>
        <v>-18904.761904761905</v>
      </c>
      <c r="P383" s="4">
        <f t="shared" ref="P383:P413" si="155">O383*$J$4</f>
        <v>-106142.46823809523</v>
      </c>
      <c r="Q383" s="4">
        <f t="shared" ref="Q383:Q413" si="156">P383*$K$1</f>
        <v>-3005.6170613113914</v>
      </c>
      <c r="R383" s="4">
        <f>O383*3.594</f>
        <v>-67943.714285714275</v>
      </c>
      <c r="X383" s="235">
        <f t="shared" ref="X383:X412" si="157">B383</f>
        <v>37073</v>
      </c>
      <c r="Y383" s="236">
        <f>IF(AF379&lt;0,"0",AF379)</f>
        <v>34573.786632674964</v>
      </c>
      <c r="Z383" s="348">
        <f>Z379+1</f>
        <v>39</v>
      </c>
      <c r="AA383" s="237">
        <f>Q383*-1</f>
        <v>3005.6170613113914</v>
      </c>
      <c r="AB383" s="238">
        <f>$AA$3-Y383</f>
        <v>111347.41336732505</v>
      </c>
      <c r="AC383" s="239" t="str">
        <f>+IF(AF383&gt;$D$3,"*","")</f>
        <v>*</v>
      </c>
      <c r="AD383" s="154"/>
      <c r="AE383" s="240"/>
      <c r="AF383" s="241">
        <f>Y383+AE383-AA383</f>
        <v>31568.169571363575</v>
      </c>
    </row>
    <row r="384" spans="1:32" x14ac:dyDescent="0.25">
      <c r="A384" s="215"/>
      <c r="B384" s="25">
        <v>37074</v>
      </c>
      <c r="C384" s="280"/>
      <c r="D384" s="48"/>
      <c r="E384" s="48"/>
      <c r="F384" s="256">
        <f t="shared" si="149"/>
        <v>0</v>
      </c>
      <c r="G384" s="213" t="s">
        <v>31</v>
      </c>
      <c r="H384" s="169">
        <f t="shared" ref="H384:H412" si="158">H383-$AP$2</f>
        <v>8811650</v>
      </c>
      <c r="I384" s="169">
        <f t="shared" si="150"/>
        <v>209801.19047619047</v>
      </c>
      <c r="J384" s="169">
        <f t="shared" si="151"/>
        <v>1177947.4562345238</v>
      </c>
      <c r="K384" s="281">
        <f t="shared" si="152"/>
        <v>33355.724909703429</v>
      </c>
      <c r="L384" s="281">
        <f t="shared" si="153"/>
        <v>754011.46514410665</v>
      </c>
      <c r="M384" s="215"/>
      <c r="N384" s="169">
        <f t="shared" ref="N384:N412" si="159">H384-H383</f>
        <v>-794000</v>
      </c>
      <c r="O384" s="282">
        <f t="shared" si="154"/>
        <v>-18904.761904761905</v>
      </c>
      <c r="P384" s="282">
        <f t="shared" si="155"/>
        <v>-106142.46823809523</v>
      </c>
      <c r="Q384" s="283">
        <f t="shared" si="156"/>
        <v>-3005.6170613113914</v>
      </c>
      <c r="R384" s="169">
        <f t="shared" ref="R384:R412" si="160">O384*3.594</f>
        <v>-67943.714285714275</v>
      </c>
      <c r="S384" s="215"/>
      <c r="T384" s="215"/>
      <c r="U384" s="215"/>
      <c r="V384" s="215"/>
      <c r="W384" s="215"/>
      <c r="X384" s="257">
        <f t="shared" si="157"/>
        <v>37074</v>
      </c>
      <c r="Y384" s="236">
        <f>IF(AF383&lt;0,"0",AF383)</f>
        <v>31568.169571363575</v>
      </c>
      <c r="Z384" s="348">
        <f>Z383+1</f>
        <v>40</v>
      </c>
      <c r="AA384" s="258">
        <f>Q384*-1</f>
        <v>3005.6170613113914</v>
      </c>
      <c r="AB384" s="238">
        <f>$AA$3-Y384</f>
        <v>114353.03042863644</v>
      </c>
      <c r="AC384" s="239" t="str">
        <f t="shared" ref="AC384:AC412" si="161">+IF(AF384&gt;$D$3,"*","")</f>
        <v>*</v>
      </c>
      <c r="AD384" s="215"/>
      <c r="AE384" s="215"/>
      <c r="AF384" s="236">
        <f t="shared" ref="AF384:AF412" si="162">Y384+AE384-AA384</f>
        <v>28562.552510052185</v>
      </c>
    </row>
    <row r="385" spans="1:45" x14ac:dyDescent="0.25">
      <c r="B385" s="25">
        <v>37075</v>
      </c>
      <c r="C385" s="26"/>
      <c r="D385" s="27"/>
      <c r="E385" s="27"/>
      <c r="F385" s="225">
        <f t="shared" si="149"/>
        <v>0</v>
      </c>
      <c r="G385" s="213" t="s">
        <v>31</v>
      </c>
      <c r="H385" s="4">
        <f t="shared" si="158"/>
        <v>8017650</v>
      </c>
      <c r="I385" s="4">
        <f t="shared" si="150"/>
        <v>190896.42857142858</v>
      </c>
      <c r="J385" s="4">
        <f t="shared" si="151"/>
        <v>1071804.9879964285</v>
      </c>
      <c r="K385" s="36">
        <f t="shared" si="152"/>
        <v>30350.107848392039</v>
      </c>
      <c r="L385" s="36">
        <f t="shared" si="153"/>
        <v>686069.01358004997</v>
      </c>
      <c r="N385" s="4">
        <f t="shared" si="159"/>
        <v>-794000</v>
      </c>
      <c r="O385" s="272">
        <f t="shared" si="154"/>
        <v>-18904.761904761905</v>
      </c>
      <c r="P385" s="272">
        <f t="shared" si="155"/>
        <v>-106142.46823809523</v>
      </c>
      <c r="Q385" s="274">
        <f t="shared" si="156"/>
        <v>-3005.6170613113914</v>
      </c>
      <c r="R385" s="4">
        <f t="shared" si="160"/>
        <v>-67943.714285714275</v>
      </c>
      <c r="X385" s="235">
        <f t="shared" si="157"/>
        <v>37075</v>
      </c>
      <c r="Y385" s="236">
        <f>IF(AF384&lt;0,"0",AF384)</f>
        <v>28562.552510052185</v>
      </c>
      <c r="Z385" s="348">
        <f t="shared" ref="Z385:Z413" si="163">Z384+1</f>
        <v>41</v>
      </c>
      <c r="AA385" s="237">
        <f>Q385*-1</f>
        <v>3005.6170613113914</v>
      </c>
      <c r="AB385" s="238">
        <f>$AA$3-Y385</f>
        <v>117358.64748994782</v>
      </c>
      <c r="AC385" s="239" t="str">
        <f t="shared" si="161"/>
        <v>*</v>
      </c>
      <c r="AF385" s="241">
        <f t="shared" si="162"/>
        <v>25556.935448740795</v>
      </c>
    </row>
    <row r="386" spans="1:45" ht="13.8" thickBot="1" x14ac:dyDescent="0.3">
      <c r="B386" s="25">
        <v>37076</v>
      </c>
      <c r="C386" s="26"/>
      <c r="D386" s="27"/>
      <c r="E386" s="27"/>
      <c r="F386" s="225">
        <f t="shared" si="149"/>
        <v>0</v>
      </c>
      <c r="G386" s="213" t="s">
        <v>31</v>
      </c>
      <c r="H386" s="4">
        <f t="shared" si="158"/>
        <v>7223650</v>
      </c>
      <c r="I386" s="4">
        <f t="shared" si="150"/>
        <v>171991.66666666666</v>
      </c>
      <c r="J386" s="4">
        <f t="shared" si="151"/>
        <v>965662.51975833322</v>
      </c>
      <c r="K386" s="36">
        <f t="shared" si="152"/>
        <v>27344.490787080646</v>
      </c>
      <c r="L386" s="36">
        <f t="shared" si="153"/>
        <v>618126.56201599317</v>
      </c>
      <c r="N386" s="4">
        <f t="shared" si="159"/>
        <v>-794000</v>
      </c>
      <c r="O386" s="272">
        <f t="shared" si="154"/>
        <v>-18904.761904761905</v>
      </c>
      <c r="P386" s="272">
        <f t="shared" si="155"/>
        <v>-106142.46823809523</v>
      </c>
      <c r="Q386" s="274">
        <f t="shared" si="156"/>
        <v>-3005.6170613113914</v>
      </c>
      <c r="R386" s="4">
        <f t="shared" si="160"/>
        <v>-67943.714285714275</v>
      </c>
      <c r="X386" s="235">
        <f t="shared" si="157"/>
        <v>37076</v>
      </c>
      <c r="Y386" s="236">
        <f>IF(AF385&lt;0,"0",AF385)</f>
        <v>25556.935448740795</v>
      </c>
      <c r="Z386" s="348">
        <f t="shared" si="163"/>
        <v>42</v>
      </c>
      <c r="AA386" s="237">
        <f>Q386*-1</f>
        <v>3005.6170613113914</v>
      </c>
      <c r="AB386" s="238">
        <f>$AA$3-Y386</f>
        <v>120364.26455125921</v>
      </c>
      <c r="AC386" s="239" t="str">
        <f t="shared" si="161"/>
        <v>*</v>
      </c>
      <c r="AF386" s="241">
        <f t="shared" si="162"/>
        <v>22551.318387429405</v>
      </c>
      <c r="AG386" s="269" t="s">
        <v>98</v>
      </c>
      <c r="AH386" s="351">
        <v>37035</v>
      </c>
    </row>
    <row r="387" spans="1:45" ht="13.8" thickBot="1" x14ac:dyDescent="0.3">
      <c r="A387" s="215"/>
      <c r="B387" s="25">
        <v>37077</v>
      </c>
      <c r="C387" s="280"/>
      <c r="D387" s="48"/>
      <c r="E387" s="48"/>
      <c r="F387" s="256">
        <f t="shared" si="149"/>
        <v>0</v>
      </c>
      <c r="G387" s="213" t="s">
        <v>31</v>
      </c>
      <c r="H387" s="169">
        <f t="shared" si="158"/>
        <v>6429650</v>
      </c>
      <c r="I387" s="169">
        <f t="shared" si="150"/>
        <v>153086.90476190476</v>
      </c>
      <c r="J387" s="169">
        <f t="shared" si="151"/>
        <v>859520.05152023805</v>
      </c>
      <c r="K387" s="281">
        <f t="shared" si="152"/>
        <v>24338.873725769256</v>
      </c>
      <c r="L387" s="281">
        <f t="shared" si="153"/>
        <v>550184.11045193637</v>
      </c>
      <c r="M387" s="215"/>
      <c r="N387" s="169">
        <f t="shared" si="159"/>
        <v>-794000</v>
      </c>
      <c r="O387" s="282">
        <f t="shared" si="154"/>
        <v>-18904.761904761905</v>
      </c>
      <c r="P387" s="282">
        <f t="shared" si="155"/>
        <v>-106142.46823809523</v>
      </c>
      <c r="Q387" s="283">
        <f t="shared" si="156"/>
        <v>-3005.6170613113914</v>
      </c>
      <c r="R387" s="169">
        <f t="shared" si="160"/>
        <v>-67943.714285714275</v>
      </c>
      <c r="S387" s="215"/>
      <c r="T387" s="215"/>
      <c r="U387" s="215"/>
      <c r="V387" s="215"/>
      <c r="W387" s="215"/>
      <c r="X387" s="257">
        <f t="shared" si="157"/>
        <v>37077</v>
      </c>
      <c r="Y387" s="236">
        <f t="shared" ref="Y387:Y412" si="164">IF(AF386&lt;0,"0",AF386)</f>
        <v>22551.318387429405</v>
      </c>
      <c r="Z387" s="348">
        <f t="shared" si="163"/>
        <v>43</v>
      </c>
      <c r="AA387" s="258">
        <f t="shared" ref="AA387:AA412" si="165">Q387*-1</f>
        <v>3005.6170613113914</v>
      </c>
      <c r="AB387" s="238">
        <f t="shared" ref="AB387:AB412" si="166">$AA$3-Y387</f>
        <v>123369.88161257061</v>
      </c>
      <c r="AC387" s="239" t="str">
        <f t="shared" si="161"/>
        <v>*</v>
      </c>
      <c r="AD387" s="215"/>
      <c r="AE387" s="215"/>
      <c r="AF387" s="236">
        <f t="shared" si="162"/>
        <v>19545.701326118015</v>
      </c>
      <c r="AG387" s="349">
        <f>(Y388*22.64)/Z387*7</f>
        <v>72037.273166585655</v>
      </c>
      <c r="AH387" s="352" t="s">
        <v>18</v>
      </c>
      <c r="AI387" s="345" t="s">
        <v>18</v>
      </c>
      <c r="AJ387" s="350" t="s">
        <v>18</v>
      </c>
    </row>
    <row r="388" spans="1:45" x14ac:dyDescent="0.25">
      <c r="B388" s="25">
        <v>37078</v>
      </c>
      <c r="C388" s="26"/>
      <c r="D388" s="27"/>
      <c r="E388" s="27"/>
      <c r="F388" s="225">
        <f t="shared" si="149"/>
        <v>0</v>
      </c>
      <c r="G388" s="213" t="s">
        <v>31</v>
      </c>
      <c r="H388" s="4">
        <f t="shared" si="158"/>
        <v>5635650</v>
      </c>
      <c r="I388" s="4">
        <f t="shared" si="150"/>
        <v>134182.14285714287</v>
      </c>
      <c r="J388" s="4">
        <f t="shared" si="151"/>
        <v>753377.58328214288</v>
      </c>
      <c r="K388" s="36">
        <f t="shared" si="152"/>
        <v>21333.256664457866</v>
      </c>
      <c r="L388" s="36">
        <f t="shared" si="153"/>
        <v>482241.65888787969</v>
      </c>
      <c r="N388" s="4">
        <f t="shared" si="159"/>
        <v>-794000</v>
      </c>
      <c r="O388" s="272">
        <f t="shared" si="154"/>
        <v>-18904.761904761905</v>
      </c>
      <c r="P388" s="272">
        <f t="shared" si="155"/>
        <v>-106142.46823809523</v>
      </c>
      <c r="Q388" s="274">
        <f t="shared" si="156"/>
        <v>-3005.6170613113914</v>
      </c>
      <c r="R388" s="4">
        <f t="shared" si="160"/>
        <v>-67943.714285714275</v>
      </c>
      <c r="X388" s="235">
        <f t="shared" si="157"/>
        <v>37078</v>
      </c>
      <c r="Y388" s="236">
        <f t="shared" si="164"/>
        <v>19545.701326118015</v>
      </c>
      <c r="Z388" s="348">
        <f t="shared" si="163"/>
        <v>44</v>
      </c>
      <c r="AA388" s="237">
        <f t="shared" si="165"/>
        <v>3005.6170613113914</v>
      </c>
      <c r="AB388" s="238">
        <f t="shared" si="166"/>
        <v>126375.498673882</v>
      </c>
      <c r="AC388" s="239" t="str">
        <f t="shared" si="161"/>
        <v>*</v>
      </c>
      <c r="AE388" s="240">
        <v>122000</v>
      </c>
      <c r="AF388" s="241">
        <f t="shared" si="162"/>
        <v>138540.08426480665</v>
      </c>
      <c r="AG388" s="240"/>
      <c r="AH388" s="240"/>
      <c r="AI388" s="240"/>
      <c r="AJ388" s="240"/>
      <c r="AK388" s="240"/>
      <c r="AL388" s="240"/>
      <c r="AM388" s="240"/>
      <c r="AN388" s="240"/>
      <c r="AO388" s="240"/>
      <c r="AP388" s="240"/>
      <c r="AQ388" s="240"/>
      <c r="AR388" s="240"/>
      <c r="AS388" s="240"/>
    </row>
    <row r="389" spans="1:45" x14ac:dyDescent="0.25">
      <c r="B389" s="25">
        <v>37079</v>
      </c>
      <c r="C389" s="26"/>
      <c r="D389" s="27"/>
      <c r="E389" s="27"/>
      <c r="F389" s="225">
        <f t="shared" si="149"/>
        <v>0</v>
      </c>
      <c r="G389" s="213" t="s">
        <v>31</v>
      </c>
      <c r="H389" s="4">
        <f t="shared" si="158"/>
        <v>4841650</v>
      </c>
      <c r="I389" s="4">
        <f t="shared" si="150"/>
        <v>115277.38095238095</v>
      </c>
      <c r="J389" s="4">
        <f t="shared" si="151"/>
        <v>647235.11504404759</v>
      </c>
      <c r="K389" s="36">
        <f t="shared" si="152"/>
        <v>18327.639603146472</v>
      </c>
      <c r="L389" s="36">
        <f t="shared" si="153"/>
        <v>414299.20732382289</v>
      </c>
      <c r="N389" s="4">
        <f t="shared" si="159"/>
        <v>-794000</v>
      </c>
      <c r="O389" s="272">
        <f t="shared" si="154"/>
        <v>-18904.761904761905</v>
      </c>
      <c r="P389" s="272">
        <f t="shared" si="155"/>
        <v>-106142.46823809523</v>
      </c>
      <c r="Q389" s="274">
        <f t="shared" si="156"/>
        <v>-3005.6170613113914</v>
      </c>
      <c r="R389" s="4">
        <f t="shared" si="160"/>
        <v>-67943.714285714275</v>
      </c>
      <c r="X389" s="235">
        <f t="shared" si="157"/>
        <v>37079</v>
      </c>
      <c r="Y389" s="236">
        <f t="shared" si="164"/>
        <v>138540.08426480665</v>
      </c>
      <c r="Z389" s="348">
        <f t="shared" si="163"/>
        <v>45</v>
      </c>
      <c r="AA389" s="237">
        <f t="shared" si="165"/>
        <v>3005.6170613113914</v>
      </c>
      <c r="AB389" s="238">
        <f t="shared" si="166"/>
        <v>7381.1157351933653</v>
      </c>
      <c r="AC389" s="239" t="str">
        <f t="shared" si="161"/>
        <v>*</v>
      </c>
      <c r="AF389" s="241">
        <f t="shared" si="162"/>
        <v>135534.46720349527</v>
      </c>
    </row>
    <row r="390" spans="1:45" x14ac:dyDescent="0.25">
      <c r="B390" s="25">
        <v>37080</v>
      </c>
      <c r="C390" s="26"/>
      <c r="D390" s="27"/>
      <c r="E390" s="27"/>
      <c r="F390" s="225">
        <f t="shared" si="149"/>
        <v>0</v>
      </c>
      <c r="G390" s="213" t="s">
        <v>31</v>
      </c>
      <c r="H390" s="4">
        <f t="shared" si="158"/>
        <v>4047650</v>
      </c>
      <c r="I390" s="4">
        <f t="shared" si="150"/>
        <v>96372.619047619053</v>
      </c>
      <c r="J390" s="4">
        <f t="shared" si="151"/>
        <v>541092.64680595242</v>
      </c>
      <c r="K390" s="36">
        <f t="shared" si="152"/>
        <v>15322.022541835082</v>
      </c>
      <c r="L390" s="36">
        <f t="shared" si="153"/>
        <v>346356.75575976621</v>
      </c>
      <c r="N390" s="4">
        <f t="shared" si="159"/>
        <v>-794000</v>
      </c>
      <c r="O390" s="272">
        <f t="shared" si="154"/>
        <v>-18904.761904761905</v>
      </c>
      <c r="P390" s="272">
        <f t="shared" si="155"/>
        <v>-106142.46823809523</v>
      </c>
      <c r="Q390" s="274">
        <f t="shared" si="156"/>
        <v>-3005.6170613113914</v>
      </c>
      <c r="R390" s="4">
        <f t="shared" si="160"/>
        <v>-67943.714285714275</v>
      </c>
      <c r="X390" s="235">
        <f t="shared" si="157"/>
        <v>37080</v>
      </c>
      <c r="Y390" s="236">
        <f t="shared" si="164"/>
        <v>135534.46720349527</v>
      </c>
      <c r="Z390" s="348">
        <f t="shared" si="163"/>
        <v>46</v>
      </c>
      <c r="AA390" s="237">
        <f t="shared" si="165"/>
        <v>3005.6170613113914</v>
      </c>
      <c r="AB390" s="238">
        <f t="shared" si="166"/>
        <v>10386.732796504744</v>
      </c>
      <c r="AC390" s="239" t="str">
        <f t="shared" si="161"/>
        <v>*</v>
      </c>
      <c r="AF390" s="241">
        <f t="shared" si="162"/>
        <v>132528.85014218389</v>
      </c>
    </row>
    <row r="391" spans="1:45" x14ac:dyDescent="0.25">
      <c r="B391" s="25">
        <v>37081</v>
      </c>
      <c r="C391" s="26"/>
      <c r="D391" s="27"/>
      <c r="E391" s="27"/>
      <c r="F391" s="225">
        <f t="shared" si="149"/>
        <v>0</v>
      </c>
      <c r="G391" s="213" t="s">
        <v>31</v>
      </c>
      <c r="H391" s="4">
        <f t="shared" si="158"/>
        <v>3253650</v>
      </c>
      <c r="I391" s="4">
        <f t="shared" si="150"/>
        <v>77467.857142857145</v>
      </c>
      <c r="J391" s="4">
        <f t="shared" si="151"/>
        <v>434950.17856785713</v>
      </c>
      <c r="K391" s="36">
        <f t="shared" si="152"/>
        <v>12316.40548052369</v>
      </c>
      <c r="L391" s="36">
        <f t="shared" si="153"/>
        <v>278414.30419570941</v>
      </c>
      <c r="N391" s="4">
        <f t="shared" si="159"/>
        <v>-794000</v>
      </c>
      <c r="O391" s="272">
        <f t="shared" si="154"/>
        <v>-18904.761904761905</v>
      </c>
      <c r="P391" s="272">
        <f t="shared" si="155"/>
        <v>-106142.46823809523</v>
      </c>
      <c r="Q391" s="274">
        <f t="shared" si="156"/>
        <v>-3005.6170613113914</v>
      </c>
      <c r="R391" s="4">
        <f t="shared" si="160"/>
        <v>-67943.714285714275</v>
      </c>
      <c r="X391" s="235">
        <f t="shared" si="157"/>
        <v>37081</v>
      </c>
      <c r="Y391" s="236">
        <f t="shared" si="164"/>
        <v>132528.85014218389</v>
      </c>
      <c r="Z391" s="348">
        <f t="shared" si="163"/>
        <v>47</v>
      </c>
      <c r="AA391" s="237">
        <f t="shared" si="165"/>
        <v>3005.6170613113914</v>
      </c>
      <c r="AB391" s="238">
        <f t="shared" si="166"/>
        <v>13392.349857816123</v>
      </c>
      <c r="AC391" s="239" t="str">
        <f t="shared" si="161"/>
        <v>*</v>
      </c>
      <c r="AF391" s="241">
        <f t="shared" si="162"/>
        <v>129523.23308087249</v>
      </c>
    </row>
    <row r="392" spans="1:45" x14ac:dyDescent="0.25">
      <c r="B392" s="25">
        <v>37082</v>
      </c>
      <c r="C392" s="26"/>
      <c r="D392" s="27"/>
      <c r="E392" s="27"/>
      <c r="F392" s="225">
        <f t="shared" si="149"/>
        <v>0</v>
      </c>
      <c r="G392" s="213" t="s">
        <v>31</v>
      </c>
      <c r="H392" s="4">
        <f t="shared" si="158"/>
        <v>2459650</v>
      </c>
      <c r="I392" s="4">
        <f t="shared" si="150"/>
        <v>58563.095238095237</v>
      </c>
      <c r="J392" s="4">
        <f t="shared" si="151"/>
        <v>328807.71032976185</v>
      </c>
      <c r="K392" s="36">
        <f t="shared" si="152"/>
        <v>9310.7884192122965</v>
      </c>
      <c r="L392" s="36">
        <f t="shared" si="153"/>
        <v>210471.85263165261</v>
      </c>
      <c r="N392" s="4">
        <f t="shared" si="159"/>
        <v>-794000</v>
      </c>
      <c r="O392" s="272">
        <f t="shared" si="154"/>
        <v>-18904.761904761905</v>
      </c>
      <c r="P392" s="272">
        <f t="shared" si="155"/>
        <v>-106142.46823809523</v>
      </c>
      <c r="Q392" s="274">
        <f t="shared" si="156"/>
        <v>-3005.6170613113914</v>
      </c>
      <c r="R392" s="4">
        <f t="shared" si="160"/>
        <v>-67943.714285714275</v>
      </c>
      <c r="X392" s="235">
        <f t="shared" si="157"/>
        <v>37082</v>
      </c>
      <c r="Y392" s="236">
        <f t="shared" si="164"/>
        <v>129523.23308087249</v>
      </c>
      <c r="Z392" s="348">
        <f t="shared" si="163"/>
        <v>48</v>
      </c>
      <c r="AA392" s="237">
        <f t="shared" si="165"/>
        <v>3005.6170613113914</v>
      </c>
      <c r="AB392" s="238">
        <f t="shared" si="166"/>
        <v>16397.966919127517</v>
      </c>
      <c r="AC392" s="239" t="str">
        <f t="shared" si="161"/>
        <v>*</v>
      </c>
      <c r="AF392" s="241">
        <f t="shared" si="162"/>
        <v>126517.6160195611</v>
      </c>
    </row>
    <row r="393" spans="1:45" x14ac:dyDescent="0.25">
      <c r="B393" s="25">
        <v>37083</v>
      </c>
      <c r="C393" s="26"/>
      <c r="D393" s="27"/>
      <c r="E393" s="27"/>
      <c r="F393" s="225">
        <f t="shared" si="149"/>
        <v>0</v>
      </c>
      <c r="G393" s="213" t="s">
        <v>31</v>
      </c>
      <c r="H393" s="4">
        <f t="shared" si="158"/>
        <v>1665650</v>
      </c>
      <c r="I393" s="4">
        <f t="shared" si="150"/>
        <v>39658.333333333336</v>
      </c>
      <c r="J393" s="4">
        <f t="shared" si="151"/>
        <v>222665.24209166667</v>
      </c>
      <c r="K393" s="36">
        <f t="shared" si="152"/>
        <v>6305.1713579009065</v>
      </c>
      <c r="L393" s="36">
        <f t="shared" si="153"/>
        <v>142529.4010675959</v>
      </c>
      <c r="N393" s="4">
        <f t="shared" si="159"/>
        <v>-794000</v>
      </c>
      <c r="O393" s="272">
        <f t="shared" si="154"/>
        <v>-18904.761904761905</v>
      </c>
      <c r="P393" s="272">
        <f t="shared" si="155"/>
        <v>-106142.46823809523</v>
      </c>
      <c r="Q393" s="274">
        <f t="shared" si="156"/>
        <v>-3005.6170613113914</v>
      </c>
      <c r="R393" s="4">
        <f t="shared" si="160"/>
        <v>-67943.714285714275</v>
      </c>
      <c r="X393" s="235">
        <f t="shared" si="157"/>
        <v>37083</v>
      </c>
      <c r="Y393" s="236">
        <f t="shared" si="164"/>
        <v>126517.6160195611</v>
      </c>
      <c r="Z393" s="348">
        <f t="shared" si="163"/>
        <v>49</v>
      </c>
      <c r="AA393" s="237">
        <f t="shared" si="165"/>
        <v>3005.6170613113914</v>
      </c>
      <c r="AB393" s="238">
        <f t="shared" si="166"/>
        <v>19403.583980438911</v>
      </c>
      <c r="AC393" s="239" t="str">
        <f t="shared" si="161"/>
        <v>*</v>
      </c>
      <c r="AF393" s="241">
        <f t="shared" si="162"/>
        <v>123511.99895824971</v>
      </c>
    </row>
    <row r="394" spans="1:45" x14ac:dyDescent="0.25">
      <c r="B394" s="25">
        <v>37084</v>
      </c>
      <c r="C394" s="26"/>
      <c r="D394" s="27"/>
      <c r="E394" s="27"/>
      <c r="F394" s="225">
        <f t="shared" si="149"/>
        <v>0</v>
      </c>
      <c r="G394" s="213" t="s">
        <v>31</v>
      </c>
      <c r="H394" s="4">
        <f t="shared" si="158"/>
        <v>871650</v>
      </c>
      <c r="I394" s="4">
        <f t="shared" si="150"/>
        <v>20753.571428571428</v>
      </c>
      <c r="J394" s="4">
        <f t="shared" si="151"/>
        <v>116522.77385357142</v>
      </c>
      <c r="K394" s="36">
        <f t="shared" si="152"/>
        <v>3299.5542965895143</v>
      </c>
      <c r="L394" s="36">
        <f t="shared" si="153"/>
        <v>74586.94950353913</v>
      </c>
      <c r="N394" s="4">
        <f t="shared" si="159"/>
        <v>-794000</v>
      </c>
      <c r="O394" s="272">
        <f t="shared" si="154"/>
        <v>-18904.761904761905</v>
      </c>
      <c r="P394" s="272">
        <f t="shared" si="155"/>
        <v>-106142.46823809523</v>
      </c>
      <c r="Q394" s="274">
        <f t="shared" si="156"/>
        <v>-3005.6170613113914</v>
      </c>
      <c r="R394" s="4">
        <f t="shared" si="160"/>
        <v>-67943.714285714275</v>
      </c>
      <c r="X394" s="235">
        <f t="shared" si="157"/>
        <v>37084</v>
      </c>
      <c r="Y394" s="236">
        <f t="shared" si="164"/>
        <v>123511.99895824971</v>
      </c>
      <c r="Z394" s="348">
        <f t="shared" si="163"/>
        <v>50</v>
      </c>
      <c r="AA394" s="237">
        <f t="shared" si="165"/>
        <v>3005.6170613113914</v>
      </c>
      <c r="AB394" s="238">
        <f t="shared" si="166"/>
        <v>22409.201041750304</v>
      </c>
      <c r="AC394" s="239" t="str">
        <f t="shared" si="161"/>
        <v>*</v>
      </c>
      <c r="AF394" s="241">
        <f t="shared" si="162"/>
        <v>120506.38189693831</v>
      </c>
    </row>
    <row r="395" spans="1:45" x14ac:dyDescent="0.25">
      <c r="B395" s="25">
        <v>37085</v>
      </c>
      <c r="C395" s="26"/>
      <c r="D395" s="27"/>
      <c r="E395" s="27"/>
      <c r="F395" s="225">
        <f t="shared" si="149"/>
        <v>0</v>
      </c>
      <c r="G395" s="213" t="s">
        <v>31</v>
      </c>
      <c r="H395" s="4">
        <f t="shared" si="158"/>
        <v>77650</v>
      </c>
      <c r="I395" s="4">
        <f t="shared" si="150"/>
        <v>1848.8095238095239</v>
      </c>
      <c r="J395" s="4">
        <f t="shared" si="151"/>
        <v>10380.305615476191</v>
      </c>
      <c r="K395" s="36">
        <f t="shared" si="152"/>
        <v>293.9372352781229</v>
      </c>
      <c r="L395" s="36">
        <f t="shared" si="153"/>
        <v>6644.4979394823777</v>
      </c>
      <c r="N395" s="4">
        <f t="shared" si="159"/>
        <v>-794000</v>
      </c>
      <c r="O395" s="272">
        <f t="shared" si="154"/>
        <v>-18904.761904761905</v>
      </c>
      <c r="P395" s="272">
        <f t="shared" si="155"/>
        <v>-106142.46823809523</v>
      </c>
      <c r="Q395" s="274">
        <f t="shared" si="156"/>
        <v>-3005.6170613113914</v>
      </c>
      <c r="R395" s="4">
        <f t="shared" si="160"/>
        <v>-67943.714285714275</v>
      </c>
      <c r="X395" s="235">
        <f t="shared" si="157"/>
        <v>37085</v>
      </c>
      <c r="Y395" s="236">
        <f t="shared" si="164"/>
        <v>120506.38189693831</v>
      </c>
      <c r="Z395" s="348">
        <f t="shared" si="163"/>
        <v>51</v>
      </c>
      <c r="AA395" s="237">
        <f t="shared" si="165"/>
        <v>3005.6170613113914</v>
      </c>
      <c r="AB395" s="238">
        <f t="shared" si="166"/>
        <v>25414.818103061698</v>
      </c>
      <c r="AC395" s="239" t="str">
        <f t="shared" si="161"/>
        <v>*</v>
      </c>
      <c r="AF395" s="241">
        <f t="shared" si="162"/>
        <v>117500.76483562692</v>
      </c>
    </row>
    <row r="396" spans="1:45" s="215" customFormat="1" x14ac:dyDescent="0.25">
      <c r="B396" s="25">
        <v>37086</v>
      </c>
      <c r="C396" s="280"/>
      <c r="D396" s="48"/>
      <c r="E396" s="48"/>
      <c r="F396" s="256">
        <f t="shared" si="149"/>
        <v>0</v>
      </c>
      <c r="G396" s="213" t="s">
        <v>31</v>
      </c>
      <c r="H396" s="169">
        <f t="shared" si="158"/>
        <v>-716350</v>
      </c>
      <c r="I396" s="169">
        <f t="shared" si="150"/>
        <v>-17055.952380952382</v>
      </c>
      <c r="J396" s="169">
        <f t="shared" si="151"/>
        <v>-95762.162622619042</v>
      </c>
      <c r="K396" s="281">
        <f t="shared" si="152"/>
        <v>-2711.6798260332689</v>
      </c>
      <c r="L396" s="281">
        <f t="shared" si="153"/>
        <v>-61297.953624574388</v>
      </c>
      <c r="N396" s="169">
        <f t="shared" si="159"/>
        <v>-794000</v>
      </c>
      <c r="O396" s="282">
        <f t="shared" si="154"/>
        <v>-18904.761904761905</v>
      </c>
      <c r="P396" s="282">
        <f t="shared" si="155"/>
        <v>-106142.46823809523</v>
      </c>
      <c r="Q396" s="283">
        <f t="shared" si="156"/>
        <v>-3005.6170613113914</v>
      </c>
      <c r="R396" s="169">
        <f t="shared" si="160"/>
        <v>-67943.714285714275</v>
      </c>
      <c r="X396" s="257">
        <f t="shared" si="157"/>
        <v>37086</v>
      </c>
      <c r="Y396" s="236">
        <f t="shared" si="164"/>
        <v>117500.76483562692</v>
      </c>
      <c r="Z396" s="348">
        <f t="shared" si="163"/>
        <v>52</v>
      </c>
      <c r="AA396" s="258">
        <f t="shared" si="165"/>
        <v>3005.6170613113914</v>
      </c>
      <c r="AB396" s="238">
        <f t="shared" si="166"/>
        <v>28420.435164373092</v>
      </c>
      <c r="AC396" s="259" t="str">
        <f t="shared" si="161"/>
        <v>*</v>
      </c>
      <c r="AF396" s="236">
        <f t="shared" si="162"/>
        <v>114495.14777431553</v>
      </c>
    </row>
    <row r="397" spans="1:45" x14ac:dyDescent="0.25">
      <c r="B397" s="25">
        <v>37087</v>
      </c>
      <c r="C397" s="26"/>
      <c r="D397" s="27"/>
      <c r="E397" s="27"/>
      <c r="F397" s="225">
        <f t="shared" si="149"/>
        <v>0</v>
      </c>
      <c r="G397" s="213" t="s">
        <v>31</v>
      </c>
      <c r="H397" s="4">
        <f t="shared" si="158"/>
        <v>-1510350</v>
      </c>
      <c r="I397" s="4">
        <f t="shared" si="150"/>
        <v>-35960.714285714283</v>
      </c>
      <c r="J397" s="4">
        <f t="shared" si="151"/>
        <v>-201904.63086071424</v>
      </c>
      <c r="K397" s="36">
        <f t="shared" si="152"/>
        <v>-5717.2968873446598</v>
      </c>
      <c r="L397" s="36">
        <f t="shared" si="153"/>
        <v>-129240.40518863112</v>
      </c>
      <c r="N397" s="4">
        <f t="shared" si="159"/>
        <v>-794000</v>
      </c>
      <c r="O397" s="272">
        <f t="shared" si="154"/>
        <v>-18904.761904761905</v>
      </c>
      <c r="P397" s="272">
        <f t="shared" si="155"/>
        <v>-106142.46823809523</v>
      </c>
      <c r="Q397" s="274">
        <f t="shared" si="156"/>
        <v>-3005.6170613113914</v>
      </c>
      <c r="R397" s="4">
        <f t="shared" si="160"/>
        <v>-67943.714285714275</v>
      </c>
      <c r="X397" s="235">
        <f t="shared" si="157"/>
        <v>37087</v>
      </c>
      <c r="Y397" s="236">
        <f t="shared" si="164"/>
        <v>114495.14777431553</v>
      </c>
      <c r="Z397" s="348">
        <f t="shared" si="163"/>
        <v>53</v>
      </c>
      <c r="AA397" s="237">
        <f t="shared" si="165"/>
        <v>3005.6170613113914</v>
      </c>
      <c r="AB397" s="238">
        <f t="shared" si="166"/>
        <v>31426.052225684485</v>
      </c>
      <c r="AC397" s="239" t="str">
        <f t="shared" si="161"/>
        <v>*</v>
      </c>
      <c r="AF397" s="241">
        <f t="shared" si="162"/>
        <v>111489.53071300413</v>
      </c>
    </row>
    <row r="398" spans="1:45" x14ac:dyDescent="0.25">
      <c r="B398" s="25">
        <v>37088</v>
      </c>
      <c r="C398" s="26"/>
      <c r="D398" s="27"/>
      <c r="E398" s="27"/>
      <c r="F398" s="225">
        <f t="shared" si="149"/>
        <v>0</v>
      </c>
      <c r="G398" s="213" t="s">
        <v>31</v>
      </c>
      <c r="H398" s="4">
        <f t="shared" si="158"/>
        <v>-2304350</v>
      </c>
      <c r="I398" s="4">
        <f t="shared" si="150"/>
        <v>-54865.476190476191</v>
      </c>
      <c r="J398" s="4">
        <f t="shared" si="151"/>
        <v>-308047.09909880953</v>
      </c>
      <c r="K398" s="36">
        <f t="shared" si="152"/>
        <v>-8722.9139486560525</v>
      </c>
      <c r="L398" s="36">
        <f t="shared" si="153"/>
        <v>-197182.85675268792</v>
      </c>
      <c r="N398" s="4">
        <f t="shared" si="159"/>
        <v>-794000</v>
      </c>
      <c r="O398" s="272">
        <f t="shared" si="154"/>
        <v>-18904.761904761905</v>
      </c>
      <c r="P398" s="272">
        <f t="shared" si="155"/>
        <v>-106142.46823809523</v>
      </c>
      <c r="Q398" s="274">
        <f t="shared" si="156"/>
        <v>-3005.6170613113914</v>
      </c>
      <c r="R398" s="4">
        <f t="shared" si="160"/>
        <v>-67943.714285714275</v>
      </c>
      <c r="X398" s="235">
        <f t="shared" si="157"/>
        <v>37088</v>
      </c>
      <c r="Y398" s="236">
        <f t="shared" si="164"/>
        <v>111489.53071300413</v>
      </c>
      <c r="Z398" s="348">
        <f t="shared" si="163"/>
        <v>54</v>
      </c>
      <c r="AA398" s="237">
        <f t="shared" si="165"/>
        <v>3005.6170613113914</v>
      </c>
      <c r="AB398" s="238">
        <f t="shared" si="166"/>
        <v>34431.669286995879</v>
      </c>
      <c r="AC398" s="239" t="str">
        <f t="shared" si="161"/>
        <v>*</v>
      </c>
      <c r="AF398" s="241">
        <f t="shared" si="162"/>
        <v>108483.91365169274</v>
      </c>
    </row>
    <row r="399" spans="1:45" x14ac:dyDescent="0.25">
      <c r="B399" s="25">
        <v>37089</v>
      </c>
      <c r="C399" s="26"/>
      <c r="D399" s="27"/>
      <c r="E399" s="27"/>
      <c r="F399" s="225">
        <f t="shared" si="149"/>
        <v>0</v>
      </c>
      <c r="G399" s="213" t="s">
        <v>31</v>
      </c>
      <c r="H399" s="4">
        <f t="shared" si="158"/>
        <v>-3098350</v>
      </c>
      <c r="I399" s="4">
        <f t="shared" si="150"/>
        <v>-73770.238095238092</v>
      </c>
      <c r="J399" s="4">
        <f t="shared" si="151"/>
        <v>-414189.5673369047</v>
      </c>
      <c r="K399" s="36">
        <f t="shared" si="152"/>
        <v>-11728.531009967443</v>
      </c>
      <c r="L399" s="36">
        <f t="shared" si="153"/>
        <v>-265125.30831674463</v>
      </c>
      <c r="N399" s="4">
        <f t="shared" si="159"/>
        <v>-794000</v>
      </c>
      <c r="O399" s="272">
        <f t="shared" si="154"/>
        <v>-18904.761904761905</v>
      </c>
      <c r="P399" s="272">
        <f t="shared" si="155"/>
        <v>-106142.46823809523</v>
      </c>
      <c r="Q399" s="274">
        <f t="shared" si="156"/>
        <v>-3005.6170613113914</v>
      </c>
      <c r="R399" s="4">
        <f t="shared" si="160"/>
        <v>-67943.714285714275</v>
      </c>
      <c r="X399" s="235">
        <f t="shared" si="157"/>
        <v>37089</v>
      </c>
      <c r="Y399" s="236">
        <f t="shared" si="164"/>
        <v>108483.91365169274</v>
      </c>
      <c r="Z399" s="348">
        <f t="shared" si="163"/>
        <v>55</v>
      </c>
      <c r="AA399" s="237">
        <f t="shared" si="165"/>
        <v>3005.6170613113914</v>
      </c>
      <c r="AB399" s="238">
        <f t="shared" si="166"/>
        <v>37437.286348307272</v>
      </c>
      <c r="AC399" s="239" t="str">
        <f t="shared" si="161"/>
        <v>*</v>
      </c>
      <c r="AF399" s="241">
        <f t="shared" si="162"/>
        <v>105478.29659038135</v>
      </c>
    </row>
    <row r="400" spans="1:45" x14ac:dyDescent="0.25">
      <c r="B400" s="25">
        <v>37090</v>
      </c>
      <c r="C400" s="26"/>
      <c r="D400" s="27"/>
      <c r="E400" s="27"/>
      <c r="F400" s="225">
        <f t="shared" si="149"/>
        <v>0</v>
      </c>
      <c r="G400" s="213" t="s">
        <v>31</v>
      </c>
      <c r="H400" s="4">
        <f t="shared" si="158"/>
        <v>-3892350</v>
      </c>
      <c r="I400" s="4">
        <f t="shared" si="150"/>
        <v>-92675</v>
      </c>
      <c r="J400" s="4">
        <f t="shared" si="151"/>
        <v>-520332.03557499999</v>
      </c>
      <c r="K400" s="36">
        <f t="shared" si="152"/>
        <v>-14734.148071278836</v>
      </c>
      <c r="L400" s="36">
        <f t="shared" si="153"/>
        <v>-333067.75988080143</v>
      </c>
      <c r="N400" s="4">
        <f t="shared" si="159"/>
        <v>-794000</v>
      </c>
      <c r="O400" s="272">
        <f t="shared" si="154"/>
        <v>-18904.761904761905</v>
      </c>
      <c r="P400" s="272">
        <f t="shared" si="155"/>
        <v>-106142.46823809523</v>
      </c>
      <c r="Q400" s="274">
        <f t="shared" si="156"/>
        <v>-3005.6170613113914</v>
      </c>
      <c r="R400" s="4">
        <f t="shared" si="160"/>
        <v>-67943.714285714275</v>
      </c>
      <c r="X400" s="235">
        <f t="shared" si="157"/>
        <v>37090</v>
      </c>
      <c r="Y400" s="236">
        <f t="shared" si="164"/>
        <v>105478.29659038135</v>
      </c>
      <c r="Z400" s="348">
        <f t="shared" si="163"/>
        <v>56</v>
      </c>
      <c r="AA400" s="237">
        <f t="shared" si="165"/>
        <v>3005.6170613113914</v>
      </c>
      <c r="AB400" s="238">
        <f t="shared" si="166"/>
        <v>40442.903409618666</v>
      </c>
      <c r="AC400" s="239" t="str">
        <f t="shared" si="161"/>
        <v>*</v>
      </c>
      <c r="AF400" s="241">
        <f t="shared" si="162"/>
        <v>102472.67952906995</v>
      </c>
    </row>
    <row r="401" spans="2:32" x14ac:dyDescent="0.25">
      <c r="B401" s="25">
        <v>37091</v>
      </c>
      <c r="C401" s="26"/>
      <c r="D401" s="27"/>
      <c r="E401" s="27"/>
      <c r="F401" s="225">
        <f t="shared" si="149"/>
        <v>0</v>
      </c>
      <c r="G401" s="213" t="s">
        <v>31</v>
      </c>
      <c r="H401" s="4">
        <f t="shared" si="158"/>
        <v>-4686350</v>
      </c>
      <c r="I401" s="4">
        <f t="shared" si="150"/>
        <v>-111579.76190476191</v>
      </c>
      <c r="J401" s="4">
        <f t="shared" si="151"/>
        <v>-626474.50381309516</v>
      </c>
      <c r="K401" s="36">
        <f t="shared" si="152"/>
        <v>-17739.765132590226</v>
      </c>
      <c r="L401" s="36">
        <f t="shared" si="153"/>
        <v>-401010.21144485817</v>
      </c>
      <c r="N401" s="4">
        <f t="shared" si="159"/>
        <v>-794000</v>
      </c>
      <c r="O401" s="272">
        <f t="shared" si="154"/>
        <v>-18904.761904761905</v>
      </c>
      <c r="P401" s="272">
        <f t="shared" si="155"/>
        <v>-106142.46823809523</v>
      </c>
      <c r="Q401" s="274">
        <f t="shared" si="156"/>
        <v>-3005.6170613113914</v>
      </c>
      <c r="R401" s="4">
        <f t="shared" si="160"/>
        <v>-67943.714285714275</v>
      </c>
      <c r="X401" s="235">
        <f t="shared" si="157"/>
        <v>37091</v>
      </c>
      <c r="Y401" s="236">
        <f t="shared" si="164"/>
        <v>102472.67952906995</v>
      </c>
      <c r="Z401" s="348">
        <f t="shared" si="163"/>
        <v>57</v>
      </c>
      <c r="AA401" s="237">
        <f t="shared" si="165"/>
        <v>3005.6170613113914</v>
      </c>
      <c r="AB401" s="238">
        <f t="shared" si="166"/>
        <v>43448.52047093006</v>
      </c>
      <c r="AC401" s="239" t="str">
        <f t="shared" si="161"/>
        <v>*</v>
      </c>
      <c r="AF401" s="241">
        <f t="shared" si="162"/>
        <v>99467.062467758558</v>
      </c>
    </row>
    <row r="402" spans="2:32" x14ac:dyDescent="0.25">
      <c r="B402" s="25">
        <v>37092</v>
      </c>
      <c r="C402" s="26"/>
      <c r="D402" s="27"/>
      <c r="E402" s="27"/>
      <c r="F402" s="225">
        <f t="shared" si="149"/>
        <v>0</v>
      </c>
      <c r="G402" s="213" t="s">
        <v>31</v>
      </c>
      <c r="H402" s="4">
        <f t="shared" si="158"/>
        <v>-5480350</v>
      </c>
      <c r="I402" s="4">
        <f t="shared" si="150"/>
        <v>-130484.52380952382</v>
      </c>
      <c r="J402" s="4">
        <f t="shared" si="151"/>
        <v>-732616.97205119045</v>
      </c>
      <c r="K402" s="36">
        <f t="shared" si="152"/>
        <v>-20745.38219390162</v>
      </c>
      <c r="L402" s="36">
        <f t="shared" si="153"/>
        <v>-468952.66300891497</v>
      </c>
      <c r="N402" s="4">
        <f t="shared" si="159"/>
        <v>-794000</v>
      </c>
      <c r="O402" s="272">
        <f t="shared" si="154"/>
        <v>-18904.761904761905</v>
      </c>
      <c r="P402" s="272">
        <f t="shared" si="155"/>
        <v>-106142.46823809523</v>
      </c>
      <c r="Q402" s="274">
        <f t="shared" si="156"/>
        <v>-3005.6170613113914</v>
      </c>
      <c r="R402" s="4">
        <f t="shared" si="160"/>
        <v>-67943.714285714275</v>
      </c>
      <c r="X402" s="235">
        <f t="shared" si="157"/>
        <v>37092</v>
      </c>
      <c r="Y402" s="236">
        <f t="shared" si="164"/>
        <v>99467.062467758558</v>
      </c>
      <c r="Z402" s="348">
        <f t="shared" si="163"/>
        <v>58</v>
      </c>
      <c r="AA402" s="237">
        <f t="shared" si="165"/>
        <v>3005.6170613113914</v>
      </c>
      <c r="AB402" s="238">
        <f t="shared" si="166"/>
        <v>46454.137532241453</v>
      </c>
      <c r="AC402" s="239" t="str">
        <f t="shared" si="161"/>
        <v>*</v>
      </c>
      <c r="AF402" s="241">
        <f t="shared" si="162"/>
        <v>96461.445406447165</v>
      </c>
    </row>
    <row r="403" spans="2:32" x14ac:dyDescent="0.25">
      <c r="B403" s="25">
        <v>37093</v>
      </c>
      <c r="C403" s="26"/>
      <c r="D403" s="27"/>
      <c r="E403" s="27"/>
      <c r="F403" s="225">
        <f t="shared" si="149"/>
        <v>0</v>
      </c>
      <c r="G403" s="213" t="s">
        <v>31</v>
      </c>
      <c r="H403" s="4">
        <f t="shared" si="158"/>
        <v>-6274350</v>
      </c>
      <c r="I403" s="4">
        <f t="shared" si="150"/>
        <v>-149389.28571428571</v>
      </c>
      <c r="J403" s="4">
        <f t="shared" si="151"/>
        <v>-838759.44028928562</v>
      </c>
      <c r="K403" s="36">
        <f t="shared" si="152"/>
        <v>-23750.99925521301</v>
      </c>
      <c r="L403" s="36">
        <f t="shared" si="153"/>
        <v>-536895.11457297171</v>
      </c>
      <c r="N403" s="4">
        <f t="shared" si="159"/>
        <v>-794000</v>
      </c>
      <c r="O403" s="272">
        <f t="shared" si="154"/>
        <v>-18904.761904761905</v>
      </c>
      <c r="P403" s="272">
        <f t="shared" si="155"/>
        <v>-106142.46823809523</v>
      </c>
      <c r="Q403" s="274">
        <f t="shared" si="156"/>
        <v>-3005.6170613113914</v>
      </c>
      <c r="R403" s="4">
        <f t="shared" si="160"/>
        <v>-67943.714285714275</v>
      </c>
      <c r="X403" s="235">
        <f t="shared" si="157"/>
        <v>37093</v>
      </c>
      <c r="Y403" s="236">
        <f t="shared" si="164"/>
        <v>96461.445406447165</v>
      </c>
      <c r="Z403" s="348">
        <f t="shared" si="163"/>
        <v>59</v>
      </c>
      <c r="AA403" s="237">
        <f t="shared" si="165"/>
        <v>3005.6170613113914</v>
      </c>
      <c r="AB403" s="238">
        <f t="shared" si="166"/>
        <v>49459.754593552847</v>
      </c>
      <c r="AC403" s="239" t="str">
        <f t="shared" si="161"/>
        <v>*</v>
      </c>
      <c r="AF403" s="241">
        <f t="shared" si="162"/>
        <v>93455.828345135771</v>
      </c>
    </row>
    <row r="404" spans="2:32" x14ac:dyDescent="0.25">
      <c r="B404" s="25">
        <v>37094</v>
      </c>
      <c r="C404" s="26"/>
      <c r="D404" s="27"/>
      <c r="E404" s="27"/>
      <c r="F404" s="225">
        <f t="shared" si="149"/>
        <v>0</v>
      </c>
      <c r="G404" s="213" t="s">
        <v>31</v>
      </c>
      <c r="H404" s="4">
        <f t="shared" si="158"/>
        <v>-7068350</v>
      </c>
      <c r="I404" s="4">
        <f t="shared" si="150"/>
        <v>-168294.04761904763</v>
      </c>
      <c r="J404" s="4">
        <f t="shared" si="151"/>
        <v>-944901.90852738102</v>
      </c>
      <c r="K404" s="36">
        <f t="shared" si="152"/>
        <v>-26756.616316524403</v>
      </c>
      <c r="L404" s="36">
        <f t="shared" si="153"/>
        <v>-604837.56613702851</v>
      </c>
      <c r="N404" s="4">
        <f t="shared" si="159"/>
        <v>-794000</v>
      </c>
      <c r="O404" s="272">
        <f t="shared" si="154"/>
        <v>-18904.761904761905</v>
      </c>
      <c r="P404" s="272">
        <f t="shared" si="155"/>
        <v>-106142.46823809523</v>
      </c>
      <c r="Q404" s="274">
        <f t="shared" si="156"/>
        <v>-3005.6170613113914</v>
      </c>
      <c r="R404" s="4">
        <f t="shared" si="160"/>
        <v>-67943.714285714275</v>
      </c>
      <c r="X404" s="235">
        <f t="shared" si="157"/>
        <v>37094</v>
      </c>
      <c r="Y404" s="236">
        <f t="shared" si="164"/>
        <v>93455.828345135771</v>
      </c>
      <c r="Z404" s="348">
        <f t="shared" si="163"/>
        <v>60</v>
      </c>
      <c r="AA404" s="237">
        <f t="shared" si="165"/>
        <v>3005.6170613113914</v>
      </c>
      <c r="AB404" s="238">
        <f t="shared" si="166"/>
        <v>52465.371654864241</v>
      </c>
      <c r="AC404" s="239" t="str">
        <f t="shared" si="161"/>
        <v>*</v>
      </c>
      <c r="AF404" s="241">
        <f t="shared" si="162"/>
        <v>90450.211283824377</v>
      </c>
    </row>
    <row r="405" spans="2:32" x14ac:dyDescent="0.25">
      <c r="B405" s="25">
        <v>37095</v>
      </c>
      <c r="C405" s="26"/>
      <c r="D405" s="27"/>
      <c r="E405" s="27"/>
      <c r="F405" s="225">
        <f t="shared" si="149"/>
        <v>0</v>
      </c>
      <c r="G405" s="213" t="s">
        <v>31</v>
      </c>
      <c r="H405" s="4">
        <f t="shared" si="158"/>
        <v>-7862350</v>
      </c>
      <c r="I405" s="4">
        <f t="shared" si="150"/>
        <v>-187198.80952380953</v>
      </c>
      <c r="J405" s="4">
        <f t="shared" si="151"/>
        <v>-1051044.3767654761</v>
      </c>
      <c r="K405" s="36">
        <f t="shared" si="152"/>
        <v>-29762.23337783579</v>
      </c>
      <c r="L405" s="36">
        <f t="shared" si="153"/>
        <v>-672780.01770108507</v>
      </c>
      <c r="N405" s="4">
        <f t="shared" si="159"/>
        <v>-794000</v>
      </c>
      <c r="O405" s="272">
        <f t="shared" si="154"/>
        <v>-18904.761904761905</v>
      </c>
      <c r="P405" s="272">
        <f t="shared" si="155"/>
        <v>-106142.46823809523</v>
      </c>
      <c r="Q405" s="274">
        <f t="shared" si="156"/>
        <v>-3005.6170613113914</v>
      </c>
      <c r="R405" s="4">
        <f t="shared" si="160"/>
        <v>-67943.714285714275</v>
      </c>
      <c r="X405" s="235">
        <f t="shared" si="157"/>
        <v>37095</v>
      </c>
      <c r="Y405" s="236">
        <f t="shared" si="164"/>
        <v>90450.211283824377</v>
      </c>
      <c r="Z405" s="348">
        <f t="shared" si="163"/>
        <v>61</v>
      </c>
      <c r="AA405" s="237">
        <f t="shared" si="165"/>
        <v>3005.6170613113914</v>
      </c>
      <c r="AB405" s="238">
        <f t="shared" si="166"/>
        <v>55470.988716175634</v>
      </c>
      <c r="AC405" s="239" t="str">
        <f t="shared" si="161"/>
        <v>*</v>
      </c>
      <c r="AF405" s="241">
        <f t="shared" si="162"/>
        <v>87444.594222512984</v>
      </c>
    </row>
    <row r="406" spans="2:32" x14ac:dyDescent="0.25">
      <c r="B406" s="25">
        <v>37096</v>
      </c>
      <c r="C406" s="26"/>
      <c r="D406" s="27"/>
      <c r="E406" s="27"/>
      <c r="F406" s="225">
        <f t="shared" si="149"/>
        <v>0</v>
      </c>
      <c r="G406" s="213" t="s">
        <v>31</v>
      </c>
      <c r="H406" s="4">
        <f t="shared" si="158"/>
        <v>-8656350</v>
      </c>
      <c r="I406" s="4">
        <f t="shared" si="150"/>
        <v>-206103.57142857142</v>
      </c>
      <c r="J406" s="4">
        <f t="shared" si="151"/>
        <v>-1157186.8450035714</v>
      </c>
      <c r="K406" s="36">
        <f t="shared" si="152"/>
        <v>-32767.850439147183</v>
      </c>
      <c r="L406" s="36">
        <f t="shared" si="153"/>
        <v>-740722.46926514187</v>
      </c>
      <c r="N406" s="4">
        <f t="shared" si="159"/>
        <v>-794000</v>
      </c>
      <c r="O406" s="272">
        <f t="shared" si="154"/>
        <v>-18904.761904761905</v>
      </c>
      <c r="P406" s="272">
        <f t="shared" si="155"/>
        <v>-106142.46823809523</v>
      </c>
      <c r="Q406" s="274">
        <f t="shared" si="156"/>
        <v>-3005.6170613113914</v>
      </c>
      <c r="R406" s="4">
        <f t="shared" si="160"/>
        <v>-67943.714285714275</v>
      </c>
      <c r="X406" s="235">
        <f t="shared" si="157"/>
        <v>37096</v>
      </c>
      <c r="Y406" s="236">
        <f t="shared" si="164"/>
        <v>87444.594222512984</v>
      </c>
      <c r="Z406" s="348">
        <f t="shared" si="163"/>
        <v>62</v>
      </c>
      <c r="AA406" s="237">
        <f t="shared" si="165"/>
        <v>3005.6170613113914</v>
      </c>
      <c r="AB406" s="238">
        <f t="shared" si="166"/>
        <v>58476.605777487028</v>
      </c>
      <c r="AC406" s="239" t="str">
        <f t="shared" si="161"/>
        <v>*</v>
      </c>
      <c r="AF406" s="241">
        <f t="shared" si="162"/>
        <v>84438.97716120159</v>
      </c>
    </row>
    <row r="407" spans="2:32" x14ac:dyDescent="0.25">
      <c r="B407" s="25">
        <v>37097</v>
      </c>
      <c r="C407" s="26"/>
      <c r="D407" s="27"/>
      <c r="E407" s="27"/>
      <c r="F407" s="225">
        <f t="shared" si="149"/>
        <v>0</v>
      </c>
      <c r="G407" s="213" t="s">
        <v>31</v>
      </c>
      <c r="H407" s="4">
        <f t="shared" si="158"/>
        <v>-9450350</v>
      </c>
      <c r="I407" s="4">
        <f t="shared" si="150"/>
        <v>-225008.33333333334</v>
      </c>
      <c r="J407" s="4">
        <f t="shared" si="151"/>
        <v>-1263329.3132416666</v>
      </c>
      <c r="K407" s="36">
        <f t="shared" si="152"/>
        <v>-35773.467500458581</v>
      </c>
      <c r="L407" s="36">
        <f t="shared" si="153"/>
        <v>-808664.92082919879</v>
      </c>
      <c r="N407" s="4">
        <f t="shared" si="159"/>
        <v>-794000</v>
      </c>
      <c r="O407" s="272">
        <f t="shared" si="154"/>
        <v>-18904.761904761905</v>
      </c>
      <c r="P407" s="272">
        <f t="shared" si="155"/>
        <v>-106142.46823809523</v>
      </c>
      <c r="Q407" s="274">
        <f t="shared" si="156"/>
        <v>-3005.6170613113914</v>
      </c>
      <c r="R407" s="4">
        <f t="shared" si="160"/>
        <v>-67943.714285714275</v>
      </c>
      <c r="X407" s="235">
        <f t="shared" si="157"/>
        <v>37097</v>
      </c>
      <c r="Y407" s="236">
        <f t="shared" si="164"/>
        <v>84438.97716120159</v>
      </c>
      <c r="Z407" s="348">
        <f t="shared" si="163"/>
        <v>63</v>
      </c>
      <c r="AA407" s="237">
        <f t="shared" si="165"/>
        <v>3005.6170613113914</v>
      </c>
      <c r="AB407" s="238">
        <f t="shared" si="166"/>
        <v>61482.222838798421</v>
      </c>
      <c r="AC407" s="239" t="str">
        <f t="shared" si="161"/>
        <v>*</v>
      </c>
      <c r="AF407" s="241">
        <f t="shared" si="162"/>
        <v>81433.360099890197</v>
      </c>
    </row>
    <row r="408" spans="2:32" x14ac:dyDescent="0.25">
      <c r="B408" s="25">
        <v>37098</v>
      </c>
      <c r="C408" s="26"/>
      <c r="D408" s="27"/>
      <c r="E408" s="27"/>
      <c r="F408" s="225">
        <f t="shared" si="149"/>
        <v>0</v>
      </c>
      <c r="G408" s="213" t="s">
        <v>31</v>
      </c>
      <c r="H408" s="4">
        <f t="shared" si="158"/>
        <v>-10244350</v>
      </c>
      <c r="I408" s="4">
        <f t="shared" si="150"/>
        <v>-243913.09523809524</v>
      </c>
      <c r="J408" s="4">
        <f t="shared" si="151"/>
        <v>-1369471.7814797617</v>
      </c>
      <c r="K408" s="36">
        <f t="shared" si="152"/>
        <v>-38779.084561769967</v>
      </c>
      <c r="L408" s="36">
        <f t="shared" si="153"/>
        <v>-876607.37239325547</v>
      </c>
      <c r="N408" s="4">
        <f t="shared" si="159"/>
        <v>-794000</v>
      </c>
      <c r="O408" s="272">
        <f t="shared" si="154"/>
        <v>-18904.761904761905</v>
      </c>
      <c r="P408" s="272">
        <f t="shared" si="155"/>
        <v>-106142.46823809523</v>
      </c>
      <c r="Q408" s="274">
        <f t="shared" si="156"/>
        <v>-3005.6170613113914</v>
      </c>
      <c r="R408" s="4">
        <f t="shared" si="160"/>
        <v>-67943.714285714275</v>
      </c>
      <c r="X408" s="235">
        <f t="shared" si="157"/>
        <v>37098</v>
      </c>
      <c r="Y408" s="236">
        <f t="shared" si="164"/>
        <v>81433.360099890197</v>
      </c>
      <c r="Z408" s="348">
        <f t="shared" si="163"/>
        <v>64</v>
      </c>
      <c r="AA408" s="237">
        <f t="shared" si="165"/>
        <v>3005.6170613113914</v>
      </c>
      <c r="AB408" s="238">
        <f t="shared" si="166"/>
        <v>64487.839900109815</v>
      </c>
      <c r="AC408" s="239" t="str">
        <f t="shared" si="161"/>
        <v>*</v>
      </c>
      <c r="AF408" s="241">
        <f t="shared" si="162"/>
        <v>78427.743038578803</v>
      </c>
    </row>
    <row r="409" spans="2:32" x14ac:dyDescent="0.25">
      <c r="B409" s="25">
        <v>37099</v>
      </c>
      <c r="C409" s="26"/>
      <c r="D409" s="27"/>
      <c r="E409" s="27"/>
      <c r="F409" s="225">
        <f t="shared" si="149"/>
        <v>0</v>
      </c>
      <c r="G409" s="213" t="s">
        <v>31</v>
      </c>
      <c r="H409" s="4">
        <f t="shared" si="158"/>
        <v>-11038350</v>
      </c>
      <c r="I409" s="4">
        <f t="shared" si="150"/>
        <v>-262817.85714285716</v>
      </c>
      <c r="J409" s="4">
        <f t="shared" si="151"/>
        <v>-1475614.2497178572</v>
      </c>
      <c r="K409" s="36">
        <f t="shared" si="152"/>
        <v>-41784.701623081361</v>
      </c>
      <c r="L409" s="36">
        <f t="shared" si="153"/>
        <v>-944549.82395731227</v>
      </c>
      <c r="N409" s="4">
        <f t="shared" si="159"/>
        <v>-794000</v>
      </c>
      <c r="O409" s="272">
        <f t="shared" si="154"/>
        <v>-18904.761904761905</v>
      </c>
      <c r="P409" s="272">
        <f t="shared" si="155"/>
        <v>-106142.46823809523</v>
      </c>
      <c r="Q409" s="274">
        <f t="shared" si="156"/>
        <v>-3005.6170613113914</v>
      </c>
      <c r="R409" s="4">
        <f t="shared" si="160"/>
        <v>-67943.714285714275</v>
      </c>
      <c r="X409" s="235">
        <f t="shared" si="157"/>
        <v>37099</v>
      </c>
      <c r="Y409" s="236">
        <f t="shared" si="164"/>
        <v>78427.743038578803</v>
      </c>
      <c r="Z409" s="348">
        <f t="shared" si="163"/>
        <v>65</v>
      </c>
      <c r="AA409" s="237">
        <f t="shared" si="165"/>
        <v>3005.6170613113914</v>
      </c>
      <c r="AB409" s="238">
        <f t="shared" si="166"/>
        <v>67493.456961421209</v>
      </c>
      <c r="AC409" s="239" t="str">
        <f t="shared" si="161"/>
        <v>*</v>
      </c>
      <c r="AF409" s="241">
        <f t="shared" si="162"/>
        <v>75422.125977267409</v>
      </c>
    </row>
    <row r="410" spans="2:32" x14ac:dyDescent="0.25">
      <c r="B410" s="25">
        <v>37100</v>
      </c>
      <c r="C410" s="26"/>
      <c r="D410" s="27"/>
      <c r="E410" s="27"/>
      <c r="F410" s="225">
        <f t="shared" si="149"/>
        <v>0</v>
      </c>
      <c r="G410" s="213" t="s">
        <v>31</v>
      </c>
      <c r="H410" s="4">
        <f t="shared" si="158"/>
        <v>-11832350</v>
      </c>
      <c r="I410" s="4">
        <f t="shared" si="150"/>
        <v>-281722.61904761905</v>
      </c>
      <c r="J410" s="4">
        <f t="shared" si="151"/>
        <v>-1581756.7179559523</v>
      </c>
      <c r="K410" s="36">
        <f t="shared" si="152"/>
        <v>-44790.318684392754</v>
      </c>
      <c r="L410" s="36">
        <f t="shared" si="153"/>
        <v>-1012492.2755213691</v>
      </c>
      <c r="N410" s="4">
        <f t="shared" si="159"/>
        <v>-794000</v>
      </c>
      <c r="O410" s="272">
        <f t="shared" si="154"/>
        <v>-18904.761904761905</v>
      </c>
      <c r="P410" s="272">
        <f t="shared" si="155"/>
        <v>-106142.46823809523</v>
      </c>
      <c r="Q410" s="274">
        <f t="shared" si="156"/>
        <v>-3005.6170613113914</v>
      </c>
      <c r="R410" s="4">
        <f t="shared" si="160"/>
        <v>-67943.714285714275</v>
      </c>
      <c r="X410" s="235">
        <f t="shared" si="157"/>
        <v>37100</v>
      </c>
      <c r="Y410" s="236">
        <f t="shared" si="164"/>
        <v>75422.125977267409</v>
      </c>
      <c r="Z410" s="348">
        <f t="shared" si="163"/>
        <v>66</v>
      </c>
      <c r="AA410" s="237">
        <f t="shared" si="165"/>
        <v>3005.6170613113914</v>
      </c>
      <c r="AB410" s="238">
        <f t="shared" si="166"/>
        <v>70499.074022732602</v>
      </c>
      <c r="AC410" s="239" t="str">
        <f t="shared" si="161"/>
        <v>*</v>
      </c>
      <c r="AF410" s="241">
        <f t="shared" si="162"/>
        <v>72416.508915956016</v>
      </c>
    </row>
    <row r="411" spans="2:32" x14ac:dyDescent="0.25">
      <c r="B411" s="25">
        <v>37101</v>
      </c>
      <c r="C411" s="26"/>
      <c r="D411" s="27"/>
      <c r="E411" s="27"/>
      <c r="F411" s="225">
        <f t="shared" si="149"/>
        <v>0</v>
      </c>
      <c r="G411" s="213" t="s">
        <v>31</v>
      </c>
      <c r="H411" s="4">
        <f t="shared" si="158"/>
        <v>-12626350</v>
      </c>
      <c r="I411" s="4">
        <f t="shared" si="150"/>
        <v>-300627.38095238095</v>
      </c>
      <c r="J411" s="4">
        <f t="shared" si="151"/>
        <v>-1687899.1861940476</v>
      </c>
      <c r="K411" s="36">
        <f t="shared" si="152"/>
        <v>-47795.935745704141</v>
      </c>
      <c r="L411" s="36">
        <f t="shared" si="153"/>
        <v>-1080434.7270854258</v>
      </c>
      <c r="N411" s="4">
        <f t="shared" si="159"/>
        <v>-794000</v>
      </c>
      <c r="O411" s="272">
        <f t="shared" si="154"/>
        <v>-18904.761904761905</v>
      </c>
      <c r="P411" s="272">
        <f t="shared" si="155"/>
        <v>-106142.46823809523</v>
      </c>
      <c r="Q411" s="274">
        <f t="shared" si="156"/>
        <v>-3005.6170613113914</v>
      </c>
      <c r="R411" s="4">
        <f t="shared" si="160"/>
        <v>-67943.714285714275</v>
      </c>
      <c r="X411" s="235">
        <f t="shared" si="157"/>
        <v>37101</v>
      </c>
      <c r="Y411" s="236">
        <f t="shared" si="164"/>
        <v>72416.508915956016</v>
      </c>
      <c r="Z411" s="348">
        <f t="shared" si="163"/>
        <v>67</v>
      </c>
      <c r="AA411" s="237">
        <f t="shared" si="165"/>
        <v>3005.6170613113914</v>
      </c>
      <c r="AB411" s="238">
        <f t="shared" si="166"/>
        <v>73504.691084043996</v>
      </c>
      <c r="AC411" s="239" t="str">
        <f t="shared" si="161"/>
        <v>*</v>
      </c>
      <c r="AF411" s="241">
        <f t="shared" si="162"/>
        <v>69410.891854644622</v>
      </c>
    </row>
    <row r="412" spans="2:32" x14ac:dyDescent="0.25">
      <c r="B412" s="25">
        <v>37102</v>
      </c>
      <c r="C412" s="26"/>
      <c r="D412" s="27"/>
      <c r="E412" s="27"/>
      <c r="F412" s="225">
        <f t="shared" si="149"/>
        <v>0</v>
      </c>
      <c r="G412" s="213" t="s">
        <v>31</v>
      </c>
      <c r="H412" s="4">
        <f t="shared" si="158"/>
        <v>-13420350</v>
      </c>
      <c r="I412" s="4">
        <f t="shared" si="150"/>
        <v>-319532.14285714284</v>
      </c>
      <c r="J412" s="4">
        <f t="shared" si="151"/>
        <v>-1794041.6544321426</v>
      </c>
      <c r="K412" s="36">
        <f t="shared" si="152"/>
        <v>-50801.552807015527</v>
      </c>
      <c r="L412" s="36">
        <f t="shared" si="153"/>
        <v>-1148377.1786494823</v>
      </c>
      <c r="N412" s="4">
        <f t="shared" si="159"/>
        <v>-794000</v>
      </c>
      <c r="O412" s="272">
        <f t="shared" si="154"/>
        <v>-18904.761904761905</v>
      </c>
      <c r="P412" s="272">
        <f t="shared" si="155"/>
        <v>-106142.46823809523</v>
      </c>
      <c r="Q412" s="274">
        <f t="shared" si="156"/>
        <v>-3005.6170613113914</v>
      </c>
      <c r="R412" s="4">
        <f t="shared" si="160"/>
        <v>-67943.714285714275</v>
      </c>
      <c r="X412" s="235">
        <f t="shared" si="157"/>
        <v>37102</v>
      </c>
      <c r="Y412" s="236">
        <f t="shared" si="164"/>
        <v>69410.891854644622</v>
      </c>
      <c r="Z412" s="348">
        <f t="shared" si="163"/>
        <v>68</v>
      </c>
      <c r="AA412" s="237">
        <f t="shared" si="165"/>
        <v>3005.6170613113914</v>
      </c>
      <c r="AB412" s="238">
        <f t="shared" si="166"/>
        <v>76510.30814535539</v>
      </c>
      <c r="AC412" s="239" t="str">
        <f t="shared" si="161"/>
        <v>*</v>
      </c>
      <c r="AF412" s="241">
        <f t="shared" si="162"/>
        <v>66405.274793333228</v>
      </c>
    </row>
    <row r="413" spans="2:32" x14ac:dyDescent="0.25">
      <c r="B413" s="25">
        <v>37103</v>
      </c>
      <c r="C413" s="26"/>
      <c r="D413" s="27"/>
      <c r="E413" s="27"/>
      <c r="F413" s="225">
        <f t="shared" si="149"/>
        <v>0</v>
      </c>
      <c r="G413" s="213" t="s">
        <v>31</v>
      </c>
      <c r="H413" s="4">
        <f>H412-$AP$2</f>
        <v>-14214350</v>
      </c>
      <c r="I413" s="4">
        <f t="shared" si="150"/>
        <v>-338436.90476190473</v>
      </c>
      <c r="J413" s="4">
        <f t="shared" si="151"/>
        <v>-1900184.1226702379</v>
      </c>
      <c r="K413" s="36">
        <f t="shared" si="152"/>
        <v>-53807.169868326921</v>
      </c>
      <c r="L413" s="36">
        <f t="shared" si="153"/>
        <v>-1216319.6302135391</v>
      </c>
      <c r="N413" s="4">
        <f>H413-H412</f>
        <v>-794000</v>
      </c>
      <c r="O413" s="272">
        <f t="shared" si="154"/>
        <v>-18904.761904761905</v>
      </c>
      <c r="P413" s="272">
        <f t="shared" si="155"/>
        <v>-106142.46823809523</v>
      </c>
      <c r="Q413" s="274">
        <f t="shared" si="156"/>
        <v>-3005.6170613113914</v>
      </c>
      <c r="R413" s="4">
        <f>O413*3.594</f>
        <v>-67943.714285714275</v>
      </c>
      <c r="X413" s="235">
        <f>B413</f>
        <v>37103</v>
      </c>
      <c r="Y413" s="236">
        <f>IF(AF412&lt;0,"0",AF412)</f>
        <v>66405.274793333228</v>
      </c>
      <c r="Z413" s="348">
        <f t="shared" si="163"/>
        <v>69</v>
      </c>
      <c r="AA413" s="237">
        <f>Q413*-1</f>
        <v>3005.6170613113914</v>
      </c>
      <c r="AB413" s="238">
        <f>$AA$3-Y413</f>
        <v>79515.925206666783</v>
      </c>
      <c r="AC413" s="239" t="str">
        <f>+IF(AF413&gt;$D$3,"*","")</f>
        <v>*</v>
      </c>
      <c r="AF413" s="241">
        <f>Y413+AE413-AA413</f>
        <v>63399.657732021835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D12" workbookViewId="0">
      <selection activeCell="E21" sqref="E21"/>
    </sheetView>
  </sheetViews>
  <sheetFormatPr defaultRowHeight="13.2" x14ac:dyDescent="0.25"/>
  <cols>
    <col min="2" max="2" width="32.109375" customWidth="1"/>
    <col min="3" max="3" width="22.109375" customWidth="1"/>
    <col min="4" max="4" width="16" customWidth="1"/>
    <col min="5" max="5" width="19.109375" customWidth="1"/>
    <col min="6" max="6" width="3.44140625" customWidth="1"/>
    <col min="7" max="7" width="14.109375" bestFit="1" customWidth="1"/>
    <col min="8" max="8" width="21.5546875" customWidth="1"/>
    <col min="9" max="9" width="14.33203125" customWidth="1"/>
    <col min="10" max="10" width="16.5546875" customWidth="1"/>
    <col min="12" max="12" width="20.44140625" bestFit="1" customWidth="1"/>
    <col min="14" max="14" width="16.6640625" customWidth="1"/>
    <col min="15" max="15" width="21.33203125" bestFit="1" customWidth="1"/>
    <col min="16" max="16" width="13.109375" bestFit="1" customWidth="1"/>
    <col min="19" max="19" width="14" bestFit="1" customWidth="1"/>
  </cols>
  <sheetData>
    <row r="15" spans="2:9" ht="17.399999999999999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.6" x14ac:dyDescent="0.3">
      <c r="B16" s="322" t="s">
        <v>72</v>
      </c>
      <c r="C16" s="58"/>
      <c r="D16" s="57"/>
      <c r="E16" s="57"/>
      <c r="F16" s="57"/>
      <c r="G16" s="57"/>
      <c r="H16" s="57"/>
      <c r="I16" s="57"/>
    </row>
    <row r="17" spans="2:10" ht="15.6" x14ac:dyDescent="0.3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.6" x14ac:dyDescent="0.3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6.2" thickBot="1" x14ac:dyDescent="0.35">
      <c r="B19" s="57"/>
      <c r="C19" s="57"/>
      <c r="D19" s="57"/>
      <c r="E19" s="57"/>
      <c r="F19" s="57"/>
      <c r="G19" s="57"/>
      <c r="H19" s="57"/>
      <c r="I19" s="57"/>
      <c r="J19" s="340"/>
    </row>
    <row r="20" spans="2:10" ht="15.6" x14ac:dyDescent="0.3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39">
        <f>H20*0.857724326</f>
        <v>2468961.1192217059</v>
      </c>
    </row>
    <row r="21" spans="2:10" ht="16.2" thickBot="1" x14ac:dyDescent="0.3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3">
        <v>68535.759999999995</v>
      </c>
      <c r="I21" s="67" t="s">
        <v>8</v>
      </c>
    </row>
    <row r="22" spans="2:10" ht="15.6" x14ac:dyDescent="0.3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.6" x14ac:dyDescent="0.3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.6" x14ac:dyDescent="0.3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.6" x14ac:dyDescent="0.3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.6" x14ac:dyDescent="0.3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.6" x14ac:dyDescent="0.3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.6" x14ac:dyDescent="0.3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.6" x14ac:dyDescent="0.3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.6" x14ac:dyDescent="0.3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.6" x14ac:dyDescent="0.3">
      <c r="B31" s="91">
        <v>37073</v>
      </c>
      <c r="D31" s="93"/>
      <c r="E31" s="94"/>
      <c r="F31" s="92"/>
      <c r="G31" s="95"/>
      <c r="H31" s="96"/>
      <c r="I31" s="97"/>
    </row>
    <row r="32" spans="2:10" ht="15.6" x14ac:dyDescent="0.3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.6" x14ac:dyDescent="0.3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.6" x14ac:dyDescent="0.3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.6" x14ac:dyDescent="0.3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.6" x14ac:dyDescent="0.3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.6" x14ac:dyDescent="0.3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6.2" thickBot="1" x14ac:dyDescent="0.3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6.2" thickBot="1" x14ac:dyDescent="0.35">
      <c r="B39" s="91"/>
      <c r="C39" s="110"/>
      <c r="D39" s="111"/>
      <c r="E39" s="112"/>
      <c r="F39" s="110"/>
      <c r="G39" s="113"/>
      <c r="H39" s="114"/>
      <c r="I39" s="115"/>
    </row>
    <row r="40" spans="2:10" ht="16.8" thickTop="1" thickBot="1" x14ac:dyDescent="0.3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8" thickTop="1" thickBot="1" x14ac:dyDescent="0.3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4" thickTop="1" thickBot="1" x14ac:dyDescent="0.3"/>
    <row r="43" spans="2:10" x14ac:dyDescent="0.25">
      <c r="E43" s="324"/>
      <c r="F43" s="325"/>
      <c r="G43" s="332" t="s">
        <v>92</v>
      </c>
      <c r="H43" s="334">
        <f>23121*42</f>
        <v>971082</v>
      </c>
      <c r="I43" s="335"/>
    </row>
    <row r="44" spans="2:10" ht="13.8" thickBot="1" x14ac:dyDescent="0.3">
      <c r="E44" s="326"/>
      <c r="F44" s="327"/>
      <c r="G44" s="333" t="s">
        <v>8</v>
      </c>
      <c r="H44" s="336">
        <v>23121</v>
      </c>
      <c r="I44" s="328"/>
    </row>
    <row r="45" spans="2:10" ht="13.8" thickTop="1" x14ac:dyDescent="0.25">
      <c r="E45" s="326"/>
      <c r="F45" s="327"/>
      <c r="G45" s="337"/>
      <c r="H45" s="337"/>
      <c r="I45" s="328"/>
    </row>
    <row r="46" spans="2:10" x14ac:dyDescent="0.25">
      <c r="E46" s="326"/>
      <c r="F46" s="327"/>
      <c r="G46" s="333" t="s">
        <v>93</v>
      </c>
      <c r="H46" s="338">
        <f>H20-H43</f>
        <v>1907419.92</v>
      </c>
      <c r="I46" s="328"/>
      <c r="J46" s="339">
        <f>H46*0.857724326</f>
        <v>1636040.4652809738</v>
      </c>
    </row>
    <row r="47" spans="2:10" x14ac:dyDescent="0.25">
      <c r="E47" s="326"/>
      <c r="F47" s="327"/>
      <c r="G47" s="333" t="s">
        <v>94</v>
      </c>
      <c r="H47" s="338">
        <f>H21-H44</f>
        <v>45414.759999999995</v>
      </c>
      <c r="I47" s="328"/>
    </row>
    <row r="48" spans="2:10" ht="13.8" thickBot="1" x14ac:dyDescent="0.3">
      <c r="E48" s="329"/>
      <c r="F48" s="330"/>
      <c r="G48" s="330"/>
      <c r="H48" s="330"/>
      <c r="I48" s="331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H16" sqref="H16"/>
    </sheetView>
  </sheetViews>
  <sheetFormatPr defaultRowHeight="13.2" x14ac:dyDescent="0.25"/>
  <cols>
    <col min="2" max="3" width="6" customWidth="1"/>
    <col min="4" max="4" width="10.33203125" bestFit="1" customWidth="1"/>
    <col min="5" max="5" width="14.109375" customWidth="1"/>
    <col min="6" max="6" width="12.88671875" customWidth="1"/>
    <col min="7" max="7" width="11.33203125" bestFit="1" customWidth="1"/>
    <col min="8" max="8" width="15.109375" bestFit="1" customWidth="1"/>
    <col min="9" max="10" width="11.33203125" bestFit="1" customWidth="1"/>
    <col min="11" max="11" width="14" bestFit="1" customWidth="1"/>
    <col min="12" max="14" width="11.33203125" bestFit="1" customWidth="1"/>
  </cols>
  <sheetData>
    <row r="4" spans="2:12" ht="13.8" thickBot="1" x14ac:dyDescent="0.3"/>
    <row r="5" spans="2:12" ht="17.399999999999999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.6" x14ac:dyDescent="0.3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.6" x14ac:dyDescent="0.3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6.2" thickBot="1" x14ac:dyDescent="0.35">
      <c r="B8" s="148"/>
      <c r="C8" s="123"/>
      <c r="D8" s="149" t="s">
        <v>22</v>
      </c>
      <c r="E8" s="194">
        <f ca="1">NOW()</f>
        <v>37036.332615162035</v>
      </c>
      <c r="F8" s="123"/>
      <c r="G8" s="123"/>
      <c r="H8" s="123"/>
      <c r="I8" s="123"/>
      <c r="J8" s="123"/>
      <c r="K8" s="123"/>
      <c r="L8" s="150"/>
    </row>
    <row r="9" spans="2:12" ht="15.6" x14ac:dyDescent="0.3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6.2" thickBot="1" x14ac:dyDescent="0.3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.6" x14ac:dyDescent="0.3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f>3263866-86540</f>
        <v>3177326</v>
      </c>
      <c r="L11" s="128"/>
    </row>
    <row r="12" spans="2:12" ht="19.2" x14ac:dyDescent="0.6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.6" x14ac:dyDescent="0.3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3265600</v>
      </c>
      <c r="L13" s="124"/>
    </row>
    <row r="14" spans="2:12" ht="15.6" x14ac:dyDescent="0.3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6.2" thickBot="1" x14ac:dyDescent="0.35">
      <c r="B15" s="152"/>
      <c r="C15" s="136"/>
      <c r="D15" s="137"/>
      <c r="E15" s="138"/>
      <c r="F15" s="139" t="s">
        <v>26</v>
      </c>
      <c r="G15" s="139"/>
      <c r="H15" s="140">
        <f ca="1">NOW()</f>
        <v>37036.332615162035</v>
      </c>
      <c r="I15" s="140"/>
      <c r="J15" s="141"/>
      <c r="K15" s="142">
        <f>K13+K14</f>
        <v>2944143</v>
      </c>
      <c r="L15" s="138"/>
    </row>
    <row r="20" spans="2:14" ht="17.399999999999999" hidden="1" x14ac:dyDescent="0.3">
      <c r="B20" s="158"/>
      <c r="C20" s="170" t="s">
        <v>32</v>
      </c>
    </row>
    <row r="21" spans="2:14" ht="17.399999999999999" hidden="1" x14ac:dyDescent="0.3">
      <c r="B21" s="171"/>
      <c r="C21" s="172" t="s">
        <v>33</v>
      </c>
    </row>
    <row r="22" spans="2:14" ht="17.399999999999999" hidden="1" x14ac:dyDescent="0.3">
      <c r="B22" s="171"/>
      <c r="C22" s="56" t="s">
        <v>34</v>
      </c>
    </row>
    <row r="23" spans="2:14" ht="13.8" hidden="1" thickBot="1" x14ac:dyDescent="0.3">
      <c r="B23" s="158"/>
    </row>
    <row r="24" spans="2:14" ht="13.8" hidden="1" thickBot="1" x14ac:dyDescent="0.3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4" hidden="1" thickTop="1" thickBot="1" x14ac:dyDescent="0.3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5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5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5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5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5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5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5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5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5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5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5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5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5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5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5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5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5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5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5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5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5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5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5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5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5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5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5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5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5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5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5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8" hidden="1" thickBot="1" x14ac:dyDescent="0.3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8" hidden="1" thickTop="1" x14ac:dyDescent="0.25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5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5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5"/>
    <row r="62" spans="2:14" hidden="1" x14ac:dyDescent="0.25"/>
    <row r="63" spans="2:14" hidden="1" x14ac:dyDescent="0.25"/>
    <row r="64" spans="2:14" hidden="1" x14ac:dyDescent="0.25"/>
    <row r="65" hidden="1" x14ac:dyDescent="0.25"/>
    <row r="66" hidden="1" x14ac:dyDescent="0.25"/>
    <row r="67" hidden="1" x14ac:dyDescent="0.25"/>
    <row r="68" hidden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Havlíček Jan</cp:lastModifiedBy>
  <cp:lastPrinted>2001-05-17T20:58:25Z</cp:lastPrinted>
  <dcterms:created xsi:type="dcterms:W3CDTF">2000-10-05T08:25:54Z</dcterms:created>
  <dcterms:modified xsi:type="dcterms:W3CDTF">2023-09-10T15:02:20Z</dcterms:modified>
</cp:coreProperties>
</file>