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NYMEX 2001" sheetId="4" r:id="rId1"/>
    <sheet name="Price" sheetId="1" r:id="rId2"/>
    <sheet name="Benefits" sheetId="2" r:id="rId3"/>
    <sheet name="Sheet3" sheetId="3" r:id="rId4"/>
  </sheets>
  <definedNames>
    <definedName name="_xlnm.Print_Area" localSheetId="2">Benefits!$A$1:$J$18</definedName>
    <definedName name="_xlnm.Print_Area" localSheetId="1">Price!$A$1:$I$37</definedName>
  </definedNames>
  <calcPr calcId="92512" iterate="1"/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2" i="4"/>
  <c r="C7" i="1"/>
  <c r="C8" i="1"/>
  <c r="C9" i="1"/>
  <c r="C10" i="1"/>
  <c r="C11" i="1"/>
  <c r="C12" i="1"/>
  <c r="C13" i="1"/>
  <c r="C14" i="1"/>
  <c r="C15" i="1"/>
  <c r="C16" i="1"/>
  <c r="C19" i="1"/>
  <c r="C20" i="1"/>
  <c r="D23" i="1"/>
</calcChain>
</file>

<file path=xl/sharedStrings.xml><?xml version="1.0" encoding="utf-8"?>
<sst xmlns="http://schemas.openxmlformats.org/spreadsheetml/2006/main" count="39" uniqueCount="38">
  <si>
    <t>$/MMBtu</t>
  </si>
  <si>
    <t>Commodity Surcharge</t>
  </si>
  <si>
    <t>Comm. Charge - Fixed Comp.</t>
  </si>
  <si>
    <t>1/12 times 0.68 times Avg. Jly '01 NYMEX NX3</t>
  </si>
  <si>
    <t>1/12 times 0.68 times Avg. Aug '01 NYMEX NX3</t>
  </si>
  <si>
    <t>1/12 times 0.68 times Avg. Sep '01 NYMEX NX3</t>
  </si>
  <si>
    <t>1/12 times 0.68 times Avg. Oct '01 NYMEX NX3</t>
  </si>
  <si>
    <t>1/12 times 0.68 times Avg. Nov '01 NYMEX NX3</t>
  </si>
  <si>
    <t>1/12 times 0.68 times Avg. Dec '01 NYMEX NX3</t>
  </si>
  <si>
    <t>Avg. Jly '01 NYMEX NG NX3</t>
  </si>
  <si>
    <t>Avg. Aug '01 NYMEX NG NX3</t>
  </si>
  <si>
    <t>Avg. Sep '01 NYMEX NG NX3</t>
  </si>
  <si>
    <t>Avg. Oct '01 NYMEX NG NX3</t>
  </si>
  <si>
    <t>Avg. Nov '01 NYMEX NG NX3</t>
  </si>
  <si>
    <t>Avg. Dec '01 NYMEX NG NX3</t>
  </si>
  <si>
    <t>Cabot LNG Supply Contract</t>
  </si>
  <si>
    <t>Winter Cargo</t>
  </si>
  <si>
    <t>Benefits:</t>
  </si>
  <si>
    <t>Eliminate risk of Cabot NOT delivering a Winter Cargo</t>
  </si>
  <si>
    <t>Eliminate potential supply shortfall between Year 2000 Last Cargo</t>
  </si>
  <si>
    <t>and Year 2001 Early Spring Cargo</t>
  </si>
  <si>
    <t>Price improvement versus Cabot</t>
  </si>
  <si>
    <t>Ex-Ship Price</t>
  </si>
  <si>
    <t>NX3</t>
  </si>
  <si>
    <t>Contract</t>
  </si>
  <si>
    <t>Trading</t>
  </si>
  <si>
    <t>Closing</t>
  </si>
  <si>
    <t>Month</t>
  </si>
  <si>
    <t>Date</t>
  </si>
  <si>
    <t>Prices</t>
  </si>
  <si>
    <t>?</t>
  </si>
  <si>
    <t>Average</t>
  </si>
  <si>
    <t>6/12 times 0.68 times Avg. Jan-Jun '01 NYMEX NX3</t>
  </si>
  <si>
    <r>
      <t>PR-CPI</t>
    </r>
    <r>
      <rPr>
        <b/>
        <sz val="8"/>
        <rFont val="Arial"/>
        <family val="2"/>
      </rPr>
      <t>2001</t>
    </r>
    <r>
      <rPr>
        <b/>
        <sz val="10"/>
        <rFont val="Arial"/>
        <family val="2"/>
      </rPr>
      <t xml:space="preserve"> = </t>
    </r>
  </si>
  <si>
    <t>Demand Charge</t>
  </si>
  <si>
    <t>Demand Surcharge</t>
  </si>
  <si>
    <t>2002 Estimated Delivered Price of Winter Cargo</t>
  </si>
  <si>
    <t>Estimated Final Contract Settlements 3/8/01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</si>
</sst>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0_);\(&quot;$&quot;#,##0.000\)"/>
    <numFmt numFmtId="165" formatCode="0.0%"/>
    <numFmt numFmtId="166" formatCode="mm/dd/yy"/>
    <numFmt numFmtId="167" formatCode="mmm\-dd\-yy"/>
    <numFmt numFmtId="168" formatCode="&quot;$&quot;#,##0.000000"/>
    <numFmt numFmtId="179" formatCode="#,##0.000000_);\(#,##0.000000\)"/>
  </numFmts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3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3" fillId="0" borderId="0" xfId="0" applyFont="1"/>
    <xf numFmtId="164" fontId="2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0" xfId="0" applyFont="1" applyAlignment="1">
      <alignment horizontal="right"/>
    </xf>
    <xf numFmtId="179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workbookViewId="0">
      <selection activeCell="F4" sqref="F4"/>
    </sheetView>
  </sheetViews>
  <sheetFormatPr defaultRowHeight="13.2" x14ac:dyDescent="0.25"/>
  <cols>
    <col min="2" max="2" width="10.109375" bestFit="1" customWidth="1"/>
    <col min="3" max="3" width="12.109375" customWidth="1"/>
    <col min="4" max="4" width="13.44140625" customWidth="1"/>
  </cols>
  <sheetData>
    <row r="2" spans="2:10" x14ac:dyDescent="0.25">
      <c r="D2" s="15" t="s">
        <v>23</v>
      </c>
    </row>
    <row r="3" spans="2:10" x14ac:dyDescent="0.25">
      <c r="B3" s="15" t="s">
        <v>24</v>
      </c>
      <c r="C3" s="15" t="s">
        <v>25</v>
      </c>
      <c r="D3" s="15" t="s">
        <v>26</v>
      </c>
      <c r="E3" s="15"/>
      <c r="F3" s="15"/>
      <c r="G3" s="15"/>
      <c r="H3" s="15"/>
      <c r="I3" s="15"/>
      <c r="J3" s="15"/>
    </row>
    <row r="4" spans="2:10" x14ac:dyDescent="0.25">
      <c r="B4" s="15" t="s">
        <v>27</v>
      </c>
      <c r="C4" s="15" t="s">
        <v>28</v>
      </c>
      <c r="D4" s="15" t="s">
        <v>29</v>
      </c>
      <c r="E4" s="15"/>
      <c r="F4" s="15"/>
      <c r="G4" s="15"/>
      <c r="H4" s="15"/>
      <c r="I4" s="15"/>
      <c r="J4" s="15"/>
    </row>
    <row r="5" spans="2:10" x14ac:dyDescent="0.25">
      <c r="B5" s="16">
        <v>36892</v>
      </c>
      <c r="C5" s="17">
        <v>36882</v>
      </c>
      <c r="D5" s="18">
        <v>9.5790000000000006</v>
      </c>
    </row>
    <row r="6" spans="2:10" x14ac:dyDescent="0.25">
      <c r="B6" s="16">
        <v>36892</v>
      </c>
      <c r="C6" s="17">
        <v>36886</v>
      </c>
      <c r="D6" s="18">
        <v>9.8049999999999997</v>
      </c>
    </row>
    <row r="7" spans="2:10" x14ac:dyDescent="0.25">
      <c r="B7" s="16">
        <v>36892</v>
      </c>
      <c r="C7" s="17">
        <v>36887</v>
      </c>
      <c r="D7" s="18">
        <v>9.9779999999999998</v>
      </c>
    </row>
    <row r="8" spans="2:10" x14ac:dyDescent="0.25">
      <c r="B8" s="16">
        <v>36923</v>
      </c>
      <c r="C8" s="17">
        <v>36916</v>
      </c>
      <c r="D8" s="18">
        <v>7.27</v>
      </c>
    </row>
    <row r="9" spans="2:10" x14ac:dyDescent="0.25">
      <c r="B9" s="16">
        <v>36923</v>
      </c>
      <c r="C9" s="17">
        <v>36917</v>
      </c>
      <c r="D9" s="18">
        <v>7.2560000000000002</v>
      </c>
    </row>
    <row r="10" spans="2:10" x14ac:dyDescent="0.25">
      <c r="B10" s="16">
        <v>36923</v>
      </c>
      <c r="C10" s="17">
        <v>36920</v>
      </c>
      <c r="D10" s="18">
        <v>6.2930000000000001</v>
      </c>
    </row>
    <row r="11" spans="2:10" x14ac:dyDescent="0.25">
      <c r="B11" s="16">
        <v>36951</v>
      </c>
      <c r="C11" s="17">
        <v>36944</v>
      </c>
      <c r="D11" s="18">
        <v>5.1420000000000003</v>
      </c>
    </row>
    <row r="12" spans="2:10" x14ac:dyDescent="0.25">
      <c r="B12" s="16">
        <v>36951</v>
      </c>
      <c r="C12" s="17">
        <v>36945</v>
      </c>
      <c r="D12" s="18">
        <v>5.1310000000000002</v>
      </c>
    </row>
    <row r="13" spans="2:10" x14ac:dyDescent="0.25">
      <c r="B13" s="16">
        <v>36951</v>
      </c>
      <c r="C13" s="17">
        <v>36948</v>
      </c>
      <c r="D13" s="18">
        <v>4.9980000000000002</v>
      </c>
    </row>
    <row r="14" spans="2:10" x14ac:dyDescent="0.25">
      <c r="B14" s="16">
        <v>36982</v>
      </c>
      <c r="C14" s="17">
        <v>36976</v>
      </c>
      <c r="D14" s="18">
        <v>5.3220000000000001</v>
      </c>
    </row>
    <row r="15" spans="2:10" x14ac:dyDescent="0.25">
      <c r="B15" s="16">
        <v>36982</v>
      </c>
      <c r="C15" s="17">
        <v>36977</v>
      </c>
      <c r="D15" s="18">
        <v>5.6210000000000004</v>
      </c>
    </row>
    <row r="16" spans="2:10" x14ac:dyDescent="0.25">
      <c r="B16" s="16">
        <v>36982</v>
      </c>
      <c r="C16" s="17">
        <v>36978</v>
      </c>
      <c r="D16" s="18">
        <v>5.3840000000000003</v>
      </c>
    </row>
    <row r="17" spans="2:5" x14ac:dyDescent="0.25">
      <c r="B17" s="16">
        <v>37012</v>
      </c>
      <c r="C17" s="17">
        <v>37005</v>
      </c>
      <c r="D17" s="18">
        <v>5.0780000000000003</v>
      </c>
    </row>
    <row r="18" spans="2:5" x14ac:dyDescent="0.25">
      <c r="B18" s="16">
        <v>37012</v>
      </c>
      <c r="C18" s="17">
        <v>37006</v>
      </c>
      <c r="D18" s="18">
        <v>4.9809999999999999</v>
      </c>
    </row>
    <row r="19" spans="2:5" x14ac:dyDescent="0.25">
      <c r="B19" s="16">
        <v>37012</v>
      </c>
      <c r="C19" s="17">
        <v>37007</v>
      </c>
      <c r="D19" s="18">
        <v>4.891</v>
      </c>
    </row>
    <row r="20" spans="2:5" x14ac:dyDescent="0.25">
      <c r="B20" s="16">
        <v>37043</v>
      </c>
      <c r="C20" s="17">
        <v>37035</v>
      </c>
      <c r="D20" s="18">
        <v>4.0540000000000003</v>
      </c>
    </row>
    <row r="21" spans="2:5" x14ac:dyDescent="0.25">
      <c r="B21" s="16">
        <v>37043</v>
      </c>
      <c r="C21" s="17">
        <v>37036</v>
      </c>
      <c r="D21" s="18">
        <v>3.9729999999999999</v>
      </c>
    </row>
    <row r="22" spans="2:5" x14ac:dyDescent="0.25">
      <c r="B22" s="16">
        <v>37043</v>
      </c>
      <c r="C22" s="17">
        <v>37040</v>
      </c>
      <c r="D22" s="18">
        <v>3.738</v>
      </c>
    </row>
    <row r="23" spans="2:5" x14ac:dyDescent="0.25">
      <c r="B23" s="16">
        <v>37073</v>
      </c>
      <c r="C23" s="17"/>
      <c r="D23" s="18">
        <f>Price!C28</f>
        <v>3.915</v>
      </c>
      <c r="E23" t="s">
        <v>30</v>
      </c>
    </row>
    <row r="24" spans="2:5" x14ac:dyDescent="0.25">
      <c r="B24" s="16">
        <v>37073</v>
      </c>
      <c r="C24" s="17"/>
      <c r="D24" s="18">
        <f t="shared" ref="D24:D40" si="0">D23</f>
        <v>3.915</v>
      </c>
    </row>
    <row r="25" spans="2:5" x14ac:dyDescent="0.25">
      <c r="B25" s="16">
        <v>37073</v>
      </c>
      <c r="C25" s="17"/>
      <c r="D25" s="18">
        <f t="shared" si="0"/>
        <v>3.915</v>
      </c>
    </row>
    <row r="26" spans="2:5" x14ac:dyDescent="0.25">
      <c r="B26" s="16">
        <v>37104</v>
      </c>
      <c r="C26" s="17"/>
      <c r="D26" s="18">
        <f>Price!C29</f>
        <v>4.01</v>
      </c>
    </row>
    <row r="27" spans="2:5" x14ac:dyDescent="0.25">
      <c r="B27" s="16">
        <v>37104</v>
      </c>
      <c r="C27" s="17"/>
      <c r="D27" s="18">
        <f t="shared" si="0"/>
        <v>4.01</v>
      </c>
    </row>
    <row r="28" spans="2:5" x14ac:dyDescent="0.25">
      <c r="B28" s="16">
        <v>37104</v>
      </c>
      <c r="C28" s="17"/>
      <c r="D28" s="18">
        <f t="shared" si="0"/>
        <v>4.01</v>
      </c>
    </row>
    <row r="29" spans="2:5" x14ac:dyDescent="0.25">
      <c r="B29" s="16">
        <v>37135</v>
      </c>
      <c r="C29" s="17"/>
      <c r="D29" s="18">
        <f>Price!C30</f>
        <v>4.0599999999999996</v>
      </c>
    </row>
    <row r="30" spans="2:5" x14ac:dyDescent="0.25">
      <c r="B30" s="16">
        <v>37135</v>
      </c>
      <c r="C30" s="17"/>
      <c r="D30" s="18">
        <f t="shared" si="0"/>
        <v>4.0599999999999996</v>
      </c>
    </row>
    <row r="31" spans="2:5" x14ac:dyDescent="0.25">
      <c r="B31" s="16">
        <v>37135</v>
      </c>
      <c r="C31" s="17"/>
      <c r="D31" s="18">
        <f t="shared" si="0"/>
        <v>4.0599999999999996</v>
      </c>
    </row>
    <row r="32" spans="2:5" x14ac:dyDescent="0.25">
      <c r="B32" s="16">
        <v>37165</v>
      </c>
      <c r="C32" s="17"/>
      <c r="D32" s="18">
        <f>Price!C31</f>
        <v>4.13</v>
      </c>
    </row>
    <row r="33" spans="2:4" x14ac:dyDescent="0.25">
      <c r="B33" s="16">
        <v>37165</v>
      </c>
      <c r="C33" s="17"/>
      <c r="D33" s="18">
        <f t="shared" si="0"/>
        <v>4.13</v>
      </c>
    </row>
    <row r="34" spans="2:4" x14ac:dyDescent="0.25">
      <c r="B34" s="16">
        <v>37165</v>
      </c>
      <c r="C34" s="17"/>
      <c r="D34" s="18">
        <f t="shared" si="0"/>
        <v>4.13</v>
      </c>
    </row>
    <row r="35" spans="2:4" x14ac:dyDescent="0.25">
      <c r="B35" s="16">
        <v>37196</v>
      </c>
      <c r="C35" s="17"/>
      <c r="D35" s="18">
        <f>Price!C32</f>
        <v>4.3099999999999996</v>
      </c>
    </row>
    <row r="36" spans="2:4" x14ac:dyDescent="0.25">
      <c r="B36" s="16">
        <v>37196</v>
      </c>
      <c r="C36" s="17"/>
      <c r="D36" s="18">
        <f t="shared" si="0"/>
        <v>4.3099999999999996</v>
      </c>
    </row>
    <row r="37" spans="2:4" x14ac:dyDescent="0.25">
      <c r="B37" s="16">
        <v>37196</v>
      </c>
      <c r="C37" s="17"/>
      <c r="D37" s="18">
        <f t="shared" si="0"/>
        <v>4.3099999999999996</v>
      </c>
    </row>
    <row r="38" spans="2:4" x14ac:dyDescent="0.25">
      <c r="B38" s="16">
        <v>37226</v>
      </c>
      <c r="C38" s="17"/>
      <c r="D38" s="18">
        <f>Price!C33</f>
        <v>4.49</v>
      </c>
    </row>
    <row r="39" spans="2:4" x14ac:dyDescent="0.25">
      <c r="B39" s="16">
        <v>37226</v>
      </c>
      <c r="C39" s="17"/>
      <c r="D39" s="18">
        <f t="shared" si="0"/>
        <v>4.49</v>
      </c>
    </row>
    <row r="40" spans="2:4" x14ac:dyDescent="0.25">
      <c r="B40" s="16">
        <v>37226</v>
      </c>
      <c r="C40" s="17"/>
      <c r="D40" s="18">
        <f t="shared" si="0"/>
        <v>4.49</v>
      </c>
    </row>
    <row r="41" spans="2:4" x14ac:dyDescent="0.25">
      <c r="C41" s="17"/>
      <c r="D41" s="18"/>
    </row>
    <row r="42" spans="2:4" x14ac:dyDescent="0.25">
      <c r="C42" s="19" t="s">
        <v>31</v>
      </c>
      <c r="D42" s="18">
        <f>AVERAGE(D5:D40)</f>
        <v>5.0899722222222241</v>
      </c>
    </row>
    <row r="43" spans="2:4" x14ac:dyDescent="0.25">
      <c r="C43" s="17"/>
      <c r="D43" s="18"/>
    </row>
    <row r="44" spans="2:4" x14ac:dyDescent="0.25">
      <c r="C44" s="17"/>
      <c r="D44" s="18"/>
    </row>
    <row r="45" spans="2:4" x14ac:dyDescent="0.25">
      <c r="C45" s="20"/>
      <c r="D45" s="18"/>
    </row>
    <row r="46" spans="2:4" x14ac:dyDescent="0.25">
      <c r="C46" s="20"/>
      <c r="D46" s="18"/>
    </row>
    <row r="47" spans="2:4" x14ac:dyDescent="0.25">
      <c r="C47" s="20"/>
      <c r="D47" s="18"/>
    </row>
    <row r="48" spans="2:4" x14ac:dyDescent="0.25">
      <c r="D48" s="1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3"/>
  <sheetViews>
    <sheetView tabSelected="1" workbookViewId="0">
      <selection activeCell="F22" sqref="F22"/>
    </sheetView>
  </sheetViews>
  <sheetFormatPr defaultRowHeight="13.2" x14ac:dyDescent="0.25"/>
  <cols>
    <col min="4" max="4" width="11.109375" bestFit="1" customWidth="1"/>
  </cols>
  <sheetData>
    <row r="2" spans="3:4" ht="21" x14ac:dyDescent="0.4">
      <c r="D2" s="10" t="s">
        <v>15</v>
      </c>
    </row>
    <row r="3" spans="3:4" ht="15.6" x14ac:dyDescent="0.3">
      <c r="D3" s="9" t="s">
        <v>36</v>
      </c>
    </row>
    <row r="4" spans="3:4" x14ac:dyDescent="0.25">
      <c r="D4" s="1" t="s">
        <v>0</v>
      </c>
    </row>
    <row r="6" spans="3:4" x14ac:dyDescent="0.25">
      <c r="C6" s="1"/>
    </row>
    <row r="7" spans="3:4" x14ac:dyDescent="0.25">
      <c r="C7" s="23">
        <f>0.725*(1+0.5*((Price!$D$23/137)-1))</f>
        <v>0.86643817290145975</v>
      </c>
      <c r="D7" s="3" t="s">
        <v>1</v>
      </c>
    </row>
    <row r="8" spans="3:4" x14ac:dyDescent="0.25">
      <c r="C8" s="23">
        <f>0.625*(Price!$D$23/137)</f>
        <v>0.86885891879562038</v>
      </c>
      <c r="D8" s="3" t="s">
        <v>2</v>
      </c>
    </row>
    <row r="9" spans="3:4" x14ac:dyDescent="0.25">
      <c r="C9" s="2">
        <f>(6/12)*0.68*AVERAGE('NYMEX 2001'!D5:D22)</f>
        <v>2.0493311111111114</v>
      </c>
      <c r="D9" s="3" t="s">
        <v>32</v>
      </c>
    </row>
    <row r="10" spans="3:4" x14ac:dyDescent="0.25">
      <c r="C10" s="4">
        <f>(1/12)*0.68*AVERAGE('NYMEX 2001'!D23:D25)</f>
        <v>0.22185000000000005</v>
      </c>
      <c r="D10" s="3" t="s">
        <v>3</v>
      </c>
    </row>
    <row r="11" spans="3:4" x14ac:dyDescent="0.25">
      <c r="C11" s="4">
        <f>(1/12)*0.68*AVERAGE('NYMEX 2001'!D26:D28)</f>
        <v>0.22723333333333334</v>
      </c>
      <c r="D11" s="3" t="s">
        <v>4</v>
      </c>
    </row>
    <row r="12" spans="3:4" x14ac:dyDescent="0.25">
      <c r="C12" s="4">
        <f>(1/12)*0.68*AVERAGE('NYMEX 2001'!D29:D31)</f>
        <v>0.23006666666666667</v>
      </c>
      <c r="D12" s="3" t="s">
        <v>5</v>
      </c>
    </row>
    <row r="13" spans="3:4" x14ac:dyDescent="0.25">
      <c r="C13" s="4">
        <f>(1/12)*0.68*AVERAGE('NYMEX 2001'!D32:D34)</f>
        <v>0.23403333333333334</v>
      </c>
      <c r="D13" s="3" t="s">
        <v>6</v>
      </c>
    </row>
    <row r="14" spans="3:4" x14ac:dyDescent="0.25">
      <c r="C14" s="4">
        <f>(1/12)*0.68*AVERAGE('NYMEX 2001'!D35:D37)</f>
        <v>0.24423333333333333</v>
      </c>
      <c r="D14" s="3" t="s">
        <v>7</v>
      </c>
    </row>
    <row r="15" spans="3:4" x14ac:dyDescent="0.25">
      <c r="C15" s="7">
        <f>(1/12)*0.68*AVERAGE('NYMEX 2001'!D38:D40)</f>
        <v>0.25443333333333334</v>
      </c>
      <c r="D15" s="3" t="s">
        <v>8</v>
      </c>
    </row>
    <row r="16" spans="3:4" x14ac:dyDescent="0.25">
      <c r="C16" s="5">
        <f>SUM(C7:C15)</f>
        <v>5.1964782028081924</v>
      </c>
      <c r="D16" s="3" t="s">
        <v>22</v>
      </c>
    </row>
    <row r="18" spans="3:5" x14ac:dyDescent="0.25">
      <c r="C18" s="5"/>
      <c r="D18" s="11"/>
      <c r="E18" s="8"/>
    </row>
    <row r="19" spans="3:5" x14ac:dyDescent="0.25">
      <c r="C19" s="23">
        <f>0.73*(1+0.5*((Price!$D$23/137)-1))</f>
        <v>0.87241360857664219</v>
      </c>
      <c r="D19" s="3" t="s">
        <v>34</v>
      </c>
    </row>
    <row r="20" spans="3:5" x14ac:dyDescent="0.25">
      <c r="C20" s="23">
        <f>0.725*(1+0.5*((Price!$D$23/137)-1))</f>
        <v>0.86643817290145975</v>
      </c>
      <c r="D20" s="3" t="s">
        <v>35</v>
      </c>
    </row>
    <row r="23" spans="3:5" x14ac:dyDescent="0.25">
      <c r="C23" s="21" t="s">
        <v>33</v>
      </c>
      <c r="D23" s="22">
        <f>180.525*1.055</f>
        <v>190.45387499999998</v>
      </c>
    </row>
    <row r="26" spans="3:5" ht="13.8" x14ac:dyDescent="0.25">
      <c r="C26" s="6" t="s">
        <v>37</v>
      </c>
    </row>
    <row r="27" spans="3:5" x14ac:dyDescent="0.25">
      <c r="C27" s="3"/>
      <c r="D27" s="3"/>
    </row>
    <row r="28" spans="3:5" x14ac:dyDescent="0.25">
      <c r="C28" s="4">
        <v>3.915</v>
      </c>
      <c r="D28" s="3" t="s">
        <v>9</v>
      </c>
    </row>
    <row r="29" spans="3:5" x14ac:dyDescent="0.25">
      <c r="C29" s="4">
        <v>4.01</v>
      </c>
      <c r="D29" s="3" t="s">
        <v>10</v>
      </c>
    </row>
    <row r="30" spans="3:5" x14ac:dyDescent="0.25">
      <c r="C30" s="4">
        <v>4.0599999999999996</v>
      </c>
      <c r="D30" s="3" t="s">
        <v>11</v>
      </c>
    </row>
    <row r="31" spans="3:5" x14ac:dyDescent="0.25">
      <c r="C31" s="4">
        <v>4.13</v>
      </c>
      <c r="D31" s="3" t="s">
        <v>12</v>
      </c>
    </row>
    <row r="32" spans="3:5" x14ac:dyDescent="0.25">
      <c r="C32" s="4">
        <v>4.3099999999999996</v>
      </c>
      <c r="D32" s="3" t="s">
        <v>13</v>
      </c>
    </row>
    <row r="33" spans="3:4" x14ac:dyDescent="0.25">
      <c r="C33" s="4">
        <v>4.49</v>
      </c>
      <c r="D33" s="3" t="s">
        <v>14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I9" sqref="I9"/>
    </sheetView>
  </sheetViews>
  <sheetFormatPr defaultRowHeight="13.2" x14ac:dyDescent="0.25"/>
  <sheetData>
    <row r="3" spans="2:5" ht="21" x14ac:dyDescent="0.4">
      <c r="E3" s="10" t="s">
        <v>15</v>
      </c>
    </row>
    <row r="4" spans="2:5" ht="15.6" x14ac:dyDescent="0.3">
      <c r="E4" s="9" t="s">
        <v>16</v>
      </c>
    </row>
    <row r="5" spans="2:5" x14ac:dyDescent="0.25">
      <c r="E5" s="1"/>
    </row>
    <row r="6" spans="2:5" x14ac:dyDescent="0.25">
      <c r="D6" s="1"/>
    </row>
    <row r="7" spans="2:5" x14ac:dyDescent="0.25">
      <c r="D7" s="1"/>
    </row>
    <row r="9" spans="2:5" ht="17.399999999999999" x14ac:dyDescent="0.3">
      <c r="B9" s="12" t="s">
        <v>17</v>
      </c>
    </row>
    <row r="11" spans="2:5" ht="15.6" x14ac:dyDescent="0.3">
      <c r="B11" s="13" t="s">
        <v>18</v>
      </c>
    </row>
    <row r="12" spans="2:5" ht="15" x14ac:dyDescent="0.25">
      <c r="B12" s="14"/>
    </row>
    <row r="13" spans="2:5" ht="15.6" x14ac:dyDescent="0.3">
      <c r="B13" s="13" t="s">
        <v>19</v>
      </c>
    </row>
    <row r="14" spans="2:5" ht="15.6" x14ac:dyDescent="0.3">
      <c r="B14" s="13" t="s">
        <v>20</v>
      </c>
    </row>
    <row r="15" spans="2:5" ht="15" x14ac:dyDescent="0.25">
      <c r="B15" s="14"/>
    </row>
    <row r="16" spans="2:5" ht="15.6" x14ac:dyDescent="0.3">
      <c r="B16" s="13" t="s">
        <v>21</v>
      </c>
    </row>
  </sheetData>
  <phoneticPr fontId="0" type="noConversion"/>
  <printOptions horizontalCentered="1"/>
  <pageMargins left="0.75" right="0.75" top="1" bottom="1" header="0.5" footer="0.5"/>
  <pageSetup scale="13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NYMEX 2001</vt:lpstr>
      <vt:lpstr>Price</vt:lpstr>
      <vt:lpstr>Benefits</vt:lpstr>
      <vt:lpstr>Sheet3</vt:lpstr>
      <vt:lpstr>Benefits!Print_Area</vt:lpstr>
      <vt:lpstr>Price!Print_Area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cp:lastPrinted>2001-05-21T16:38:24Z</cp:lastPrinted>
  <dcterms:created xsi:type="dcterms:W3CDTF">2001-05-21T15:02:46Z</dcterms:created>
  <dcterms:modified xsi:type="dcterms:W3CDTF">2023-09-10T15:02:30Z</dcterms:modified>
</cp:coreProperties>
</file>