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I9" i="1"/>
  <c r="AU9" i="1"/>
  <c r="AG14" i="1"/>
  <c r="AQ14" i="1"/>
  <c r="AU14" i="1"/>
  <c r="AU15" i="1"/>
  <c r="AA16" i="1"/>
  <c r="AG16" i="1"/>
  <c r="AQ16" i="1"/>
  <c r="AU16" i="1"/>
  <c r="AU17" i="1"/>
  <c r="AU18" i="1"/>
  <c r="AU19" i="1"/>
  <c r="AU20" i="1"/>
  <c r="AU21" i="1"/>
  <c r="AU22" i="1"/>
  <c r="M27" i="1"/>
  <c r="O27" i="1"/>
  <c r="AU27" i="1"/>
  <c r="AU28" i="1"/>
  <c r="AU29" i="1"/>
  <c r="Q30" i="1"/>
  <c r="AU30" i="1"/>
  <c r="AU31" i="1"/>
  <c r="AU32" i="1"/>
  <c r="AU35" i="1"/>
  <c r="I36" i="1"/>
  <c r="K36" i="1"/>
  <c r="M36" i="1"/>
  <c r="O36" i="1"/>
  <c r="Q36" i="1"/>
  <c r="S36" i="1"/>
  <c r="U36" i="1"/>
  <c r="AU36" i="1"/>
  <c r="AU39" i="1"/>
  <c r="AU40" i="1"/>
  <c r="AU41" i="1"/>
  <c r="AU42" i="1"/>
  <c r="AU43" i="1"/>
  <c r="AU44" i="1"/>
  <c r="AU45" i="1"/>
  <c r="AU46" i="1"/>
  <c r="AU49" i="1"/>
  <c r="AU50" i="1"/>
  <c r="AU51" i="1"/>
  <c r="AU52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K56" i="1"/>
  <c r="AM56" i="1"/>
  <c r="AO56" i="1"/>
  <c r="AQ56" i="1"/>
  <c r="AS56" i="1"/>
  <c r="AU56" i="1"/>
  <c r="I58" i="1"/>
  <c r="K58" i="1"/>
  <c r="M58" i="1"/>
  <c r="O58" i="1"/>
  <c r="Q58" i="1"/>
  <c r="S58" i="1"/>
  <c r="U58" i="1"/>
  <c r="W58" i="1"/>
  <c r="Y58" i="1"/>
  <c r="AA58" i="1"/>
  <c r="AC58" i="1"/>
  <c r="AE58" i="1"/>
  <c r="AG58" i="1"/>
  <c r="AI58" i="1"/>
  <c r="AK58" i="1"/>
  <c r="AM58" i="1"/>
  <c r="AO58" i="1"/>
  <c r="AQ58" i="1"/>
  <c r="AS58" i="1"/>
  <c r="AU58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AC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G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I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M17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2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2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12/18 - 12/31 for PG&amp;E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12/18 - 12/31 for Socal, SDG&amp;E and SWG markets</t>
        </r>
      </text>
    </comment>
    <comment ref="S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2 day funding
</t>
        </r>
      </text>
    </comment>
    <comment ref="W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3 day funding
</t>
        </r>
      </text>
    </comment>
    <comment ref="Y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2 day funding
</t>
        </r>
      </text>
    </comment>
    <comment ref="AC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2 day funding
</t>
        </r>
      </text>
    </comment>
    <comment ref="AG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2 day funding
</t>
        </r>
      </text>
    </comment>
    <comment ref="AI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2 day funding
</t>
        </r>
      </text>
    </comment>
    <comment ref="AM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2 day funding
</t>
        </r>
      </text>
    </comment>
    <comment ref="AQ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2 day funding
</t>
        </r>
      </text>
    </comment>
    <comment ref="AS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2 day funding
</t>
        </r>
      </text>
    </comment>
    <comment ref="Y4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<sst xmlns="http://schemas.openxmlformats.org/spreadsheetml/2006/main" count="107" uniqueCount="86">
  <si>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</si>
  <si>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</si>
  <si>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</si>
  <si>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</si>
  <si>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</si>
  <si>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</si>
  <si>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</si>
  <si>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</si>
  <si>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</si>
  <si>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</si>
  <si>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</si>
  <si>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</si>
  <si>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</si>
  <si>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</si>
  <si>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</si>
  <si>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</si>
  <si>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</si>
  <si>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</si>
  <si>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</si>
  <si>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</si>
  <si>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</si>
  <si>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</si>
  <si>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</si>
  <si>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</si>
  <si>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</si>
  <si>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</si>
  <si>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</si>
  <si>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</si>
  <si>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</si>
  <si>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</si>
  <si>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</si>
  <si>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</si>
  <si>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</si>
  <si>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</si>
  <si>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</si>
  <si>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</si>
  <si>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</si>
  <si>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</si>
  <si>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</si>
  <si>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</si>
  <si>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</si>
  <si>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</si>
  <si>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Assume 105 people at $150K</t>
  </si>
  <si>
    <t>EWS serving EES</t>
  </si>
  <si>
    <t>ENW serving EES</t>
  </si>
  <si>
    <t>Assume in EWS total</t>
  </si>
  <si>
    <t>Assume in ENW total</t>
  </si>
  <si>
    <t>T&amp;E</t>
  </si>
  <si>
    <t>NEED ACCUMULATE TOTAL</t>
  </si>
  <si>
    <t>Total</t>
  </si>
  <si>
    <t>Estimate Receipts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</si>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</sst>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shrinkToFit="1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10"/>
  <sheetViews>
    <sheetView tabSelected="1" workbookViewId="0">
      <pane xSplit="8" ySplit="8" topLeftCell="S20" activePane="bottomRight" state="frozen"/>
      <selection pane="topRight" activeCell="I1" sqref="I1"/>
      <selection pane="bottomLeft" activeCell="A9" sqref="A9"/>
      <selection pane="bottomRight" activeCell="AO20" sqref="AO20"/>
    </sheetView>
  </sheetViews>
  <sheetFormatPr defaultRowHeight="13.2" x14ac:dyDescent="0.25"/>
  <cols>
    <col min="1" max="1" width="1.44140625" customWidth="1"/>
    <col min="2" max="2" width="10" customWidth="1"/>
    <col min="3" max="3" width="14.6640625" customWidth="1"/>
    <col min="4" max="4" width="1" customWidth="1"/>
    <col min="5" max="5" width="9.44140625" customWidth="1"/>
    <col min="8" max="8" width="1.33203125" customWidth="1"/>
    <col min="9" max="9" width="12" customWidth="1"/>
    <col min="10" max="10" width="1" customWidth="1"/>
    <col min="11" max="11" width="14.109375" bestFit="1" customWidth="1"/>
    <col min="12" max="12" width="1.109375" customWidth="1"/>
    <col min="13" max="13" width="15" bestFit="1" customWidth="1"/>
    <col min="14" max="14" width="0.6640625" customWidth="1"/>
    <col min="15" max="15" width="14" bestFit="1" customWidth="1"/>
    <col min="16" max="16" width="0.6640625" customWidth="1"/>
    <col min="17" max="17" width="14" bestFit="1" customWidth="1"/>
    <col min="18" max="18" width="0.5546875" customWidth="1"/>
    <col min="19" max="19" width="12.5546875" customWidth="1"/>
    <col min="20" max="20" width="1" customWidth="1"/>
    <col min="21" max="21" width="12.33203125" customWidth="1"/>
    <col min="22" max="22" width="1" customWidth="1"/>
    <col min="23" max="23" width="12.88671875" customWidth="1"/>
    <col min="24" max="24" width="0.88671875" customWidth="1"/>
    <col min="25" max="25" width="13" style="22" customWidth="1"/>
    <col min="26" max="26" width="0.5546875" customWidth="1"/>
    <col min="27" max="27" width="12.109375" customWidth="1"/>
    <col min="28" max="28" width="0.6640625" customWidth="1"/>
    <col min="29" max="29" width="13.109375" customWidth="1"/>
    <col min="30" max="30" width="0.88671875" customWidth="1"/>
    <col min="31" max="31" width="11.88671875" customWidth="1"/>
    <col min="32" max="32" width="0.88671875" customWidth="1"/>
    <col min="33" max="33" width="12.44140625" customWidth="1"/>
    <col min="34" max="34" width="1" customWidth="1"/>
    <col min="35" max="35" width="11.88671875" customWidth="1"/>
    <col min="36" max="36" width="0.6640625" customWidth="1"/>
    <col min="37" max="37" width="11" customWidth="1"/>
    <col min="38" max="38" width="0.5546875" customWidth="1"/>
    <col min="39" max="39" width="12.88671875" customWidth="1"/>
    <col min="40" max="40" width="0.5546875" customWidth="1"/>
    <col min="41" max="41" width="12" customWidth="1"/>
    <col min="42" max="42" width="0.5546875" customWidth="1"/>
    <col min="43" max="43" width="11.6640625" customWidth="1"/>
    <col min="44" max="44" width="0.5546875" customWidth="1"/>
    <col min="45" max="45" width="12.44140625" customWidth="1"/>
    <col min="46" max="46" width="0.6640625" customWidth="1"/>
    <col min="47" max="47" width="13.44140625" customWidth="1"/>
  </cols>
  <sheetData>
    <row r="1" spans="1:47" x14ac:dyDescent="0.25">
      <c r="A1" t="s">
        <v>0</v>
      </c>
    </row>
    <row r="2" spans="1:47" x14ac:dyDescent="0.25">
      <c r="A2" t="s">
        <v>1</v>
      </c>
    </row>
    <row r="3" spans="1:47" x14ac:dyDescent="0.25">
      <c r="A3" t="s">
        <v>2</v>
      </c>
      <c r="C3" s="1">
        <f ca="1">TODAY()</f>
        <v>37239</v>
      </c>
      <c r="D3" s="1"/>
      <c r="E3" s="1"/>
      <c r="F3" s="1"/>
      <c r="G3" s="1"/>
      <c r="H3" s="1"/>
      <c r="I3" s="1"/>
      <c r="O3" s="1"/>
      <c r="Y3" s="23"/>
      <c r="AI3" s="1"/>
      <c r="AS3" s="1"/>
    </row>
    <row r="4" spans="1:47" x14ac:dyDescent="0.25">
      <c r="C4" s="1"/>
      <c r="D4" s="1"/>
      <c r="E4" s="1"/>
      <c r="F4" s="1"/>
      <c r="G4" s="1"/>
      <c r="H4" s="1"/>
      <c r="I4" s="1"/>
      <c r="O4" s="1"/>
      <c r="Y4" s="23"/>
      <c r="AI4" s="1"/>
      <c r="AS4" s="1"/>
    </row>
    <row r="5" spans="1:47" x14ac:dyDescent="0.25">
      <c r="C5" s="1"/>
      <c r="D5" s="1"/>
      <c r="E5" s="1"/>
      <c r="F5" s="1"/>
      <c r="G5" s="1"/>
      <c r="H5" s="1"/>
      <c r="I5" s="19" t="s">
        <v>78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</row>
    <row r="6" spans="1:47" x14ac:dyDescent="0.25">
      <c r="A6" s="30" t="s">
        <v>24</v>
      </c>
      <c r="B6" s="30"/>
      <c r="C6" s="30"/>
      <c r="D6" s="2"/>
      <c r="E6" s="30" t="s">
        <v>27</v>
      </c>
      <c r="F6" s="30"/>
      <c r="G6" s="30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24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49</v>
      </c>
    </row>
    <row r="7" spans="1:47" s="2" customFormat="1" x14ac:dyDescent="0.25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5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</row>
    <row r="8" spans="1:47" s="2" customFormat="1" x14ac:dyDescent="0.25">
      <c r="Y8" s="25"/>
    </row>
    <row r="9" spans="1:47" s="2" customFormat="1" x14ac:dyDescent="0.25">
      <c r="A9" s="11" t="s">
        <v>62</v>
      </c>
      <c r="I9" s="21">
        <f>12699678+3389397+5517970</f>
        <v>21607045</v>
      </c>
      <c r="K9" s="12">
        <v>4382660</v>
      </c>
      <c r="M9" s="5">
        <v>2325099</v>
      </c>
      <c r="N9" s="5"/>
      <c r="O9" s="5">
        <v>7216334</v>
      </c>
      <c r="P9" s="5"/>
      <c r="Q9" s="5">
        <v>7514250</v>
      </c>
      <c r="R9" s="5"/>
      <c r="S9" s="5">
        <v>5763778.46</v>
      </c>
      <c r="T9" s="5"/>
      <c r="U9" s="5">
        <v>3306384.7</v>
      </c>
      <c r="V9" s="5"/>
      <c r="W9" s="5">
        <v>0</v>
      </c>
      <c r="X9" s="5"/>
      <c r="Y9" s="26">
        <v>0</v>
      </c>
      <c r="Z9" s="5"/>
      <c r="AA9" s="5">
        <v>0</v>
      </c>
      <c r="AB9" s="5"/>
      <c r="AC9" s="5">
        <v>0</v>
      </c>
      <c r="AD9" s="5"/>
      <c r="AE9" s="5">
        <v>0</v>
      </c>
      <c r="AF9" s="5"/>
      <c r="AG9" s="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52115551.160000004</v>
      </c>
    </row>
    <row r="10" spans="1:47" s="2" customFormat="1" x14ac:dyDescent="0.25">
      <c r="A10" s="11"/>
      <c r="Y10" s="25"/>
      <c r="AU10" s="5"/>
    </row>
    <row r="11" spans="1:47" s="2" customFormat="1" x14ac:dyDescent="0.25">
      <c r="A11" s="11" t="s">
        <v>61</v>
      </c>
      <c r="Y11" s="25"/>
    </row>
    <row r="13" spans="1:47" x14ac:dyDescent="0.25">
      <c r="A13" s="6" t="s">
        <v>66</v>
      </c>
      <c r="L13" s="1"/>
      <c r="V13" s="1"/>
      <c r="AF13" s="1"/>
      <c r="AP13" s="1"/>
    </row>
    <row r="14" spans="1:47" s="7" customFormat="1" x14ac:dyDescent="0.25">
      <c r="B14" s="8" t="s">
        <v>52</v>
      </c>
      <c r="E14" s="32" t="s">
        <v>28</v>
      </c>
      <c r="F14" s="32"/>
      <c r="G14" s="32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27">
        <v>0</v>
      </c>
      <c r="AA14" s="7">
        <v>0</v>
      </c>
      <c r="AC14" s="7">
        <v>92000</v>
      </c>
      <c r="AE14" s="7">
        <v>0</v>
      </c>
      <c r="AG14" s="7">
        <f>46000*3</f>
        <v>138000</v>
      </c>
      <c r="AI14" s="7">
        <v>92000</v>
      </c>
      <c r="AK14" s="7">
        <v>0</v>
      </c>
      <c r="AM14" s="7">
        <v>92000</v>
      </c>
      <c r="AO14" s="7">
        <v>0</v>
      </c>
      <c r="AQ14" s="7">
        <f>46000*3</f>
        <v>138000</v>
      </c>
      <c r="AS14" s="7">
        <v>92000</v>
      </c>
      <c r="AU14" s="7">
        <f t="shared" ref="AU14:AU20" si="0">SUM(K14:AS14)</f>
        <v>1839440</v>
      </c>
    </row>
    <row r="15" spans="1:47" s="5" customFormat="1" x14ac:dyDescent="0.25">
      <c r="B15" s="9" t="s">
        <v>54</v>
      </c>
      <c r="E15" s="33" t="s">
        <v>53</v>
      </c>
      <c r="F15" s="33"/>
      <c r="G15" s="33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26">
        <v>0</v>
      </c>
      <c r="AA15" s="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</row>
    <row r="16" spans="1:47" s="5" customFormat="1" x14ac:dyDescent="0.25">
      <c r="B16" s="9" t="s">
        <v>65</v>
      </c>
      <c r="E16" s="33" t="s">
        <v>53</v>
      </c>
      <c r="F16" s="33"/>
      <c r="G16" s="33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26">
        <v>0</v>
      </c>
      <c r="AA16" s="5">
        <f>1980800/2</f>
        <v>990400</v>
      </c>
      <c r="AC16" s="5">
        <v>1980800</v>
      </c>
      <c r="AE16" s="5">
        <v>0</v>
      </c>
      <c r="AG16" s="5">
        <f>1980800/2*3</f>
        <v>2971200</v>
      </c>
      <c r="AI16" s="5">
        <v>1980800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25701000</v>
      </c>
    </row>
    <row r="17" spans="1:47" x14ac:dyDescent="0.25">
      <c r="B17" t="s">
        <v>29</v>
      </c>
      <c r="E17" s="31" t="s">
        <v>75</v>
      </c>
      <c r="F17" s="31"/>
      <c r="G17" s="31"/>
      <c r="H17" s="10"/>
      <c r="I17" s="10"/>
      <c r="K17" s="5">
        <v>0</v>
      </c>
      <c r="L17" s="5"/>
      <c r="M17" s="5">
        <v>750000</v>
      </c>
      <c r="N17" s="5"/>
      <c r="O17" s="5">
        <v>0</v>
      </c>
      <c r="P17" s="5"/>
      <c r="Q17" s="5">
        <v>760500</v>
      </c>
      <c r="R17" s="5"/>
      <c r="S17" s="5">
        <v>0</v>
      </c>
      <c r="T17" s="5"/>
      <c r="U17" s="5">
        <v>0</v>
      </c>
      <c r="V17" s="5"/>
      <c r="W17" s="5">
        <v>0</v>
      </c>
      <c r="X17" s="5"/>
      <c r="Y17" s="26">
        <v>0</v>
      </c>
      <c r="Z17" s="5"/>
      <c r="AA17" s="5">
        <v>0</v>
      </c>
      <c r="AB17" s="5"/>
      <c r="AC17" s="5">
        <v>0</v>
      </c>
      <c r="AD17" s="5"/>
      <c r="AE17" s="5">
        <v>0</v>
      </c>
      <c r="AF17" s="5"/>
      <c r="AG17" s="5">
        <v>0</v>
      </c>
      <c r="AH17" s="5"/>
      <c r="AI17" s="5">
        <v>0</v>
      </c>
      <c r="AJ17" s="5"/>
      <c r="AK17" s="5">
        <v>0</v>
      </c>
      <c r="AL17" s="5"/>
      <c r="AM17" s="5">
        <v>0</v>
      </c>
      <c r="AN17" s="5"/>
      <c r="AO17" s="5">
        <v>0</v>
      </c>
      <c r="AP17" s="5"/>
      <c r="AQ17" s="5">
        <v>0</v>
      </c>
      <c r="AR17" s="5"/>
      <c r="AS17" s="5">
        <v>0</v>
      </c>
      <c r="AT17" s="5"/>
      <c r="AU17" s="5">
        <f t="shared" si="0"/>
        <v>1510500</v>
      </c>
    </row>
    <row r="18" spans="1:47" x14ac:dyDescent="0.25">
      <c r="B18" t="s">
        <v>73</v>
      </c>
      <c r="E18" s="31" t="s">
        <v>74</v>
      </c>
      <c r="F18" s="31"/>
      <c r="G18" s="31"/>
      <c r="H18" s="10"/>
      <c r="I18" s="10"/>
      <c r="K18" s="5">
        <v>0</v>
      </c>
      <c r="L18" s="5"/>
      <c r="M18" s="5">
        <v>0</v>
      </c>
      <c r="N18" s="5"/>
      <c r="O18" s="5">
        <v>0</v>
      </c>
      <c r="P18" s="5"/>
      <c r="Q18" s="5">
        <v>345000</v>
      </c>
      <c r="R18" s="5"/>
      <c r="S18" s="5">
        <v>0</v>
      </c>
      <c r="T18" s="5"/>
      <c r="U18" s="5">
        <v>0</v>
      </c>
      <c r="V18" s="5"/>
      <c r="W18" s="5">
        <v>0</v>
      </c>
      <c r="X18" s="5"/>
      <c r="Y18" s="26">
        <v>0</v>
      </c>
      <c r="Z18" s="5"/>
      <c r="AA18" s="5">
        <v>0</v>
      </c>
      <c r="AB18" s="5"/>
      <c r="AC18" s="5">
        <v>0</v>
      </c>
      <c r="AD18" s="5"/>
      <c r="AE18" s="5">
        <v>0</v>
      </c>
      <c r="AF18" s="5"/>
      <c r="AG18" s="5">
        <v>0</v>
      </c>
      <c r="AH18" s="5"/>
      <c r="AI18" s="5">
        <v>0</v>
      </c>
      <c r="AJ18" s="5"/>
      <c r="AK18" s="5">
        <v>0</v>
      </c>
      <c r="AL18" s="5"/>
      <c r="AM18" s="5">
        <v>0</v>
      </c>
      <c r="AN18" s="5"/>
      <c r="AO18" s="5">
        <v>0</v>
      </c>
      <c r="AP18" s="5"/>
      <c r="AQ18" s="5">
        <v>0</v>
      </c>
      <c r="AR18" s="5"/>
      <c r="AS18" s="5">
        <v>0</v>
      </c>
      <c r="AT18" s="5"/>
      <c r="AU18" s="5">
        <f>SUM(K18:AS18)</f>
        <v>345000</v>
      </c>
    </row>
    <row r="19" spans="1:47" x14ac:dyDescent="0.25">
      <c r="B19" t="s">
        <v>30</v>
      </c>
      <c r="E19" s="31" t="s">
        <v>57</v>
      </c>
      <c r="F19" s="31"/>
      <c r="G19" s="31"/>
      <c r="H19" s="10"/>
      <c r="I19" s="10"/>
      <c r="K19" s="5">
        <v>0</v>
      </c>
      <c r="L19" s="5"/>
      <c r="M19" s="5">
        <v>0</v>
      </c>
      <c r="N19" s="5"/>
      <c r="O19" s="5">
        <v>0</v>
      </c>
      <c r="P19" s="5"/>
      <c r="Q19" s="5">
        <v>0</v>
      </c>
      <c r="R19" s="5"/>
      <c r="S19" s="5">
        <v>0</v>
      </c>
      <c r="T19" s="5"/>
      <c r="U19" s="5">
        <v>0</v>
      </c>
      <c r="V19" s="5"/>
      <c r="W19" s="5">
        <v>0</v>
      </c>
      <c r="X19" s="5"/>
      <c r="Y19" s="26">
        <v>0</v>
      </c>
      <c r="Z19" s="5"/>
      <c r="AA19" s="5">
        <v>0</v>
      </c>
      <c r="AB19" s="5"/>
      <c r="AC19" s="5">
        <v>0</v>
      </c>
      <c r="AD19" s="5"/>
      <c r="AE19" s="5">
        <v>0</v>
      </c>
      <c r="AF19" s="5"/>
      <c r="AG19" s="5">
        <v>0</v>
      </c>
      <c r="AH19" s="5"/>
      <c r="AI19" s="5">
        <v>0</v>
      </c>
      <c r="AJ19" s="5"/>
      <c r="AK19" s="5">
        <v>0</v>
      </c>
      <c r="AL19" s="5"/>
      <c r="AM19" s="5">
        <v>0</v>
      </c>
      <c r="AN19" s="5"/>
      <c r="AO19" s="5">
        <v>0</v>
      </c>
      <c r="AP19" s="5"/>
      <c r="AQ19" s="5">
        <v>0</v>
      </c>
      <c r="AR19" s="5"/>
      <c r="AS19" s="5">
        <v>0</v>
      </c>
      <c r="AT19" s="5"/>
      <c r="AU19" s="5">
        <f t="shared" si="0"/>
        <v>0</v>
      </c>
    </row>
    <row r="20" spans="1:47" x14ac:dyDescent="0.25">
      <c r="B20" t="s">
        <v>51</v>
      </c>
      <c r="E20" s="31" t="s">
        <v>58</v>
      </c>
      <c r="F20" s="31"/>
      <c r="G20" s="31"/>
      <c r="H20" s="10"/>
      <c r="I20" s="10"/>
      <c r="K20" s="5">
        <v>840561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26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840561</v>
      </c>
    </row>
    <row r="21" spans="1:47" x14ac:dyDescent="0.25">
      <c r="B21" t="s">
        <v>59</v>
      </c>
      <c r="E21" s="31" t="s">
        <v>60</v>
      </c>
      <c r="F21" s="31"/>
      <c r="G21" s="31"/>
      <c r="H21" s="10"/>
      <c r="I21" s="10"/>
      <c r="K21" s="5">
        <v>0</v>
      </c>
      <c r="L21" s="5"/>
      <c r="M21" s="5">
        <v>0</v>
      </c>
      <c r="N21" s="5"/>
      <c r="O21" s="5">
        <v>250000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26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250000</v>
      </c>
    </row>
    <row r="22" spans="1:47" x14ac:dyDescent="0.25">
      <c r="B22" t="s">
        <v>71</v>
      </c>
      <c r="E22" s="31" t="s">
        <v>72</v>
      </c>
      <c r="F22" s="31"/>
      <c r="G22" s="31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26">
        <v>0</v>
      </c>
      <c r="Z22" s="5"/>
      <c r="AA22" s="5">
        <v>0</v>
      </c>
      <c r="AB22" s="5"/>
      <c r="AC22" s="5">
        <v>12000000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>SUM(K22:AS22)</f>
        <v>12000000</v>
      </c>
    </row>
    <row r="23" spans="1:47" x14ac:dyDescent="0.25">
      <c r="E23" s="10"/>
      <c r="F23" s="10"/>
      <c r="G23" s="10"/>
      <c r="H23" s="10"/>
      <c r="I23" s="1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25">
      <c r="E24" s="10"/>
      <c r="F24" s="10"/>
      <c r="G24" s="10"/>
      <c r="H24" s="10"/>
      <c r="I24" s="1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25">
      <c r="A25" s="6" t="s">
        <v>67</v>
      </c>
      <c r="E25" s="10"/>
      <c r="F25" s="10"/>
      <c r="G25" s="10"/>
      <c r="H25" s="10"/>
      <c r="I25" s="1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25">
      <c r="A26" s="6"/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5">
      <c r="B27" t="s">
        <v>68</v>
      </c>
      <c r="E27" s="31" t="s">
        <v>76</v>
      </c>
      <c r="F27" s="31"/>
      <c r="G27" s="31"/>
      <c r="H27" s="10"/>
      <c r="I27" s="10"/>
      <c r="K27" s="5">
        <v>0</v>
      </c>
      <c r="L27" s="5"/>
      <c r="M27" s="5">
        <f>49918+16020</f>
        <v>65938</v>
      </c>
      <c r="N27" s="5"/>
      <c r="O27" s="5">
        <f>70500+85254.24</f>
        <v>155754.23999999999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26">
        <v>0</v>
      </c>
      <c r="Z27" s="5"/>
      <c r="AA27" s="5">
        <v>0</v>
      </c>
      <c r="AB27" s="5"/>
      <c r="AC27" s="5"/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5"/>
      <c r="AR27" s="5"/>
      <c r="AS27" s="5">
        <v>0</v>
      </c>
      <c r="AT27" s="5"/>
      <c r="AU27" s="5">
        <f t="shared" ref="AU27:AU32" si="1">SUM(K27:AS27)</f>
        <v>221692.24</v>
      </c>
    </row>
    <row r="28" spans="1:47" x14ac:dyDescent="0.25">
      <c r="B28" t="s">
        <v>69</v>
      </c>
      <c r="E28" s="31" t="s">
        <v>76</v>
      </c>
      <c r="F28" s="31"/>
      <c r="G28" s="31"/>
      <c r="H28" s="10"/>
      <c r="I28" s="10"/>
      <c r="K28" s="5">
        <v>0</v>
      </c>
      <c r="L28" s="5"/>
      <c r="M28" s="5">
        <v>225000</v>
      </c>
      <c r="N28" s="5"/>
      <c r="O28" s="5">
        <v>200000</v>
      </c>
      <c r="P28" s="5"/>
      <c r="Q28" s="5">
        <v>1010000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26">
        <v>2867500</v>
      </c>
      <c r="Z28" s="5"/>
      <c r="AA28" s="5">
        <v>0</v>
      </c>
      <c r="AB28" s="5"/>
      <c r="AC28" s="5"/>
      <c r="AD28" s="5"/>
      <c r="AE28" s="5">
        <v>0</v>
      </c>
      <c r="AF28" s="5"/>
      <c r="AG28" s="5"/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5">
        <v>0</v>
      </c>
      <c r="AP28" s="5"/>
      <c r="AQ28" s="5">
        <v>0</v>
      </c>
      <c r="AR28" s="5"/>
      <c r="AS28" s="5">
        <v>0</v>
      </c>
      <c r="AT28" s="5"/>
      <c r="AU28" s="5">
        <f t="shared" si="1"/>
        <v>4302500</v>
      </c>
    </row>
    <row r="29" spans="1:47" x14ac:dyDescent="0.25">
      <c r="B29" t="s">
        <v>70</v>
      </c>
      <c r="E29" s="31" t="s">
        <v>76</v>
      </c>
      <c r="F29" s="31"/>
      <c r="G29" s="31"/>
      <c r="H29" s="10"/>
      <c r="I29" s="10"/>
      <c r="K29" s="5">
        <v>0</v>
      </c>
      <c r="L29" s="5"/>
      <c r="M29" s="5">
        <v>765000</v>
      </c>
      <c r="N29" s="5"/>
      <c r="O29" s="5">
        <v>250000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663971.32999999996</v>
      </c>
      <c r="X29" s="5"/>
      <c r="Y29" s="26">
        <v>0</v>
      </c>
      <c r="Z29" s="5"/>
      <c r="AA29" s="5">
        <v>0</v>
      </c>
      <c r="AB29" s="5"/>
      <c r="AC29" s="5"/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5">
        <v>0</v>
      </c>
      <c r="AR29" s="5"/>
      <c r="AS29" s="5">
        <v>0</v>
      </c>
      <c r="AT29" s="5"/>
      <c r="AU29" s="5">
        <f t="shared" si="1"/>
        <v>1678971.33</v>
      </c>
    </row>
    <row r="30" spans="1:47" x14ac:dyDescent="0.25">
      <c r="B30" t="s">
        <v>77</v>
      </c>
      <c r="E30" s="31" t="s">
        <v>76</v>
      </c>
      <c r="F30" s="31"/>
      <c r="G30" s="31"/>
      <c r="H30" s="10"/>
      <c r="I30" s="10"/>
      <c r="K30" s="5">
        <v>0</v>
      </c>
      <c r="L30" s="5"/>
      <c r="M30" s="5">
        <v>0</v>
      </c>
      <c r="N30" s="5"/>
      <c r="O30" s="5">
        <v>0</v>
      </c>
      <c r="P30" s="5"/>
      <c r="Q30" s="5">
        <f>250000+1020000</f>
        <v>1270000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26">
        <v>3281800</v>
      </c>
      <c r="Z30" s="5"/>
      <c r="AA30" s="5">
        <v>0</v>
      </c>
      <c r="AB30" s="5"/>
      <c r="AC30" s="5">
        <v>0</v>
      </c>
      <c r="AD30" s="5"/>
      <c r="AE30" s="5">
        <v>0</v>
      </c>
      <c r="AF30" s="5"/>
      <c r="AG30" s="5"/>
      <c r="AH30" s="5"/>
      <c r="AI30" s="5">
        <v>0</v>
      </c>
      <c r="AJ30" s="5"/>
      <c r="AK30" s="5">
        <v>0</v>
      </c>
      <c r="AL30" s="5"/>
      <c r="AM30" s="5">
        <v>0</v>
      </c>
      <c r="AN30" s="5"/>
      <c r="AO30" s="5">
        <v>0</v>
      </c>
      <c r="AP30" s="5"/>
      <c r="AQ30" s="5">
        <v>0</v>
      </c>
      <c r="AR30" s="5"/>
      <c r="AS30" s="5">
        <v>0</v>
      </c>
      <c r="AT30" s="5"/>
      <c r="AU30" s="5">
        <f t="shared" si="1"/>
        <v>4551800</v>
      </c>
    </row>
    <row r="31" spans="1:47" x14ac:dyDescent="0.25">
      <c r="B31" t="s">
        <v>68</v>
      </c>
      <c r="E31" s="31" t="s">
        <v>85</v>
      </c>
      <c r="F31" s="31"/>
      <c r="G31" s="31"/>
      <c r="H31" s="10"/>
      <c r="I31" s="10"/>
      <c r="K31" s="5">
        <v>0</v>
      </c>
      <c r="L31" s="5"/>
      <c r="M31" s="5">
        <v>0</v>
      </c>
      <c r="N31" s="5"/>
      <c r="O31" s="5">
        <v>0</v>
      </c>
      <c r="P31" s="5"/>
      <c r="Q31" s="5">
        <v>0</v>
      </c>
      <c r="R31" s="5"/>
      <c r="S31" s="5">
        <v>188172.72</v>
      </c>
      <c r="T31" s="5"/>
      <c r="U31" s="5">
        <v>80342</v>
      </c>
      <c r="V31" s="5"/>
      <c r="W31" s="5">
        <v>200790</v>
      </c>
      <c r="X31" s="5"/>
      <c r="Y31" s="26">
        <v>188172.72</v>
      </c>
      <c r="Z31" s="5"/>
      <c r="AA31" s="5">
        <v>0</v>
      </c>
      <c r="AB31" s="5"/>
      <c r="AC31" s="5">
        <v>188172.72</v>
      </c>
      <c r="AD31" s="5"/>
      <c r="AE31" s="5">
        <v>0</v>
      </c>
      <c r="AF31" s="5"/>
      <c r="AG31" s="5">
        <v>188172.72</v>
      </c>
      <c r="AH31" s="5"/>
      <c r="AI31" s="5">
        <v>188172.72</v>
      </c>
      <c r="AJ31" s="5"/>
      <c r="AK31" s="5">
        <v>0</v>
      </c>
      <c r="AL31" s="5"/>
      <c r="AM31" s="5">
        <v>188172.72</v>
      </c>
      <c r="AN31" s="5"/>
      <c r="AO31" s="5">
        <v>0</v>
      </c>
      <c r="AP31" s="5"/>
      <c r="AQ31" s="5">
        <v>188172.72</v>
      </c>
      <c r="AR31" s="5"/>
      <c r="AS31" s="5">
        <v>188172.72</v>
      </c>
      <c r="AT31" s="5"/>
      <c r="AU31" s="5">
        <f>SUM(K31:AS31)</f>
        <v>1786513.7599999998</v>
      </c>
    </row>
    <row r="32" spans="1:47" x14ac:dyDescent="0.25">
      <c r="E32" s="31" t="s">
        <v>84</v>
      </c>
      <c r="F32" s="31"/>
      <c r="G32" s="31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v>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26">
        <v>100000</v>
      </c>
      <c r="Z32" s="5"/>
      <c r="AA32" s="5">
        <v>100000</v>
      </c>
      <c r="AB32" s="5"/>
      <c r="AC32" s="5">
        <v>100000</v>
      </c>
      <c r="AD32" s="5"/>
      <c r="AE32" s="5">
        <v>100000</v>
      </c>
      <c r="AF32" s="5"/>
      <c r="AG32" s="5">
        <v>100000</v>
      </c>
      <c r="AH32" s="5"/>
      <c r="AI32" s="5">
        <v>100000</v>
      </c>
      <c r="AJ32" s="5"/>
      <c r="AK32" s="5"/>
      <c r="AL32" s="5"/>
      <c r="AM32" s="5">
        <v>100000</v>
      </c>
      <c r="AN32" s="5"/>
      <c r="AO32" s="5">
        <v>100000</v>
      </c>
      <c r="AP32" s="5"/>
      <c r="AQ32" s="5">
        <v>100000</v>
      </c>
      <c r="AR32" s="5"/>
      <c r="AS32" s="5">
        <v>100000</v>
      </c>
      <c r="AT32" s="5"/>
      <c r="AU32" s="5">
        <f t="shared" si="1"/>
        <v>1000000</v>
      </c>
    </row>
    <row r="33" spans="1:47" x14ac:dyDescent="0.25"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6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25">
      <c r="A34" s="6"/>
      <c r="E34" s="10"/>
      <c r="F34" s="10"/>
      <c r="G34" s="10"/>
      <c r="H34" s="10"/>
      <c r="I34" s="1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6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25">
      <c r="A35" s="6" t="s">
        <v>31</v>
      </c>
      <c r="E35" t="s">
        <v>32</v>
      </c>
      <c r="K35" s="5">
        <v>0</v>
      </c>
      <c r="L35" s="5"/>
      <c r="M35" s="5">
        <v>0</v>
      </c>
      <c r="N35" s="5"/>
      <c r="O35" s="5">
        <v>4100000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839215.85</v>
      </c>
      <c r="X35" s="5"/>
      <c r="Y35" s="26">
        <v>3101855</v>
      </c>
      <c r="Z35" s="5"/>
      <c r="AA35" s="5">
        <v>3101855</v>
      </c>
      <c r="AB35" s="5"/>
      <c r="AC35" s="5">
        <v>3101855</v>
      </c>
      <c r="AD35" s="5"/>
      <c r="AE35" s="5">
        <v>3101855</v>
      </c>
      <c r="AF35" s="5"/>
      <c r="AG35" s="5">
        <v>3101855</v>
      </c>
      <c r="AH35" s="5"/>
      <c r="AI35" s="5">
        <v>3101855</v>
      </c>
      <c r="AJ35" s="5"/>
      <c r="AK35" s="5">
        <v>0</v>
      </c>
      <c r="AL35" s="5"/>
      <c r="AM35" s="5">
        <v>3101855</v>
      </c>
      <c r="AN35" s="5"/>
      <c r="AO35" s="5">
        <v>3101855</v>
      </c>
      <c r="AP35" s="5"/>
      <c r="AQ35" s="5">
        <v>3101855</v>
      </c>
      <c r="AR35" s="5"/>
      <c r="AS35" s="5">
        <v>3101855</v>
      </c>
      <c r="AT35" s="5"/>
      <c r="AU35" s="5">
        <f>SUM(K35:AS35)</f>
        <v>35957765.850000001</v>
      </c>
    </row>
    <row r="36" spans="1:47" x14ac:dyDescent="0.25">
      <c r="A36" s="6"/>
      <c r="E36" t="s">
        <v>50</v>
      </c>
      <c r="I36" s="5">
        <f>+-2197196</f>
        <v>-2197196</v>
      </c>
      <c r="K36" s="5">
        <f>+-524827</f>
        <v>-524827</v>
      </c>
      <c r="L36" s="5"/>
      <c r="M36" s="5">
        <f>+-455454</f>
        <v>-455454</v>
      </c>
      <c r="N36" s="5"/>
      <c r="O36" s="5">
        <f>+-829589</f>
        <v>-829589</v>
      </c>
      <c r="P36" s="5"/>
      <c r="Q36" s="5">
        <f>+-736612</f>
        <v>-736612</v>
      </c>
      <c r="R36" s="5"/>
      <c r="S36" s="5">
        <f>+-1211223.81</f>
        <v>-1211223.81</v>
      </c>
      <c r="T36" s="5"/>
      <c r="U36" s="5">
        <f>+-1272094.42</f>
        <v>-1272094.42</v>
      </c>
      <c r="V36" s="5"/>
      <c r="W36" s="5">
        <v>0</v>
      </c>
      <c r="X36" s="5"/>
      <c r="Y36" s="26">
        <v>-2081386</v>
      </c>
      <c r="Z36" s="5"/>
      <c r="AA36" s="5">
        <v>-2081386</v>
      </c>
      <c r="AB36" s="5"/>
      <c r="AC36" s="5">
        <v>-2081386</v>
      </c>
      <c r="AD36" s="5"/>
      <c r="AE36" s="5">
        <v>-2081386</v>
      </c>
      <c r="AF36" s="5"/>
      <c r="AG36" s="5">
        <v>-2081386</v>
      </c>
      <c r="AH36" s="5"/>
      <c r="AI36" s="5">
        <v>-2081386</v>
      </c>
      <c r="AJ36" s="5"/>
      <c r="AK36" s="5">
        <v>0</v>
      </c>
      <c r="AL36" s="5"/>
      <c r="AM36" s="5">
        <v>-2081386</v>
      </c>
      <c r="AN36" s="5"/>
      <c r="AO36" s="5">
        <v>-2081386</v>
      </c>
      <c r="AP36" s="5"/>
      <c r="AQ36" s="5">
        <v>-2081386</v>
      </c>
      <c r="AR36" s="5"/>
      <c r="AS36" s="5">
        <v>-2081386</v>
      </c>
      <c r="AT36" s="5"/>
      <c r="AU36" s="5">
        <f>SUM(K36:AS36)</f>
        <v>-25843660.23</v>
      </c>
    </row>
    <row r="37" spans="1:47" x14ac:dyDescent="0.25"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6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x14ac:dyDescent="0.25">
      <c r="A38" s="6" t="s">
        <v>33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6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25">
      <c r="B39" t="s">
        <v>34</v>
      </c>
      <c r="E39" t="s">
        <v>35</v>
      </c>
      <c r="K39" s="5">
        <v>0</v>
      </c>
      <c r="L39" s="5"/>
      <c r="M39" s="5">
        <v>0</v>
      </c>
      <c r="N39" s="5"/>
      <c r="O39" s="5">
        <v>0</v>
      </c>
      <c r="P39" s="5"/>
      <c r="Q39" s="5">
        <v>0</v>
      </c>
      <c r="R39" s="5"/>
      <c r="S39" s="5">
        <v>0</v>
      </c>
      <c r="T39" s="5"/>
      <c r="U39" s="5">
        <v>0</v>
      </c>
      <c r="V39" s="5"/>
      <c r="W39" s="5">
        <v>4126754</v>
      </c>
      <c r="X39" s="5"/>
      <c r="Y39" s="26">
        <v>0</v>
      </c>
      <c r="Z39" s="5"/>
      <c r="AA39" s="5">
        <v>0</v>
      </c>
      <c r="AB39" s="5"/>
      <c r="AC39" s="5">
        <v>0</v>
      </c>
      <c r="AD39" s="5"/>
      <c r="AE39" s="5">
        <v>0</v>
      </c>
      <c r="AF39" s="5"/>
      <c r="AG39" s="5">
        <v>0</v>
      </c>
      <c r="AH39" s="5"/>
      <c r="AI39" s="5">
        <v>0</v>
      </c>
      <c r="AJ39" s="5"/>
      <c r="AK39" s="5">
        <v>0</v>
      </c>
      <c r="AL39" s="5"/>
      <c r="AM39" s="5">
        <v>0</v>
      </c>
      <c r="AN39" s="5"/>
      <c r="AO39" s="5">
        <v>0</v>
      </c>
      <c r="AP39" s="5"/>
      <c r="AQ39" s="5">
        <v>0</v>
      </c>
      <c r="AR39" s="5"/>
      <c r="AS39" s="5">
        <v>0</v>
      </c>
      <c r="AT39" s="5"/>
      <c r="AU39" s="5">
        <f t="shared" ref="AU39:AU46" si="2">SUM(K39:AS39)</f>
        <v>4126754</v>
      </c>
    </row>
    <row r="40" spans="1:47" x14ac:dyDescent="0.25">
      <c r="B40" t="s">
        <v>39</v>
      </c>
      <c r="E40" t="s">
        <v>35</v>
      </c>
      <c r="K40" s="5">
        <v>0</v>
      </c>
      <c r="L40" s="5"/>
      <c r="M40" s="5">
        <v>0</v>
      </c>
      <c r="N40" s="5"/>
      <c r="O40" s="5">
        <v>0</v>
      </c>
      <c r="P40" s="5"/>
      <c r="Q40" s="5">
        <v>0</v>
      </c>
      <c r="R40" s="5"/>
      <c r="S40" s="5">
        <v>0</v>
      </c>
      <c r="T40" s="5"/>
      <c r="U40" s="5">
        <v>0</v>
      </c>
      <c r="V40" s="5"/>
      <c r="W40" s="5">
        <v>0</v>
      </c>
      <c r="X40" s="5"/>
      <c r="Y40" s="26">
        <v>0</v>
      </c>
      <c r="Z40" s="5"/>
      <c r="AA40" s="5">
        <v>0</v>
      </c>
      <c r="AB40" s="5"/>
      <c r="AC40" s="5">
        <v>0</v>
      </c>
      <c r="AD40" s="5"/>
      <c r="AE40" s="5">
        <v>0</v>
      </c>
      <c r="AF40" s="5"/>
      <c r="AG40" s="5">
        <v>0</v>
      </c>
      <c r="AH40" s="5"/>
      <c r="AI40" s="5">
        <v>0</v>
      </c>
      <c r="AJ40" s="5"/>
      <c r="AK40" s="5">
        <v>0</v>
      </c>
      <c r="AL40" s="5"/>
      <c r="AM40" s="5">
        <v>0</v>
      </c>
      <c r="AN40" s="5"/>
      <c r="AO40" s="5">
        <v>0</v>
      </c>
      <c r="AP40" s="5"/>
      <c r="AQ40" s="5">
        <v>0</v>
      </c>
      <c r="AR40" s="5"/>
      <c r="AS40" s="5">
        <v>0</v>
      </c>
      <c r="AT40" s="5"/>
      <c r="AU40" s="5">
        <f t="shared" si="2"/>
        <v>0</v>
      </c>
    </row>
    <row r="41" spans="1:47" x14ac:dyDescent="0.25">
      <c r="B41" t="s">
        <v>36</v>
      </c>
      <c r="E41" t="s">
        <v>38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2310</v>
      </c>
      <c r="R41" s="5"/>
      <c r="S41" s="5">
        <v>0</v>
      </c>
      <c r="T41" s="5"/>
      <c r="U41" s="5">
        <v>0</v>
      </c>
      <c r="V41" s="5"/>
      <c r="W41" s="5">
        <v>0</v>
      </c>
      <c r="X41" s="5"/>
      <c r="Y41" s="26">
        <v>0</v>
      </c>
      <c r="Z41" s="5"/>
      <c r="AA41" s="5">
        <v>0</v>
      </c>
      <c r="AB41" s="5"/>
      <c r="AC41" s="5">
        <v>0</v>
      </c>
      <c r="AD41" s="5"/>
      <c r="AE41" s="5">
        <v>0</v>
      </c>
      <c r="AF41" s="5"/>
      <c r="AG41" s="5">
        <v>5000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5000</v>
      </c>
      <c r="AR41" s="5"/>
      <c r="AS41" s="5">
        <v>0</v>
      </c>
      <c r="AT41" s="5"/>
      <c r="AU41" s="5">
        <f t="shared" si="2"/>
        <v>12310</v>
      </c>
    </row>
    <row r="42" spans="1:47" x14ac:dyDescent="0.25">
      <c r="B42" t="s">
        <v>37</v>
      </c>
      <c r="E42" t="s">
        <v>38</v>
      </c>
      <c r="K42" s="5">
        <v>0</v>
      </c>
      <c r="L42" s="5"/>
      <c r="M42" s="5">
        <v>2280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26">
        <v>0</v>
      </c>
      <c r="Z42" s="5"/>
      <c r="AA42" s="5">
        <v>0</v>
      </c>
      <c r="AB42" s="5"/>
      <c r="AC42" s="5">
        <v>0</v>
      </c>
      <c r="AD42" s="5"/>
      <c r="AE42" s="5">
        <v>0</v>
      </c>
      <c r="AF42" s="5"/>
      <c r="AG42" s="5">
        <v>5000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5000</v>
      </c>
      <c r="AR42" s="5"/>
      <c r="AS42" s="5">
        <v>0</v>
      </c>
      <c r="AT42" s="5"/>
      <c r="AU42" s="5">
        <f t="shared" si="2"/>
        <v>12280</v>
      </c>
    </row>
    <row r="43" spans="1:47" x14ac:dyDescent="0.25">
      <c r="B43" t="s">
        <v>55</v>
      </c>
      <c r="E43" t="s">
        <v>56</v>
      </c>
      <c r="K43" s="5">
        <v>0</v>
      </c>
      <c r="L43" s="5"/>
      <c r="M43" s="5">
        <v>16769</v>
      </c>
      <c r="N43" s="5"/>
      <c r="O43" s="5">
        <v>6408.4</v>
      </c>
      <c r="P43" s="5"/>
      <c r="Q43" s="5">
        <v>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26">
        <v>0</v>
      </c>
      <c r="Z43" s="5"/>
      <c r="AA43" s="5">
        <v>0</v>
      </c>
      <c r="AB43" s="5"/>
      <c r="AC43" s="5">
        <v>0</v>
      </c>
      <c r="AD43" s="5"/>
      <c r="AE43" s="5">
        <v>0</v>
      </c>
      <c r="AF43" s="5"/>
      <c r="AG43" s="5">
        <v>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0</v>
      </c>
      <c r="AR43" s="5"/>
      <c r="AS43" s="5">
        <v>0</v>
      </c>
      <c r="AT43" s="5"/>
      <c r="AU43" s="5">
        <f t="shared" si="2"/>
        <v>23177.4</v>
      </c>
    </row>
    <row r="44" spans="1:47" x14ac:dyDescent="0.25">
      <c r="B44" t="s">
        <v>79</v>
      </c>
      <c r="E44" t="s">
        <v>80</v>
      </c>
      <c r="K44" s="5">
        <v>0</v>
      </c>
      <c r="L44" s="5"/>
      <c r="M44" s="5">
        <v>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55000</v>
      </c>
      <c r="X44" s="5"/>
      <c r="Y44" s="26">
        <v>0</v>
      </c>
      <c r="Z44" s="5"/>
      <c r="AA44" s="5">
        <v>0</v>
      </c>
      <c r="AB44" s="5"/>
      <c r="AC44" s="5">
        <v>0</v>
      </c>
      <c r="AD44" s="5"/>
      <c r="AE44" s="5">
        <v>0</v>
      </c>
      <c r="AF44" s="5"/>
      <c r="AG44" s="5">
        <v>55000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55000</v>
      </c>
      <c r="AR44" s="5"/>
      <c r="AS44" s="5">
        <v>0</v>
      </c>
      <c r="AT44" s="5"/>
      <c r="AU44" s="5">
        <f t="shared" si="2"/>
        <v>165000</v>
      </c>
    </row>
    <row r="45" spans="1:47" x14ac:dyDescent="0.25">
      <c r="B45" t="s">
        <v>71</v>
      </c>
      <c r="E45" t="s">
        <v>81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1000</v>
      </c>
      <c r="V45" s="5"/>
      <c r="W45" s="5">
        <v>0</v>
      </c>
      <c r="X45" s="5"/>
      <c r="Y45" s="26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2"/>
        <v>1000</v>
      </c>
    </row>
    <row r="46" spans="1:47" x14ac:dyDescent="0.25">
      <c r="B46" t="s">
        <v>82</v>
      </c>
      <c r="E46" t="s">
        <v>83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26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5">
        <v>100000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0</v>
      </c>
      <c r="AR46" s="5"/>
      <c r="AS46" s="5">
        <v>0</v>
      </c>
      <c r="AT46" s="5"/>
      <c r="AU46" s="5">
        <f t="shared" si="2"/>
        <v>100000</v>
      </c>
    </row>
    <row r="47" spans="1:47" x14ac:dyDescent="0.25"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26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x14ac:dyDescent="0.25">
      <c r="A48" s="6" t="s">
        <v>40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26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x14ac:dyDescent="0.25">
      <c r="B49" t="s">
        <v>41</v>
      </c>
      <c r="E49" t="s">
        <v>42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584500</v>
      </c>
      <c r="X49" s="5"/>
      <c r="Y49" s="26">
        <v>50000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584500</v>
      </c>
      <c r="AT49" s="5"/>
      <c r="AU49" s="5">
        <f>SUM(K49:AS49)</f>
        <v>1219000</v>
      </c>
    </row>
    <row r="50" spans="1:47" x14ac:dyDescent="0.25">
      <c r="B50" t="s">
        <v>43</v>
      </c>
      <c r="E50" t="s">
        <v>45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0</v>
      </c>
      <c r="X50" s="5"/>
      <c r="Y50" s="26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0</v>
      </c>
      <c r="AR50" s="5"/>
      <c r="AS50" s="5">
        <v>0</v>
      </c>
      <c r="AT50" s="5"/>
      <c r="AU50" s="5">
        <f>SUM(K50:AS50)</f>
        <v>0</v>
      </c>
    </row>
    <row r="51" spans="1:47" x14ac:dyDescent="0.25">
      <c r="B51" t="s">
        <v>44</v>
      </c>
      <c r="E51" t="s">
        <v>46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26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5">
        <v>0</v>
      </c>
      <c r="AR51" s="5"/>
      <c r="AS51" s="5">
        <v>0</v>
      </c>
      <c r="AT51" s="5"/>
      <c r="AU51" s="5">
        <f>SUM(K51:AS51)</f>
        <v>0</v>
      </c>
    </row>
    <row r="52" spans="1:47" x14ac:dyDescent="0.25">
      <c r="B52" t="s">
        <v>47</v>
      </c>
      <c r="E52" t="s">
        <v>48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0</v>
      </c>
      <c r="V52" s="5"/>
      <c r="W52" s="5">
        <v>0</v>
      </c>
      <c r="X52" s="5"/>
      <c r="Y52" s="26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5">
        <v>0</v>
      </c>
      <c r="AR52" s="5"/>
      <c r="AS52" s="5">
        <v>0</v>
      </c>
      <c r="AT52" s="5"/>
      <c r="AU52" s="5">
        <f>SUM(K52:AS52)</f>
        <v>0</v>
      </c>
    </row>
    <row r="53" spans="1:47" x14ac:dyDescent="0.25"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26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 x14ac:dyDescent="0.25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26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x14ac:dyDescent="0.25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26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5" customFormat="1" x14ac:dyDescent="0.25">
      <c r="A56" s="13" t="s">
        <v>63</v>
      </c>
      <c r="I56" s="14">
        <f>SUM(I14:I52)</f>
        <v>-2197196</v>
      </c>
      <c r="K56" s="14">
        <f>SUM(K14:K52)</f>
        <v>2965734</v>
      </c>
      <c r="M56" s="14">
        <f>SUM(M14:M52)</f>
        <v>3556333</v>
      </c>
      <c r="O56" s="14">
        <f>SUM(O14:O52)</f>
        <v>5080373.6400000006</v>
      </c>
      <c r="Q56" s="14">
        <f>SUM(Q14:Q52)</f>
        <v>3598998</v>
      </c>
      <c r="S56" s="14">
        <f>SUM(S14:S52)</f>
        <v>195548.90999999992</v>
      </c>
      <c r="U56" s="14">
        <f>SUM(U14:U52)</f>
        <v>4559247.58</v>
      </c>
      <c r="W56" s="14">
        <f>SUM(W14:W52)</f>
        <v>6470231.1799999997</v>
      </c>
      <c r="Y56" s="28">
        <f>SUM(Y14:Y52)</f>
        <v>7507941.7199999988</v>
      </c>
      <c r="AA56" s="14">
        <f>SUM(AA14:AA52)</f>
        <v>2110869</v>
      </c>
      <c r="AC56" s="14">
        <f>SUM(AC14:AC52)</f>
        <v>15381441.719999999</v>
      </c>
      <c r="AE56" s="14">
        <f>SUM(AE14:AE52)</f>
        <v>1120469</v>
      </c>
      <c r="AG56" s="14">
        <f>SUM(AG14:AG52)</f>
        <v>4482841.7200000007</v>
      </c>
      <c r="AI56" s="14">
        <f>SUM(AI14:AI52)</f>
        <v>3481441.7200000007</v>
      </c>
      <c r="AK56" s="14">
        <f>SUM(AK14:AK52)</f>
        <v>0</v>
      </c>
      <c r="AM56" s="14">
        <f>SUM(AM14:AM52)</f>
        <v>3381441.7200000007</v>
      </c>
      <c r="AO56" s="14">
        <f>SUM(AO14:AO52)</f>
        <v>1120469</v>
      </c>
      <c r="AQ56" s="14">
        <f>SUM(AQ14:AQ52)</f>
        <v>4482841.7200000007</v>
      </c>
      <c r="AS56" s="14">
        <f>SUM(AS14:AS52)</f>
        <v>3965941.7200000007</v>
      </c>
      <c r="AU56" s="14">
        <f>SUM(AU14:AU52)</f>
        <v>73462165.350000009</v>
      </c>
    </row>
    <row r="57" spans="1:47" x14ac:dyDescent="0.25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26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ht="13.8" thickBot="1" x14ac:dyDescent="0.3">
      <c r="A58" s="6" t="s">
        <v>64</v>
      </c>
      <c r="I58" s="15">
        <f>I9-I56</f>
        <v>23804241</v>
      </c>
      <c r="K58" s="15">
        <f>K9-K56</f>
        <v>1416926</v>
      </c>
      <c r="L58" s="5"/>
      <c r="M58" s="15">
        <f>M9-M56</f>
        <v>-1231234</v>
      </c>
      <c r="N58" s="5"/>
      <c r="O58" s="15">
        <f>O9-O56</f>
        <v>2135960.3599999994</v>
      </c>
      <c r="P58" s="5"/>
      <c r="Q58" s="15">
        <f>Q9-Q56</f>
        <v>3915252</v>
      </c>
      <c r="R58" s="5"/>
      <c r="S58" s="15">
        <f>S9-S56</f>
        <v>5568229.5499999998</v>
      </c>
      <c r="T58" s="5"/>
      <c r="U58" s="15">
        <f>U9-U56</f>
        <v>-1252862.8799999999</v>
      </c>
      <c r="V58" s="5"/>
      <c r="W58" s="15">
        <f>W9-W56</f>
        <v>-6470231.1799999997</v>
      </c>
      <c r="X58" s="5"/>
      <c r="Y58" s="29">
        <f>Y9-Y56</f>
        <v>-7507941.7199999988</v>
      </c>
      <c r="Z58" s="5"/>
      <c r="AA58" s="15">
        <f>AA9-AA56</f>
        <v>-2110869</v>
      </c>
      <c r="AB58" s="5"/>
      <c r="AC58" s="15">
        <f>AC9-AC56</f>
        <v>-15381441.719999999</v>
      </c>
      <c r="AD58" s="5"/>
      <c r="AE58" s="15">
        <f>AE9-AE56</f>
        <v>-1120469</v>
      </c>
      <c r="AF58" s="5"/>
      <c r="AG58" s="15">
        <f>AG9-AG56</f>
        <v>-4482841.7200000007</v>
      </c>
      <c r="AH58" s="5"/>
      <c r="AI58" s="15">
        <f>AI9-AI56</f>
        <v>-3481441.7200000007</v>
      </c>
      <c r="AJ58" s="5"/>
      <c r="AK58" s="15">
        <f>AK9-AK56</f>
        <v>0</v>
      </c>
      <c r="AL58" s="5"/>
      <c r="AM58" s="15">
        <f>AM9-AM56</f>
        <v>-3381441.7200000007</v>
      </c>
      <c r="AN58" s="5"/>
      <c r="AO58" s="15">
        <f>AO9-AO56</f>
        <v>-1120469</v>
      </c>
      <c r="AP58" s="5"/>
      <c r="AQ58" s="15">
        <f>AQ9-AQ56</f>
        <v>-4482841.7200000007</v>
      </c>
      <c r="AR58" s="5"/>
      <c r="AS58" s="15">
        <f>AS9-AS56</f>
        <v>-3965941.7200000007</v>
      </c>
      <c r="AT58" s="5"/>
      <c r="AU58" s="15">
        <f>AU9-AU56</f>
        <v>-21346614.190000005</v>
      </c>
    </row>
    <row r="59" spans="1:47" ht="13.8" thickTop="1" x14ac:dyDescent="0.25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26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x14ac:dyDescent="0.25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26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x14ac:dyDescent="0.25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26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x14ac:dyDescent="0.25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26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x14ac:dyDescent="0.25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26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5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26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1:47" x14ac:dyDescent="0.25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26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1:47" x14ac:dyDescent="0.25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26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1:47" x14ac:dyDescent="0.25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26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1:47" x14ac:dyDescent="0.25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26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1:47" x14ac:dyDescent="0.25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26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1:47" x14ac:dyDescent="0.25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26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1:47" x14ac:dyDescent="0.25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26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1:47" x14ac:dyDescent="0.25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26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1:47" x14ac:dyDescent="0.25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26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1:47" x14ac:dyDescent="0.25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26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1:47" x14ac:dyDescent="0.25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26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1:47" x14ac:dyDescent="0.25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26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1:47" x14ac:dyDescent="0.25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26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1:47" x14ac:dyDescent="0.25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26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1:47" x14ac:dyDescent="0.25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26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1:47" x14ac:dyDescent="0.25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26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1:47" x14ac:dyDescent="0.25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26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1:47" x14ac:dyDescent="0.25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26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1:47" x14ac:dyDescent="0.25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26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1:47" x14ac:dyDescent="0.25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26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1:47" x14ac:dyDescent="0.25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26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1:47" x14ac:dyDescent="0.25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26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1:47" x14ac:dyDescent="0.25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26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1:47" x14ac:dyDescent="0.25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26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1:47" x14ac:dyDescent="0.25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26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1:47" x14ac:dyDescent="0.25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26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1:47" x14ac:dyDescent="0.25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26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1:47" x14ac:dyDescent="0.25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26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1:47" x14ac:dyDescent="0.25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26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1:47" x14ac:dyDescent="0.25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26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1:47" x14ac:dyDescent="0.25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26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1:47" x14ac:dyDescent="0.25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26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1:47" x14ac:dyDescent="0.25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26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1:47" x14ac:dyDescent="0.25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26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1:47" x14ac:dyDescent="0.25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26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1:47" x14ac:dyDescent="0.25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26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1:47" x14ac:dyDescent="0.25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26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1:47" x14ac:dyDescent="0.25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26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1:47" x14ac:dyDescent="0.25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26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1:47" x14ac:dyDescent="0.25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26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1:47" x14ac:dyDescent="0.25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26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1:47" x14ac:dyDescent="0.25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26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1:47" x14ac:dyDescent="0.25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26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1:47" x14ac:dyDescent="0.25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26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1:47" x14ac:dyDescent="0.25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26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1:47" x14ac:dyDescent="0.25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26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</sheetData>
  <mergeCells count="18">
    <mergeCell ref="E29:G29"/>
    <mergeCell ref="E32:G32"/>
    <mergeCell ref="E30:G30"/>
    <mergeCell ref="E31:G31"/>
    <mergeCell ref="E28:G28"/>
    <mergeCell ref="E22:G22"/>
    <mergeCell ref="A6:C6"/>
    <mergeCell ref="E6:G6"/>
    <mergeCell ref="E14:G14"/>
    <mergeCell ref="E20:G20"/>
    <mergeCell ref="E15:G15"/>
    <mergeCell ref="E16:G16"/>
    <mergeCell ref="K5:AS5"/>
    <mergeCell ref="E17:G17"/>
    <mergeCell ref="E19:G19"/>
    <mergeCell ref="E21:G21"/>
    <mergeCell ref="E18:G18"/>
    <mergeCell ref="E27:G27"/>
  </mergeCells>
  <phoneticPr fontId="0" type="noConversion"/>
  <pageMargins left="0.25" right="0.25" top="0.5" bottom="0.5" header="0.5" footer="0.5"/>
  <pageSetup paperSize="5" scale="39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Havlíček Jan</cp:lastModifiedBy>
  <cp:lastPrinted>2001-12-13T22:45:19Z</cp:lastPrinted>
  <dcterms:created xsi:type="dcterms:W3CDTF">2001-12-05T05:03:43Z</dcterms:created>
  <dcterms:modified xsi:type="dcterms:W3CDTF">2023-09-10T15:02:40Z</dcterms:modified>
</cp:coreProperties>
</file>