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PX - ISO  for EPMI and PGE" sheetId="1" r:id="rId1"/>
  </sheets>
  <externalReferences>
    <externalReference r:id="rId2"/>
  </externalReferences>
  <definedNames>
    <definedName name="_xlnm.Print_Area" localSheetId="0">'PX - ISO  for EPMI and PGE'!$A$1:$L$62</definedName>
  </definedNames>
  <calcPr calcId="92512"/>
</workbook>
</file>

<file path=xl/calcChain.xml><?xml version="1.0" encoding="utf-8"?>
<calcChain xmlns="http://schemas.openxmlformats.org/spreadsheetml/2006/main">
  <c r="H6" i="1" l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E14" i="1"/>
  <c r="F14" i="1"/>
  <c r="H14" i="1"/>
  <c r="I14" i="1"/>
  <c r="H20" i="1"/>
  <c r="I20" i="1"/>
  <c r="H21" i="1"/>
  <c r="I21" i="1"/>
  <c r="E22" i="1"/>
  <c r="H22" i="1"/>
  <c r="I22" i="1"/>
  <c r="H23" i="1"/>
  <c r="I23" i="1"/>
  <c r="H24" i="1"/>
  <c r="I24" i="1"/>
  <c r="F25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E37" i="1"/>
  <c r="F37" i="1"/>
  <c r="H37" i="1"/>
  <c r="I37" i="1"/>
  <c r="F45" i="1"/>
  <c r="J45" i="1"/>
  <c r="F46" i="1"/>
  <c r="J46" i="1"/>
  <c r="F47" i="1"/>
  <c r="J47" i="1"/>
  <c r="F48" i="1"/>
  <c r="H48" i="1"/>
  <c r="J48" i="1"/>
  <c r="F49" i="1"/>
  <c r="J49" i="1"/>
  <c r="F50" i="1"/>
  <c r="H50" i="1"/>
  <c r="J50" i="1"/>
  <c r="F52" i="1"/>
  <c r="H52" i="1"/>
  <c r="J52" i="1"/>
  <c r="F53" i="1"/>
  <c r="H53" i="1"/>
  <c r="J53" i="1"/>
  <c r="F54" i="1"/>
  <c r="H54" i="1"/>
  <c r="J54" i="1"/>
</calcChain>
</file>

<file path=xl/comments1.xml><?xml version="1.0" encoding="utf-8"?>
<comments xmlns="http://schemas.openxmlformats.org/spreadsheetml/2006/main">
  <authors>
    <author>wconwell</author>
  </authors>
  <commentList>
    <comment ref="E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E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E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E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<sst xmlns="http://schemas.openxmlformats.org/spreadsheetml/2006/main" count="150" uniqueCount="70">
  <si>
    <t>RAC - Risk Assessment &amp; Control</t>
  </si>
  <si>
    <t>California Exposure as of COB</t>
  </si>
  <si>
    <t>Net Sales</t>
  </si>
  <si>
    <t>Net Purchases</t>
  </si>
  <si>
    <t>Enron's Net</t>
  </si>
  <si>
    <t>CA ISO's</t>
  </si>
  <si>
    <t>ISO</t>
  </si>
  <si>
    <t>Counterparty</t>
  </si>
  <si>
    <t>Enron Entity</t>
  </si>
  <si>
    <t>Entity Code</t>
  </si>
  <si>
    <t>Activity Month</t>
  </si>
  <si>
    <t>(if A/R-A/P &gt; $0)</t>
  </si>
  <si>
    <t>(if A/P-A/R &lt; $0)</t>
  </si>
  <si>
    <t>Exposure</t>
  </si>
  <si>
    <t>Net Exposure</t>
  </si>
  <si>
    <t>Pmt. Date</t>
  </si>
  <si>
    <t>California ISO</t>
  </si>
  <si>
    <t>Enron Power Marketing, Inc.</t>
  </si>
  <si>
    <t>ENA</t>
  </si>
  <si>
    <t>Nov 2000</t>
  </si>
  <si>
    <t>Dec 2000</t>
  </si>
  <si>
    <t>Jan 2001</t>
  </si>
  <si>
    <t>Feb 2001</t>
  </si>
  <si>
    <t>Portland General</t>
  </si>
  <si>
    <t>PGE</t>
  </si>
  <si>
    <t>Total CA ISO</t>
  </si>
  <si>
    <t>PX Net Purchases</t>
  </si>
  <si>
    <t>PX Net Sales</t>
  </si>
  <si>
    <t>CA PX's</t>
  </si>
  <si>
    <t>Payment</t>
  </si>
  <si>
    <t>Receipt</t>
  </si>
  <si>
    <t>Date:</t>
  </si>
  <si>
    <t>California Power Exchange Corporation</t>
  </si>
  <si>
    <t>Nov 2000 (Real Time)</t>
  </si>
  <si>
    <t>Total CA PX</t>
  </si>
  <si>
    <t>ENRON</t>
  </si>
  <si>
    <t>PORTLAND GENERAL</t>
  </si>
  <si>
    <t>TOTAL</t>
  </si>
  <si>
    <t>b</t>
  </si>
  <si>
    <t>c</t>
  </si>
  <si>
    <t>d</t>
  </si>
  <si>
    <t>e</t>
  </si>
  <si>
    <t>f</t>
  </si>
  <si>
    <t>g</t>
  </si>
  <si>
    <t>Dec 2000 (Real Time)</t>
  </si>
  <si>
    <t>Dec 2000 (Blk FW)</t>
  </si>
  <si>
    <t>Jan 2001 (Real Time)</t>
  </si>
  <si>
    <t>Jan 2001 (Core)</t>
  </si>
  <si>
    <t>January 2001 (Core)</t>
  </si>
  <si>
    <t>Jan 2001 (Admin Fees for Core and Blk FW)</t>
  </si>
  <si>
    <t>Jan 2001 (Blk FW)</t>
  </si>
  <si>
    <t>Feb 2001 (Real Time)</t>
  </si>
  <si>
    <t>a</t>
  </si>
  <si>
    <t>h</t>
  </si>
  <si>
    <t>b- EPMI had paid in full the Dec, Jan, and Feb invoices due CAISO for real-time transmission and grid management charges to ensure EPMI compliance as a Scheduling Coordinator</t>
  </si>
  <si>
    <t>c- EPMI had CAPX net the Prelim and Final invoices of $864,091.23 and $15,297.24, respectively, from EPMI's cash collateral held by CAPX in escrow.</t>
  </si>
  <si>
    <t>d- all net sales due attributed to DEFAULT OF SOUTHERN CALIFORNIA EDISON COMPANY; FERC ordered reversal of previous chargebacks/shortpayments.</t>
  </si>
  <si>
    <t>f- EPMI had CAPX net the Prelim and Final invoices of $64,547.04 and $2,255.74, respectively, from EPMI's cash collateral held by CAPX in escrow.</t>
  </si>
  <si>
    <t>h- EPMI paid CAPX admin fees for the Core and Block Forward Markets of $55,007.32 and $1,232.00, respectively, by having CAPX net the fees against EPMI's cash collateral held by CAPX in escrow.</t>
  </si>
  <si>
    <t>a- As of 5/9/01, CAPX does not have available to the industry details to the actual percentages repesenting the CAPX default to the CAISO for Nov 2000 real time.  CAPX estimated only that 80% of the CAPX default is attributed to PG&amp;E.</t>
  </si>
  <si>
    <t>NOTES:</t>
  </si>
  <si>
    <t>Dec 2000 (Core)</t>
  </si>
  <si>
    <t>e- EPMI had paid $32,648,116 in full to CAPX for the Dec Block Forward Market</t>
  </si>
  <si>
    <t>Oct 2000 (Real Time)</t>
  </si>
  <si>
    <t>February 2001</t>
  </si>
  <si>
    <t>January 2001 (Real Time)</t>
  </si>
  <si>
    <t>January 2001 (Admin Fees for Core)</t>
  </si>
  <si>
    <t>Feb 2001 (Blk FW)</t>
  </si>
  <si>
    <t>g- not yet billed by CAPX; EPMI has asked that CAPX apply cash collateral held by CAPX in escrow.</t>
  </si>
  <si>
    <t>EPMI rec'd $4.2MM of $12.5MM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</si>
</sst>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5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38" fontId="4" fillId="0" borderId="0" xfId="0" applyNumberFormat="1" applyFont="1"/>
    <xf numFmtId="6" fontId="4" fillId="0" borderId="0" xfId="1" applyNumberFormat="1" applyFont="1" applyAlignment="1">
      <alignment horizontal="right"/>
    </xf>
    <xf numFmtId="6" fontId="5" fillId="0" borderId="0" xfId="0" applyNumberFormat="1" applyFont="1"/>
    <xf numFmtId="6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38" fontId="5" fillId="0" borderId="0" xfId="0" applyNumberFormat="1" applyFont="1"/>
    <xf numFmtId="38" fontId="5" fillId="0" borderId="0" xfId="0" applyNumberFormat="1" applyFont="1" applyAlignment="1" applyProtection="1">
      <alignment horizontal="right"/>
      <protection locked="0"/>
    </xf>
    <xf numFmtId="38" fontId="5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right" wrapText="1"/>
    </xf>
    <xf numFmtId="164" fontId="4" fillId="0" borderId="0" xfId="0" applyNumberFormat="1" applyFont="1"/>
    <xf numFmtId="0" fontId="5" fillId="0" borderId="0" xfId="0" applyFont="1"/>
    <xf numFmtId="165" fontId="5" fillId="0" borderId="0" xfId="0" applyNumberFormat="1" applyFont="1" applyBorder="1" applyAlignment="1">
      <alignment horizontal="center"/>
    </xf>
    <xf numFmtId="6" fontId="5" fillId="0" borderId="0" xfId="1" applyNumberFormat="1" applyFont="1" applyAlignment="1">
      <alignment horizontal="right"/>
    </xf>
    <xf numFmtId="6" fontId="4" fillId="2" borderId="0" xfId="0" applyNumberFormat="1" applyFont="1" applyFill="1"/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49" fontId="4" fillId="2" borderId="0" xfId="0" applyNumberFormat="1" applyFont="1" applyFill="1" applyAlignment="1">
      <alignment horizontal="center"/>
    </xf>
    <xf numFmtId="6" fontId="4" fillId="2" borderId="0" xfId="1" applyNumberFormat="1" applyFont="1" applyFill="1"/>
    <xf numFmtId="6" fontId="4" fillId="2" borderId="0" xfId="1" applyNumberFormat="1" applyFont="1" applyFill="1" applyAlignment="1">
      <alignment horizontal="right"/>
    </xf>
    <xf numFmtId="0" fontId="4" fillId="2" borderId="0" xfId="0" applyFont="1" applyFill="1"/>
    <xf numFmtId="164" fontId="5" fillId="2" borderId="0" xfId="0" applyNumberFormat="1" applyFont="1" applyFill="1"/>
    <xf numFmtId="38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38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 applyProtection="1">
      <alignment vertical="top" wrapText="1"/>
      <protection locked="0"/>
    </xf>
    <xf numFmtId="0" fontId="5" fillId="2" borderId="0" xfId="0" applyFont="1" applyFill="1" applyAlignment="1" applyProtection="1">
      <alignment vertical="top" wrapText="1"/>
      <protection locked="0"/>
    </xf>
    <xf numFmtId="38" fontId="4" fillId="2" borderId="0" xfId="0" applyNumberFormat="1" applyFont="1" applyFill="1" applyAlignment="1">
      <alignment horizontal="center" vertical="top" wrapText="1"/>
    </xf>
    <xf numFmtId="6" fontId="4" fillId="2" borderId="0" xfId="1" applyNumberFormat="1" applyFont="1" applyFill="1" applyAlignment="1">
      <alignment horizontal="right" vertical="top" wrapText="1"/>
    </xf>
    <xf numFmtId="164" fontId="5" fillId="2" borderId="0" xfId="0" applyNumberFormat="1" applyFont="1" applyFill="1" applyAlignment="1">
      <alignment vertical="top" wrapText="1"/>
    </xf>
    <xf numFmtId="0" fontId="4" fillId="3" borderId="0" xfId="0" applyFont="1" applyFill="1"/>
    <xf numFmtId="0" fontId="4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49" fontId="4" fillId="3" borderId="0" xfId="0" applyNumberFormat="1" applyFont="1" applyFill="1" applyAlignment="1">
      <alignment horizontal="center" wrapText="1"/>
    </xf>
    <xf numFmtId="6" fontId="4" fillId="3" borderId="0" xfId="1" applyNumberFormat="1" applyFont="1" applyFill="1" applyAlignment="1">
      <alignment horizontal="right"/>
    </xf>
    <xf numFmtId="6" fontId="4" fillId="3" borderId="0" xfId="0" applyNumberFormat="1" applyFont="1" applyFill="1" applyAlignment="1">
      <alignment horizontal="center" wrapText="1"/>
    </xf>
    <xf numFmtId="6" fontId="4" fillId="3" borderId="0" xfId="0" applyNumberFormat="1" applyFont="1" applyFill="1"/>
    <xf numFmtId="164" fontId="5" fillId="3" borderId="0" xfId="0" applyNumberFormat="1" applyFont="1" applyFill="1"/>
    <xf numFmtId="38" fontId="4" fillId="3" borderId="0" xfId="0" applyNumberFormat="1" applyFont="1" applyFill="1" applyAlignment="1">
      <alignment horizontal="center" wrapText="1"/>
    </xf>
    <xf numFmtId="6" fontId="4" fillId="3" borderId="1" xfId="1" applyNumberFormat="1" applyFont="1" applyFill="1" applyBorder="1" applyAlignment="1">
      <alignment horizontal="right"/>
    </xf>
    <xf numFmtId="6" fontId="4" fillId="3" borderId="1" xfId="1" applyNumberFormat="1" applyFont="1" applyFill="1" applyBorder="1"/>
    <xf numFmtId="49" fontId="4" fillId="2" borderId="0" xfId="0" applyNumberFormat="1" applyFont="1" applyFill="1" applyAlignment="1">
      <alignment horizontal="center" wrapText="1"/>
    </xf>
    <xf numFmtId="6" fontId="4" fillId="3" borderId="0" xfId="1" applyNumberFormat="1" applyFont="1" applyFill="1"/>
    <xf numFmtId="15" fontId="9" fillId="3" borderId="0" xfId="0" applyNumberFormat="1" applyFont="1" applyFill="1"/>
    <xf numFmtId="6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0" fontId="11" fillId="0" borderId="0" xfId="0" applyFont="1"/>
    <xf numFmtId="6" fontId="11" fillId="0" borderId="0" xfId="0" applyNumberFormat="1" applyFont="1"/>
    <xf numFmtId="0" fontId="12" fillId="0" borderId="0" xfId="0" applyFont="1" applyAlignment="1">
      <alignment horizontal="right"/>
    </xf>
    <xf numFmtId="164" fontId="12" fillId="4" borderId="0" xfId="0" applyNumberFormat="1" applyFont="1" applyFill="1" applyAlignment="1">
      <alignment horizontal="right"/>
    </xf>
    <xf numFmtId="6" fontId="11" fillId="4" borderId="0" xfId="0" applyNumberFormat="1" applyFont="1" applyFill="1"/>
    <xf numFmtId="6" fontId="11" fillId="4" borderId="0" xfId="0" applyNumberFormat="1" applyFont="1" applyFill="1" applyAlignment="1">
      <alignment horizontal="right"/>
    </xf>
    <xf numFmtId="6" fontId="11" fillId="4" borderId="0" xfId="0" applyNumberFormat="1" applyFont="1" applyFill="1" applyBorder="1" applyAlignment="1">
      <alignment horizontal="right"/>
    </xf>
    <xf numFmtId="6" fontId="11" fillId="4" borderId="2" xfId="0" applyNumberFormat="1" applyFont="1" applyFill="1" applyBorder="1" applyAlignment="1">
      <alignment horizontal="right"/>
    </xf>
    <xf numFmtId="6" fontId="11" fillId="4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6" fontId="11" fillId="0" borderId="0" xfId="0" applyNumberFormat="1" applyFont="1" applyFill="1" applyBorder="1"/>
    <xf numFmtId="0" fontId="11" fillId="0" borderId="0" xfId="0" applyFont="1" applyFill="1" applyBorder="1"/>
    <xf numFmtId="6" fontId="4" fillId="3" borderId="0" xfId="1" applyNumberFormat="1" applyFont="1" applyFill="1" applyBorder="1" applyAlignment="1">
      <alignment horizontal="right"/>
    </xf>
    <xf numFmtId="6" fontId="4" fillId="3" borderId="0" xfId="1" applyNumberFormat="1" applyFont="1" applyFill="1" applyBorder="1"/>
    <xf numFmtId="49" fontId="13" fillId="0" borderId="0" xfId="0" applyNumberFormat="1" applyFont="1" applyAlignment="1">
      <alignment horizontal="left"/>
    </xf>
    <xf numFmtId="49" fontId="13" fillId="0" borderId="0" xfId="0" applyNumberFormat="1" applyFont="1" applyAlignment="1" applyProtection="1">
      <alignment horizontal="left"/>
      <protection locked="0"/>
    </xf>
    <xf numFmtId="49" fontId="13" fillId="2" borderId="0" xfId="0" applyNumberFormat="1" applyFont="1" applyFill="1" applyAlignment="1">
      <alignment horizontal="left"/>
    </xf>
    <xf numFmtId="49" fontId="13" fillId="3" borderId="0" xfId="0" applyNumberFormat="1" applyFont="1" applyFill="1" applyAlignment="1">
      <alignment horizontal="left"/>
    </xf>
    <xf numFmtId="0" fontId="13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49" fontId="13" fillId="3" borderId="0" xfId="0" applyNumberFormat="1" applyFont="1" applyFill="1" applyAlignment="1">
      <alignment horizontal="left" wrapText="1"/>
    </xf>
    <xf numFmtId="6" fontId="4" fillId="2" borderId="3" xfId="0" applyNumberFormat="1" applyFont="1" applyFill="1" applyBorder="1" applyAlignment="1">
      <alignment horizontal="center"/>
    </xf>
    <xf numFmtId="6" fontId="4" fillId="2" borderId="3" xfId="0" applyNumberFormat="1" applyFont="1" applyFill="1" applyBorder="1" applyAlignment="1">
      <alignment horizontal="center" wrapText="1"/>
    </xf>
    <xf numFmtId="6" fontId="4" fillId="3" borderId="3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 vertical="top" wrapText="1"/>
    </xf>
    <xf numFmtId="0" fontId="0" fillId="2" borderId="3" xfId="0" applyFill="1" applyBorder="1"/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0" fontId="0" fillId="0" borderId="0" xfId="0" applyBorder="1"/>
    <xf numFmtId="6" fontId="4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/>
    <xf numFmtId="165" fontId="11" fillId="0" borderId="0" xfId="0" applyNumberFormat="1" applyFont="1" applyBorder="1"/>
    <xf numFmtId="0" fontId="11" fillId="0" borderId="0" xfId="0" applyFont="1" applyBorder="1"/>
    <xf numFmtId="6" fontId="12" fillId="4" borderId="0" xfId="0" applyNumberFormat="1" applyFont="1" applyFill="1" applyBorder="1" applyAlignment="1">
      <alignment horizontal="right"/>
    </xf>
    <xf numFmtId="6" fontId="11" fillId="4" borderId="0" xfId="0" applyNumberFormat="1" applyFont="1" applyFill="1" applyBorder="1" applyAlignment="1">
      <alignment horizontal="center"/>
    </xf>
    <xf numFmtId="6" fontId="4" fillId="0" borderId="0" xfId="0" applyNumberFormat="1" applyFont="1" applyFill="1"/>
    <xf numFmtId="0" fontId="5" fillId="0" borderId="0" xfId="0" applyFont="1" applyFill="1" applyAlignment="1" applyProtection="1">
      <alignment horizontal="right"/>
      <protection locked="0"/>
    </xf>
    <xf numFmtId="6" fontId="4" fillId="0" borderId="0" xfId="0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right"/>
    </xf>
    <xf numFmtId="0" fontId="4" fillId="0" borderId="0" xfId="0" applyFont="1" applyFill="1"/>
    <xf numFmtId="0" fontId="5" fillId="0" borderId="0" xfId="0" applyFont="1" applyFill="1" applyProtection="1">
      <protection locked="0"/>
    </xf>
    <xf numFmtId="164" fontId="5" fillId="0" borderId="0" xfId="0" applyNumberFormat="1" applyFont="1" applyFill="1" applyAlignment="1">
      <alignment horizontal="center"/>
    </xf>
    <xf numFmtId="6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Protection="1">
      <protection locked="0"/>
    </xf>
    <xf numFmtId="6" fontId="5" fillId="0" borderId="4" xfId="0" applyNumberFormat="1" applyFont="1" applyBorder="1"/>
    <xf numFmtId="49" fontId="13" fillId="0" borderId="0" xfId="0" applyNumberFormat="1" applyFont="1" applyFill="1" applyAlignment="1">
      <alignment horizontal="left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14" fillId="2" borderId="0" xfId="0" applyFont="1" applyFill="1" applyAlignment="1">
      <alignment vertical="top"/>
    </xf>
    <xf numFmtId="0" fontId="0" fillId="2" borderId="0" xfId="0" applyFill="1" applyAlignment="1"/>
    <xf numFmtId="6" fontId="4" fillId="3" borderId="0" xfId="0" applyNumberFormat="1" applyFont="1" applyFill="1" applyAlignment="1">
      <alignment horizontal="center"/>
    </xf>
    <xf numFmtId="0" fontId="11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ngo/Local%20Settings/Temporary%20Internet%20Files/OLK110/California%20Exposure%200408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&amp;E Corp.  (unreg)"/>
      <sheetName val="PG&amp;E Corp.  "/>
      <sheetName val="Edison Int'l "/>
      <sheetName val="Px - ISO "/>
      <sheetName val="By Enron Entity"/>
      <sheetName val="Summary"/>
    </sheetNames>
    <sheetDataSet>
      <sheetData sheetId="0" refreshError="1"/>
      <sheetData sheetId="1">
        <row r="15">
          <cell r="S15">
            <v>289250071.65000004</v>
          </cell>
        </row>
        <row r="21">
          <cell r="S21">
            <v>160804</v>
          </cell>
        </row>
        <row r="33">
          <cell r="S33">
            <v>0</v>
          </cell>
        </row>
        <row r="39">
          <cell r="S39">
            <v>0</v>
          </cell>
        </row>
        <row r="47">
          <cell r="S47">
            <v>316551841</v>
          </cell>
        </row>
        <row r="57">
          <cell r="Q57">
            <v>214243733</v>
          </cell>
        </row>
      </sheetData>
      <sheetData sheetId="2">
        <row r="8">
          <cell r="Q8">
            <v>50379149</v>
          </cell>
        </row>
        <row r="12">
          <cell r="S12">
            <v>153027402.11000001</v>
          </cell>
        </row>
        <row r="25">
          <cell r="Q25">
            <v>23617361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U95"/>
  <sheetViews>
    <sheetView tabSelected="1" topLeftCell="D1" zoomScale="75" workbookViewId="0">
      <selection activeCell="D2" sqref="D2"/>
    </sheetView>
  </sheetViews>
  <sheetFormatPr defaultRowHeight="18" x14ac:dyDescent="0.3"/>
  <cols>
    <col min="1" max="1" width="45" customWidth="1"/>
    <col min="2" max="2" width="31" customWidth="1"/>
    <col min="3" max="3" width="18" hidden="1" customWidth="1"/>
    <col min="4" max="4" width="47.5546875" customWidth="1"/>
    <col min="5" max="6" width="18.33203125" customWidth="1"/>
    <col min="7" max="7" width="3.33203125" style="71" customWidth="1"/>
    <col min="8" max="8" width="26" customWidth="1"/>
    <col min="9" max="9" width="17.109375" customWidth="1"/>
    <col min="10" max="10" width="29.44140625" style="86" customWidth="1"/>
    <col min="11" max="11" width="17.5546875" customWidth="1"/>
    <col min="12" max="12" width="32.33203125" style="108" customWidth="1"/>
  </cols>
  <sheetData>
    <row r="1" spans="1:12" ht="21" x14ac:dyDescent="0.4">
      <c r="A1" s="1" t="s">
        <v>0</v>
      </c>
    </row>
    <row r="2" spans="1:12" x14ac:dyDescent="0.3">
      <c r="A2" s="2" t="s">
        <v>1</v>
      </c>
      <c r="B2" s="3">
        <v>37064</v>
      </c>
      <c r="C2" s="3"/>
    </row>
    <row r="3" spans="1:12" s="5" customFormat="1" x14ac:dyDescent="0.3">
      <c r="A3" s="104"/>
      <c r="B3" s="105"/>
      <c r="C3" s="4"/>
      <c r="D3" s="4"/>
      <c r="E3" s="4"/>
      <c r="F3" s="4"/>
      <c r="G3" s="72"/>
      <c r="H3" s="4"/>
      <c r="J3" s="54"/>
      <c r="L3" s="109"/>
    </row>
    <row r="4" spans="1:12" s="99" customFormat="1" x14ac:dyDescent="0.3">
      <c r="A4" s="95"/>
      <c r="B4" s="95"/>
      <c r="C4" s="95"/>
      <c r="D4" s="96"/>
      <c r="E4" s="96" t="s">
        <v>2</v>
      </c>
      <c r="F4" s="96" t="s">
        <v>3</v>
      </c>
      <c r="G4" s="107"/>
      <c r="H4" s="96" t="s">
        <v>4</v>
      </c>
      <c r="I4" s="96" t="s">
        <v>5</v>
      </c>
      <c r="J4" s="97"/>
      <c r="K4" s="98" t="s">
        <v>6</v>
      </c>
      <c r="L4" s="110"/>
    </row>
    <row r="5" spans="1:12" s="99" customFormat="1" x14ac:dyDescent="0.3">
      <c r="A5" s="100" t="s">
        <v>7</v>
      </c>
      <c r="B5" s="100" t="s">
        <v>8</v>
      </c>
      <c r="C5" s="100" t="s">
        <v>9</v>
      </c>
      <c r="D5" s="101" t="s">
        <v>10</v>
      </c>
      <c r="E5" s="96" t="s">
        <v>11</v>
      </c>
      <c r="F5" s="96" t="s">
        <v>12</v>
      </c>
      <c r="G5" s="107"/>
      <c r="H5" s="96" t="s">
        <v>13</v>
      </c>
      <c r="I5" s="96" t="s">
        <v>14</v>
      </c>
      <c r="J5" s="102"/>
      <c r="K5" s="103" t="s">
        <v>15</v>
      </c>
      <c r="L5" s="110"/>
    </row>
    <row r="6" spans="1:12" s="27" customFormat="1" x14ac:dyDescent="0.3">
      <c r="A6" s="21" t="s">
        <v>16</v>
      </c>
      <c r="B6" s="22" t="s">
        <v>17</v>
      </c>
      <c r="C6" s="23" t="s">
        <v>18</v>
      </c>
      <c r="D6" s="24" t="s">
        <v>19</v>
      </c>
      <c r="E6" s="25">
        <v>41504394</v>
      </c>
      <c r="F6" s="26"/>
      <c r="G6" s="73" t="s">
        <v>52</v>
      </c>
      <c r="H6" s="21">
        <f t="shared" ref="H6:I13" si="0">+E6</f>
        <v>41504394</v>
      </c>
      <c r="I6" s="25">
        <f t="shared" si="0"/>
        <v>0</v>
      </c>
      <c r="J6" s="78"/>
      <c r="K6" s="28">
        <v>36924</v>
      </c>
      <c r="L6" s="111"/>
    </row>
    <row r="7" spans="1:12" s="27" customFormat="1" x14ac:dyDescent="0.3">
      <c r="A7" s="21" t="s">
        <v>16</v>
      </c>
      <c r="B7" s="22" t="s">
        <v>17</v>
      </c>
      <c r="C7" s="23" t="s">
        <v>18</v>
      </c>
      <c r="D7" s="24" t="s">
        <v>20</v>
      </c>
      <c r="E7" s="25"/>
      <c r="F7" s="26">
        <v>0</v>
      </c>
      <c r="G7" s="73" t="s">
        <v>38</v>
      </c>
      <c r="H7" s="21">
        <f t="shared" si="0"/>
        <v>0</v>
      </c>
      <c r="I7" s="25">
        <f t="shared" si="0"/>
        <v>0</v>
      </c>
      <c r="J7" s="78"/>
      <c r="K7" s="28"/>
      <c r="L7" s="111"/>
    </row>
    <row r="8" spans="1:12" s="27" customFormat="1" x14ac:dyDescent="0.3">
      <c r="A8" s="21" t="s">
        <v>16</v>
      </c>
      <c r="B8" s="22" t="s">
        <v>17</v>
      </c>
      <c r="C8" s="23"/>
      <c r="D8" s="49" t="s">
        <v>21</v>
      </c>
      <c r="E8" s="25"/>
      <c r="F8" s="26">
        <v>0</v>
      </c>
      <c r="G8" s="73" t="s">
        <v>38</v>
      </c>
      <c r="H8" s="21">
        <f t="shared" si="0"/>
        <v>0</v>
      </c>
      <c r="I8" s="25">
        <f t="shared" si="0"/>
        <v>0</v>
      </c>
      <c r="J8" s="78"/>
      <c r="K8" s="28"/>
      <c r="L8" s="111"/>
    </row>
    <row r="9" spans="1:12" s="27" customFormat="1" x14ac:dyDescent="0.3">
      <c r="A9" s="21" t="s">
        <v>16</v>
      </c>
      <c r="B9" s="22" t="s">
        <v>17</v>
      </c>
      <c r="C9" s="23" t="s">
        <v>18</v>
      </c>
      <c r="D9" s="49" t="s">
        <v>22</v>
      </c>
      <c r="E9" s="25"/>
      <c r="F9" s="26">
        <v>0</v>
      </c>
      <c r="G9" s="73" t="s">
        <v>38</v>
      </c>
      <c r="H9" s="21">
        <f t="shared" si="0"/>
        <v>0</v>
      </c>
      <c r="I9" s="25">
        <f t="shared" si="0"/>
        <v>0</v>
      </c>
      <c r="J9" s="79"/>
      <c r="K9" s="28"/>
      <c r="L9" s="111"/>
    </row>
    <row r="10" spans="1:12" s="38" customFormat="1" x14ac:dyDescent="0.3">
      <c r="A10" s="44" t="s">
        <v>16</v>
      </c>
      <c r="B10" s="39" t="s">
        <v>23</v>
      </c>
      <c r="C10" s="40" t="s">
        <v>24</v>
      </c>
      <c r="D10" s="41" t="s">
        <v>19</v>
      </c>
      <c r="E10" s="42">
        <v>6243320</v>
      </c>
      <c r="F10" s="50"/>
      <c r="G10" s="74"/>
      <c r="H10" s="44">
        <f t="shared" si="0"/>
        <v>6243320</v>
      </c>
      <c r="I10" s="50">
        <f t="shared" si="0"/>
        <v>0</v>
      </c>
      <c r="J10" s="80"/>
      <c r="K10" s="45">
        <v>36924</v>
      </c>
      <c r="L10" s="112"/>
    </row>
    <row r="11" spans="1:12" s="38" customFormat="1" x14ac:dyDescent="0.3">
      <c r="A11" s="44" t="s">
        <v>16</v>
      </c>
      <c r="B11" s="39" t="s">
        <v>23</v>
      </c>
      <c r="C11" s="40" t="s">
        <v>24</v>
      </c>
      <c r="D11" s="41" t="s">
        <v>20</v>
      </c>
      <c r="E11" s="42">
        <v>41224222</v>
      </c>
      <c r="F11" s="50"/>
      <c r="G11" s="74"/>
      <c r="H11" s="44">
        <f t="shared" si="0"/>
        <v>41224222</v>
      </c>
      <c r="I11" s="50">
        <f t="shared" si="0"/>
        <v>0</v>
      </c>
      <c r="J11" s="80"/>
      <c r="K11" s="45">
        <v>36955</v>
      </c>
      <c r="L11" s="112"/>
    </row>
    <row r="12" spans="1:12" s="38" customFormat="1" x14ac:dyDescent="0.3">
      <c r="A12" s="44" t="s">
        <v>16</v>
      </c>
      <c r="B12" s="39" t="s">
        <v>23</v>
      </c>
      <c r="C12" s="40" t="s">
        <v>24</v>
      </c>
      <c r="D12" s="41" t="s">
        <v>21</v>
      </c>
      <c r="E12" s="42">
        <v>10535170</v>
      </c>
      <c r="F12" s="50"/>
      <c r="G12" s="74"/>
      <c r="H12" s="44">
        <f t="shared" si="0"/>
        <v>10535170</v>
      </c>
      <c r="I12" s="50">
        <f t="shared" si="0"/>
        <v>0</v>
      </c>
      <c r="J12" s="80"/>
      <c r="K12" s="45">
        <v>36984</v>
      </c>
      <c r="L12" s="112"/>
    </row>
    <row r="13" spans="1:12" s="38" customFormat="1" ht="18.600000000000001" thickBot="1" x14ac:dyDescent="0.35">
      <c r="A13" s="44" t="s">
        <v>16</v>
      </c>
      <c r="B13" s="39" t="s">
        <v>23</v>
      </c>
      <c r="C13" s="40" t="s">
        <v>24</v>
      </c>
      <c r="D13" s="41" t="s">
        <v>22</v>
      </c>
      <c r="E13" s="42">
        <v>4156090</v>
      </c>
      <c r="F13" s="50"/>
      <c r="G13" s="74"/>
      <c r="H13" s="44">
        <f t="shared" si="0"/>
        <v>4156090</v>
      </c>
      <c r="I13" s="50">
        <f t="shared" si="0"/>
        <v>0</v>
      </c>
      <c r="J13" s="80"/>
      <c r="K13" s="51"/>
      <c r="L13" s="112"/>
    </row>
    <row r="14" spans="1:12" s="5" customFormat="1" ht="18.600000000000001" thickTop="1" x14ac:dyDescent="0.3">
      <c r="A14" s="10" t="s">
        <v>25</v>
      </c>
      <c r="E14" s="106">
        <f>SUM(E6:E13)</f>
        <v>103663196</v>
      </c>
      <c r="F14" s="106">
        <f>SUM(F6:F13)</f>
        <v>0</v>
      </c>
      <c r="G14" s="71"/>
      <c r="H14" s="106">
        <f>SUM(H6:H13)</f>
        <v>103663196</v>
      </c>
      <c r="I14" s="106">
        <f>SUM(I6:I13)</f>
        <v>0</v>
      </c>
      <c r="J14" s="11"/>
      <c r="L14" s="109"/>
    </row>
    <row r="15" spans="1:12" s="5" customFormat="1" x14ac:dyDescent="0.3">
      <c r="F15" s="8"/>
      <c r="G15" s="71"/>
      <c r="I15" s="8"/>
      <c r="J15" s="87"/>
      <c r="L15" s="109"/>
    </row>
    <row r="16" spans="1:12" s="5" customFormat="1" x14ac:dyDescent="0.3">
      <c r="E16" s="8"/>
      <c r="F16" s="8"/>
      <c r="G16" s="71"/>
      <c r="J16" s="87"/>
      <c r="K16" s="12"/>
      <c r="L16" s="109"/>
    </row>
    <row r="17" spans="1:125" s="5" customFormat="1" x14ac:dyDescent="0.3">
      <c r="E17" s="13"/>
      <c r="F17" s="13"/>
      <c r="G17" s="71"/>
      <c r="J17" s="11" t="s">
        <v>26</v>
      </c>
      <c r="K17" s="12" t="s">
        <v>27</v>
      </c>
      <c r="L17" s="109"/>
    </row>
    <row r="18" spans="1:125" s="5" customFormat="1" x14ac:dyDescent="0.3">
      <c r="D18" s="6"/>
      <c r="E18" s="14" t="s">
        <v>2</v>
      </c>
      <c r="F18" s="14" t="s">
        <v>3</v>
      </c>
      <c r="G18" s="71"/>
      <c r="H18" s="6" t="s">
        <v>4</v>
      </c>
      <c r="I18" s="6" t="s">
        <v>28</v>
      </c>
      <c r="J18" s="11" t="s">
        <v>29</v>
      </c>
      <c r="K18" s="12" t="s">
        <v>30</v>
      </c>
      <c r="L18" s="109"/>
    </row>
    <row r="19" spans="1:125" s="5" customFormat="1" x14ac:dyDescent="0.3">
      <c r="A19" s="7" t="s">
        <v>7</v>
      </c>
      <c r="B19" s="7" t="s">
        <v>8</v>
      </c>
      <c r="C19" s="7"/>
      <c r="D19" s="15" t="s">
        <v>10</v>
      </c>
      <c r="E19" s="6" t="s">
        <v>11</v>
      </c>
      <c r="F19" s="6" t="s">
        <v>12</v>
      </c>
      <c r="G19" s="71"/>
      <c r="H19" s="6" t="s">
        <v>13</v>
      </c>
      <c r="I19" s="6" t="s">
        <v>14</v>
      </c>
      <c r="J19" s="88" t="s">
        <v>31</v>
      </c>
      <c r="K19" s="16" t="s">
        <v>31</v>
      </c>
      <c r="L19" s="109"/>
    </row>
    <row r="20" spans="1:125" s="27" customFormat="1" x14ac:dyDescent="0.3">
      <c r="A20" s="27" t="s">
        <v>32</v>
      </c>
      <c r="B20" s="22" t="s">
        <v>17</v>
      </c>
      <c r="C20" s="23" t="s">
        <v>18</v>
      </c>
      <c r="D20" s="29" t="s">
        <v>33</v>
      </c>
      <c r="E20" s="26">
        <v>19262.939999999999</v>
      </c>
      <c r="F20" s="26"/>
      <c r="G20" s="73"/>
      <c r="H20" s="21">
        <f>+E20</f>
        <v>19262.939999999999</v>
      </c>
      <c r="I20" s="21">
        <f>+F20</f>
        <v>0</v>
      </c>
      <c r="J20" s="81">
        <v>36923</v>
      </c>
      <c r="K20" s="30">
        <v>36927</v>
      </c>
      <c r="L20" s="111"/>
    </row>
    <row r="21" spans="1:125" s="27" customFormat="1" ht="21.75" customHeight="1" x14ac:dyDescent="0.3">
      <c r="A21" s="27" t="s">
        <v>32</v>
      </c>
      <c r="B21" s="22" t="s">
        <v>17</v>
      </c>
      <c r="C21" s="23" t="s">
        <v>18</v>
      </c>
      <c r="D21" s="31" t="s">
        <v>44</v>
      </c>
      <c r="E21" s="26"/>
      <c r="F21" s="26">
        <v>0</v>
      </c>
      <c r="G21" s="75" t="s">
        <v>39</v>
      </c>
      <c r="H21" s="21">
        <f t="shared" ref="H21:H36" si="1">+E21</f>
        <v>0</v>
      </c>
      <c r="I21" s="21">
        <f t="shared" ref="I21:I29" si="2">+F21</f>
        <v>0</v>
      </c>
      <c r="J21" s="81">
        <v>36952</v>
      </c>
      <c r="K21" s="30">
        <v>36956</v>
      </c>
      <c r="L21" s="111"/>
    </row>
    <row r="22" spans="1:125" s="27" customFormat="1" ht="19.5" customHeight="1" x14ac:dyDescent="0.3">
      <c r="A22" s="32" t="s">
        <v>32</v>
      </c>
      <c r="B22" s="33" t="s">
        <v>17</v>
      </c>
      <c r="C22" s="34" t="s">
        <v>18</v>
      </c>
      <c r="D22" s="35" t="s">
        <v>61</v>
      </c>
      <c r="E22" s="36">
        <f>12526251.16-4116842.51-155542.37</f>
        <v>8253866.2800000003</v>
      </c>
      <c r="F22" s="36"/>
      <c r="G22" s="73" t="s">
        <v>40</v>
      </c>
      <c r="H22" s="21">
        <f t="shared" si="1"/>
        <v>8253866.2800000003</v>
      </c>
      <c r="I22" s="21">
        <f t="shared" si="2"/>
        <v>0</v>
      </c>
      <c r="J22" s="82">
        <v>36907</v>
      </c>
      <c r="K22" s="37">
        <v>36909</v>
      </c>
      <c r="L22" s="113" t="s">
        <v>69</v>
      </c>
    </row>
    <row r="23" spans="1:125" s="27" customFormat="1" x14ac:dyDescent="0.3">
      <c r="A23" s="27" t="s">
        <v>32</v>
      </c>
      <c r="B23" s="22" t="s">
        <v>17</v>
      </c>
      <c r="C23" s="23" t="s">
        <v>18</v>
      </c>
      <c r="D23" s="31" t="s">
        <v>45</v>
      </c>
      <c r="E23" s="26"/>
      <c r="F23" s="26">
        <v>0</v>
      </c>
      <c r="G23" s="73" t="s">
        <v>41</v>
      </c>
      <c r="H23" s="21">
        <f t="shared" si="1"/>
        <v>0</v>
      </c>
      <c r="I23" s="21">
        <f t="shared" si="2"/>
        <v>0</v>
      </c>
      <c r="J23" s="81">
        <v>36907</v>
      </c>
      <c r="K23" s="30">
        <v>36909</v>
      </c>
      <c r="L23" s="111"/>
    </row>
    <row r="24" spans="1:125" s="27" customFormat="1" x14ac:dyDescent="0.3">
      <c r="A24" s="27" t="s">
        <v>32</v>
      </c>
      <c r="B24" s="22" t="s">
        <v>17</v>
      </c>
      <c r="C24" s="23" t="s">
        <v>18</v>
      </c>
      <c r="D24" s="31" t="s">
        <v>46</v>
      </c>
      <c r="E24" s="26"/>
      <c r="F24" s="26">
        <v>0</v>
      </c>
      <c r="G24" s="73" t="s">
        <v>42</v>
      </c>
      <c r="H24" s="21">
        <f t="shared" si="1"/>
        <v>0</v>
      </c>
      <c r="I24" s="21">
        <f t="shared" si="2"/>
        <v>0</v>
      </c>
      <c r="J24" s="81">
        <v>36983</v>
      </c>
      <c r="K24" s="30">
        <v>36985</v>
      </c>
      <c r="L24" s="111"/>
    </row>
    <row r="25" spans="1:125" s="27" customFormat="1" x14ac:dyDescent="0.3">
      <c r="A25" s="27" t="s">
        <v>32</v>
      </c>
      <c r="B25" s="22" t="s">
        <v>17</v>
      </c>
      <c r="C25" s="23" t="s">
        <v>18</v>
      </c>
      <c r="D25" s="31" t="s">
        <v>47</v>
      </c>
      <c r="E25" s="26"/>
      <c r="F25" s="26">
        <f>-8406061</f>
        <v>-8406061</v>
      </c>
      <c r="G25" s="73" t="s">
        <v>43</v>
      </c>
      <c r="H25" s="21">
        <f t="shared" si="1"/>
        <v>0</v>
      </c>
      <c r="I25" s="21">
        <f t="shared" si="2"/>
        <v>-8406061</v>
      </c>
      <c r="J25" s="81">
        <v>36937</v>
      </c>
      <c r="K25" s="30">
        <v>36942</v>
      </c>
      <c r="L25" s="111"/>
    </row>
    <row r="26" spans="1:125" s="27" customFormat="1" x14ac:dyDescent="0.3">
      <c r="A26" s="27" t="s">
        <v>32</v>
      </c>
      <c r="B26" s="22" t="s">
        <v>17</v>
      </c>
      <c r="C26" s="23" t="s">
        <v>18</v>
      </c>
      <c r="D26" s="31" t="s">
        <v>50</v>
      </c>
      <c r="E26" s="26"/>
      <c r="F26" s="26">
        <v>-13338624</v>
      </c>
      <c r="G26" s="73" t="s">
        <v>43</v>
      </c>
      <c r="H26" s="21">
        <f t="shared" si="1"/>
        <v>0</v>
      </c>
      <c r="I26" s="21">
        <f t="shared" si="2"/>
        <v>-13338624</v>
      </c>
      <c r="J26" s="81">
        <v>36937</v>
      </c>
      <c r="K26" s="30">
        <v>36942</v>
      </c>
      <c r="L26" s="111"/>
    </row>
    <row r="27" spans="1:125" s="27" customFormat="1" x14ac:dyDescent="0.3">
      <c r="A27" s="27" t="s">
        <v>32</v>
      </c>
      <c r="B27" s="22" t="s">
        <v>17</v>
      </c>
      <c r="C27" s="23"/>
      <c r="D27" s="31" t="s">
        <v>49</v>
      </c>
      <c r="E27" s="26"/>
      <c r="F27" s="26">
        <v>0</v>
      </c>
      <c r="G27" s="76" t="s">
        <v>53</v>
      </c>
      <c r="H27" s="21">
        <f t="shared" si="1"/>
        <v>0</v>
      </c>
      <c r="I27" s="21">
        <f t="shared" si="2"/>
        <v>0</v>
      </c>
      <c r="J27" s="81"/>
      <c r="K27" s="30"/>
      <c r="L27" s="111"/>
    </row>
    <row r="28" spans="1:125" s="55" customFormat="1" x14ac:dyDescent="0.3">
      <c r="A28" s="27" t="s">
        <v>32</v>
      </c>
      <c r="B28" s="22" t="s">
        <v>17</v>
      </c>
      <c r="D28" s="56" t="s">
        <v>51</v>
      </c>
      <c r="E28" s="21">
        <v>101</v>
      </c>
      <c r="F28" s="25"/>
      <c r="G28" s="73"/>
      <c r="H28" s="21">
        <f t="shared" si="1"/>
        <v>101</v>
      </c>
      <c r="I28" s="21">
        <f t="shared" si="2"/>
        <v>0</v>
      </c>
      <c r="J28" s="83"/>
      <c r="L28" s="114"/>
    </row>
    <row r="29" spans="1:125" s="55" customFormat="1" x14ac:dyDescent="0.3">
      <c r="A29" s="27" t="s">
        <v>32</v>
      </c>
      <c r="B29" s="22" t="s">
        <v>17</v>
      </c>
      <c r="D29" s="56" t="s">
        <v>67</v>
      </c>
      <c r="E29" s="21">
        <v>833880</v>
      </c>
      <c r="F29" s="25"/>
      <c r="G29" s="73"/>
      <c r="H29" s="21">
        <f t="shared" si="1"/>
        <v>833880</v>
      </c>
      <c r="I29" s="21">
        <f t="shared" si="2"/>
        <v>0</v>
      </c>
      <c r="J29" s="83"/>
      <c r="L29" s="114"/>
    </row>
    <row r="30" spans="1:125" s="38" customFormat="1" x14ac:dyDescent="0.3">
      <c r="A30" s="38" t="s">
        <v>32</v>
      </c>
      <c r="B30" s="39" t="s">
        <v>23</v>
      </c>
      <c r="C30" s="40" t="s">
        <v>24</v>
      </c>
      <c r="D30" s="41" t="s">
        <v>63</v>
      </c>
      <c r="E30" s="42">
        <v>9280</v>
      </c>
      <c r="F30" s="42"/>
      <c r="G30" s="77"/>
      <c r="H30" s="44">
        <f t="shared" si="1"/>
        <v>9280</v>
      </c>
      <c r="I30" s="44">
        <f t="shared" ref="I30:I36" si="3">+F30</f>
        <v>0</v>
      </c>
      <c r="J30" s="80"/>
      <c r="K30" s="43"/>
      <c r="L30" s="115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</row>
    <row r="31" spans="1:125" s="38" customFormat="1" ht="21" customHeight="1" x14ac:dyDescent="0.3">
      <c r="A31" s="38" t="s">
        <v>32</v>
      </c>
      <c r="B31" s="39" t="s">
        <v>23</v>
      </c>
      <c r="C31" s="40" t="s">
        <v>24</v>
      </c>
      <c r="D31" s="41" t="s">
        <v>33</v>
      </c>
      <c r="E31" s="42">
        <v>1221198</v>
      </c>
      <c r="F31" s="42"/>
      <c r="G31" s="74"/>
      <c r="H31" s="44">
        <f t="shared" si="1"/>
        <v>1221198</v>
      </c>
      <c r="I31" s="44">
        <f t="shared" si="3"/>
        <v>0</v>
      </c>
      <c r="J31" s="84">
        <v>36907</v>
      </c>
      <c r="K31" s="45">
        <v>36909</v>
      </c>
      <c r="L31" s="112"/>
    </row>
    <row r="32" spans="1:125" s="38" customFormat="1" ht="21" customHeight="1" x14ac:dyDescent="0.3">
      <c r="A32" s="38" t="s">
        <v>32</v>
      </c>
      <c r="B32" s="39" t="s">
        <v>23</v>
      </c>
      <c r="C32" s="40"/>
      <c r="D32" s="46" t="s">
        <v>61</v>
      </c>
      <c r="E32" s="42">
        <v>333417.38</v>
      </c>
      <c r="F32" s="42"/>
      <c r="G32" s="74"/>
      <c r="H32" s="44">
        <f t="shared" si="1"/>
        <v>333417.38</v>
      </c>
      <c r="I32" s="44">
        <f t="shared" si="3"/>
        <v>0</v>
      </c>
      <c r="J32" s="84"/>
      <c r="K32" s="45"/>
      <c r="L32" s="112"/>
    </row>
    <row r="33" spans="1:12" s="38" customFormat="1" ht="21" customHeight="1" x14ac:dyDescent="0.3">
      <c r="A33" s="38" t="s">
        <v>32</v>
      </c>
      <c r="B33" s="39" t="s">
        <v>23</v>
      </c>
      <c r="C33" s="40"/>
      <c r="D33" s="46" t="s">
        <v>65</v>
      </c>
      <c r="E33" s="42">
        <v>123</v>
      </c>
      <c r="F33" s="42"/>
      <c r="G33" s="74"/>
      <c r="H33" s="44">
        <f t="shared" si="1"/>
        <v>123</v>
      </c>
      <c r="I33" s="44">
        <f t="shared" si="3"/>
        <v>0</v>
      </c>
      <c r="J33" s="84"/>
      <c r="K33" s="45"/>
      <c r="L33" s="112"/>
    </row>
    <row r="34" spans="1:12" s="38" customFormat="1" x14ac:dyDescent="0.3">
      <c r="A34" s="38" t="s">
        <v>32</v>
      </c>
      <c r="B34" s="39" t="s">
        <v>23</v>
      </c>
      <c r="D34" s="46" t="s">
        <v>48</v>
      </c>
      <c r="E34" s="69">
        <v>6131910</v>
      </c>
      <c r="F34" s="70"/>
      <c r="G34" s="74"/>
      <c r="H34" s="44">
        <f t="shared" si="1"/>
        <v>6131910</v>
      </c>
      <c r="I34" s="44">
        <f t="shared" si="3"/>
        <v>0</v>
      </c>
      <c r="J34" s="85"/>
      <c r="L34" s="112"/>
    </row>
    <row r="35" spans="1:12" s="38" customFormat="1" x14ac:dyDescent="0.3">
      <c r="A35" s="38" t="s">
        <v>32</v>
      </c>
      <c r="B35" s="39" t="s">
        <v>23</v>
      </c>
      <c r="D35" s="46" t="s">
        <v>66</v>
      </c>
      <c r="E35" s="69">
        <v>3</v>
      </c>
      <c r="F35" s="70"/>
      <c r="G35" s="74"/>
      <c r="H35" s="44">
        <f t="shared" si="1"/>
        <v>3</v>
      </c>
      <c r="I35" s="44">
        <f t="shared" si="3"/>
        <v>0</v>
      </c>
      <c r="J35" s="85"/>
      <c r="L35" s="112"/>
    </row>
    <row r="36" spans="1:12" s="38" customFormat="1" ht="23.25" customHeight="1" thickBot="1" x14ac:dyDescent="0.35">
      <c r="A36" s="38" t="s">
        <v>32</v>
      </c>
      <c r="B36" s="39" t="s">
        <v>23</v>
      </c>
      <c r="D36" s="41" t="s">
        <v>64</v>
      </c>
      <c r="E36" s="47">
        <v>0</v>
      </c>
      <c r="F36" s="48"/>
      <c r="G36" s="74"/>
      <c r="H36" s="44">
        <f t="shared" si="1"/>
        <v>0</v>
      </c>
      <c r="I36" s="44">
        <f t="shared" si="3"/>
        <v>0</v>
      </c>
      <c r="J36" s="85"/>
      <c r="L36" s="112"/>
    </row>
    <row r="37" spans="1:12" s="5" customFormat="1" ht="21" customHeight="1" thickTop="1" x14ac:dyDescent="0.3">
      <c r="A37" s="18" t="s">
        <v>34</v>
      </c>
      <c r="E37" s="10">
        <f>SUM(E20:E36)</f>
        <v>16803041.600000001</v>
      </c>
      <c r="F37" s="10">
        <f>SUM(F20:F36)</f>
        <v>-21744685</v>
      </c>
      <c r="G37" s="71"/>
      <c r="H37" s="106">
        <f>SUM(H20:H36)</f>
        <v>16803041.600000001</v>
      </c>
      <c r="I37" s="106">
        <f>SUM(I20:I36)</f>
        <v>-21744685</v>
      </c>
      <c r="J37" s="19"/>
      <c r="L37" s="109"/>
    </row>
    <row r="38" spans="1:12" s="5" customFormat="1" x14ac:dyDescent="0.3">
      <c r="E38" s="9"/>
      <c r="G38" s="71"/>
      <c r="H38" s="17"/>
      <c r="J38" s="89"/>
      <c r="L38" s="109"/>
    </row>
    <row r="39" spans="1:12" s="5" customFormat="1" x14ac:dyDescent="0.3">
      <c r="E39" s="20"/>
      <c r="G39" s="71"/>
      <c r="J39" s="90"/>
      <c r="L39" s="109"/>
    </row>
    <row r="40" spans="1:12" s="5" customFormat="1" x14ac:dyDescent="0.3">
      <c r="A40" s="18" t="s">
        <v>60</v>
      </c>
      <c r="G40" s="71"/>
      <c r="H40" s="18"/>
      <c r="J40" s="90"/>
      <c r="L40" s="109"/>
    </row>
    <row r="41" spans="1:12" s="57" customFormat="1" ht="15" customHeight="1" x14ac:dyDescent="0.3">
      <c r="A41" s="57" t="s">
        <v>59</v>
      </c>
      <c r="G41" s="71"/>
      <c r="J41" s="91"/>
      <c r="L41" s="116"/>
    </row>
    <row r="42" spans="1:12" s="57" customFormat="1" x14ac:dyDescent="0.3">
      <c r="A42" s="66" t="s">
        <v>54</v>
      </c>
      <c r="D42" s="58"/>
      <c r="G42" s="71"/>
      <c r="J42" s="91"/>
      <c r="L42" s="116"/>
    </row>
    <row r="43" spans="1:12" s="57" customFormat="1" x14ac:dyDescent="0.3">
      <c r="A43" s="57" t="s">
        <v>55</v>
      </c>
      <c r="B43" s="58"/>
      <c r="D43" s="58"/>
      <c r="G43" s="71"/>
      <c r="J43" s="92"/>
      <c r="L43" s="116"/>
    </row>
    <row r="44" spans="1:12" s="57" customFormat="1" hidden="1" x14ac:dyDescent="0.3">
      <c r="A44" s="66"/>
      <c r="B44" s="58"/>
      <c r="D44" s="58"/>
      <c r="F44" s="59" t="s">
        <v>35</v>
      </c>
      <c r="G44" s="71"/>
      <c r="H44" s="60" t="s">
        <v>36</v>
      </c>
      <c r="J44" s="93" t="s">
        <v>37</v>
      </c>
      <c r="L44" s="116"/>
    </row>
    <row r="45" spans="1:12" s="57" customFormat="1" hidden="1" x14ac:dyDescent="0.3">
      <c r="A45" s="66"/>
      <c r="B45" s="58"/>
      <c r="D45" s="61"/>
      <c r="F45" s="62">
        <f>+J45-H45</f>
        <v>289250071.65000004</v>
      </c>
      <c r="G45" s="71"/>
      <c r="H45" s="62">
        <v>0</v>
      </c>
      <c r="J45" s="63">
        <f>+'[1]PG&amp;E Corp.  '!S15</f>
        <v>289250071.65000004</v>
      </c>
      <c r="L45" s="116"/>
    </row>
    <row r="46" spans="1:12" s="57" customFormat="1" hidden="1" x14ac:dyDescent="0.3">
      <c r="A46" s="66"/>
      <c r="B46" s="58"/>
      <c r="D46" s="61"/>
      <c r="F46" s="62">
        <f>+J46-H46</f>
        <v>316712645</v>
      </c>
      <c r="G46" s="71"/>
      <c r="H46" s="62">
        <v>0</v>
      </c>
      <c r="J46" s="63">
        <f>+'[1]PG&amp;E Corp.  '!S21+'[1]PG&amp;E Corp.  '!S33+'[1]PG&amp;E Corp.  '!S39+'[1]PG&amp;E Corp.  '!S47</f>
        <v>316712645</v>
      </c>
      <c r="L46" s="116"/>
    </row>
    <row r="47" spans="1:12" s="57" customFormat="1" hidden="1" x14ac:dyDescent="0.3">
      <c r="A47" s="66"/>
      <c r="B47" s="58"/>
      <c r="D47" s="61"/>
      <c r="F47" s="62">
        <f>+J47-H47</f>
        <v>214243733</v>
      </c>
      <c r="G47" s="71"/>
      <c r="H47" s="62">
        <v>0</v>
      </c>
      <c r="J47" s="63">
        <f>+'[1]PG&amp;E Corp.  '!Q57</f>
        <v>214243733</v>
      </c>
      <c r="L47" s="116"/>
    </row>
    <row r="48" spans="1:12" s="57" customFormat="1" hidden="1" x14ac:dyDescent="0.3">
      <c r="A48" s="66"/>
      <c r="B48" s="58"/>
      <c r="D48" s="61"/>
      <c r="F48" s="62">
        <f>+J48-H48</f>
        <v>102648253.11000001</v>
      </c>
      <c r="G48" s="71"/>
      <c r="H48" s="62">
        <f>+'[1]Edison Int''l '!Q8</f>
        <v>50379149</v>
      </c>
      <c r="J48" s="63">
        <f>+'[1]Edison Int''l '!S12</f>
        <v>153027402.11000001</v>
      </c>
      <c r="L48" s="116"/>
    </row>
    <row r="49" spans="1:12" s="57" customFormat="1" hidden="1" x14ac:dyDescent="0.3">
      <c r="A49" s="66"/>
      <c r="B49" s="58"/>
      <c r="D49" s="61"/>
      <c r="F49" s="62">
        <f>+J49-H49</f>
        <v>23617361</v>
      </c>
      <c r="G49" s="71"/>
      <c r="H49" s="62">
        <v>0</v>
      </c>
      <c r="J49" s="63">
        <f>+'[1]Edison Int''l '!Q25</f>
        <v>23617361</v>
      </c>
      <c r="L49" s="116"/>
    </row>
    <row r="50" spans="1:12" s="57" customFormat="1" ht="19.2" hidden="1" thickTop="1" thickBot="1" x14ac:dyDescent="0.35">
      <c r="A50" s="66"/>
      <c r="B50" s="58"/>
      <c r="D50" s="61"/>
      <c r="F50" s="64">
        <f>SUM(F45:F49)</f>
        <v>946472063.76000011</v>
      </c>
      <c r="G50" s="71"/>
      <c r="H50" s="64">
        <f>SUM(H45:H49)</f>
        <v>50379149</v>
      </c>
      <c r="J50" s="64">
        <f>SUM(J45:J49)</f>
        <v>996851212.76000011</v>
      </c>
      <c r="L50" s="116"/>
    </row>
    <row r="51" spans="1:12" s="57" customFormat="1" hidden="1" x14ac:dyDescent="0.3">
      <c r="A51" s="66"/>
      <c r="B51" s="58"/>
      <c r="D51" s="61"/>
      <c r="F51" s="62"/>
      <c r="G51" s="71"/>
      <c r="H51" s="62"/>
      <c r="J51" s="63"/>
      <c r="L51" s="116"/>
    </row>
    <row r="52" spans="1:12" s="57" customFormat="1" hidden="1" x14ac:dyDescent="0.3">
      <c r="A52" s="66"/>
      <c r="B52" s="58"/>
      <c r="D52" s="61"/>
      <c r="F52" s="62">
        <f>+J52-H52</f>
        <v>41504394</v>
      </c>
      <c r="G52" s="71"/>
      <c r="H52" s="62">
        <f>SUM(H10:H13)</f>
        <v>62158802</v>
      </c>
      <c r="J52" s="63">
        <f>+H14</f>
        <v>103663196</v>
      </c>
      <c r="L52" s="116"/>
    </row>
    <row r="53" spans="1:12" s="57" customFormat="1" hidden="1" x14ac:dyDescent="0.3">
      <c r="A53" s="66"/>
      <c r="B53" s="58"/>
      <c r="D53" s="61"/>
      <c r="F53" s="62">
        <f>+J53-H53</f>
        <v>15581843.600000001</v>
      </c>
      <c r="G53" s="71"/>
      <c r="H53" s="62">
        <f>+H31</f>
        <v>1221198</v>
      </c>
      <c r="J53" s="63">
        <f>+H37</f>
        <v>16803041.600000001</v>
      </c>
      <c r="L53" s="116"/>
    </row>
    <row r="54" spans="1:12" s="57" customFormat="1" ht="19.2" hidden="1" thickTop="1" thickBot="1" x14ac:dyDescent="0.35">
      <c r="A54" s="66"/>
      <c r="B54" s="58"/>
      <c r="D54" s="61"/>
      <c r="F54" s="64">
        <f>+F52+F53</f>
        <v>57086237.600000001</v>
      </c>
      <c r="G54" s="71"/>
      <c r="H54" s="64">
        <f>+H52+H53</f>
        <v>63380000</v>
      </c>
      <c r="J54" s="64">
        <f>+J52+J53</f>
        <v>120466237.59999999</v>
      </c>
      <c r="L54" s="116"/>
    </row>
    <row r="55" spans="1:12" s="57" customFormat="1" hidden="1" x14ac:dyDescent="0.3">
      <c r="A55" s="66"/>
      <c r="B55" s="58"/>
      <c r="D55" s="58"/>
      <c r="F55" s="65"/>
      <c r="G55" s="71"/>
      <c r="H55" s="65"/>
      <c r="J55" s="94"/>
      <c r="L55" s="116"/>
    </row>
    <row r="56" spans="1:12" s="57" customFormat="1" hidden="1" x14ac:dyDescent="0.3">
      <c r="A56" s="66"/>
      <c r="B56" s="58"/>
      <c r="D56" s="58"/>
      <c r="F56" s="58"/>
      <c r="G56" s="71"/>
      <c r="H56" s="61"/>
      <c r="J56" s="94"/>
      <c r="L56" s="116"/>
    </row>
    <row r="57" spans="1:12" s="57" customFormat="1" x14ac:dyDescent="0.3">
      <c r="A57" s="66" t="s">
        <v>56</v>
      </c>
      <c r="B57" s="58"/>
      <c r="D57" s="58"/>
      <c r="G57" s="71"/>
      <c r="J57" s="92"/>
      <c r="L57" s="116"/>
    </row>
    <row r="58" spans="1:12" s="57" customFormat="1" x14ac:dyDescent="0.3">
      <c r="A58" s="66" t="s">
        <v>62</v>
      </c>
      <c r="B58" s="58"/>
      <c r="D58" s="58"/>
      <c r="G58" s="71"/>
      <c r="J58" s="92"/>
      <c r="L58" s="116"/>
    </row>
    <row r="59" spans="1:12" s="57" customFormat="1" x14ac:dyDescent="0.3">
      <c r="A59" s="66" t="s">
        <v>57</v>
      </c>
      <c r="B59" s="58"/>
      <c r="D59" s="58"/>
      <c r="G59" s="71"/>
      <c r="J59" s="92"/>
      <c r="L59" s="116"/>
    </row>
    <row r="60" spans="1:12" s="57" customFormat="1" x14ac:dyDescent="0.3">
      <c r="A60" s="66" t="s">
        <v>68</v>
      </c>
      <c r="B60" s="67"/>
      <c r="C60" s="68"/>
      <c r="D60" s="67"/>
      <c r="G60" s="71"/>
      <c r="J60" s="92"/>
      <c r="L60" s="116"/>
    </row>
    <row r="61" spans="1:12" s="57" customFormat="1" x14ac:dyDescent="0.3">
      <c r="A61" s="66" t="s">
        <v>58</v>
      </c>
      <c r="B61" s="67"/>
      <c r="C61" s="68"/>
      <c r="D61" s="67"/>
      <c r="G61" s="71"/>
      <c r="J61" s="92"/>
      <c r="L61" s="116"/>
    </row>
    <row r="62" spans="1:12" s="5" customFormat="1" x14ac:dyDescent="0.3">
      <c r="B62" s="52"/>
      <c r="C62" s="53"/>
      <c r="D62" s="52"/>
      <c r="G62" s="71"/>
      <c r="J62" s="54"/>
      <c r="L62" s="109"/>
    </row>
    <row r="63" spans="1:12" s="5" customFormat="1" x14ac:dyDescent="0.3">
      <c r="B63" s="54"/>
      <c r="C63" s="54"/>
      <c r="D63" s="54"/>
      <c r="G63" s="71"/>
      <c r="J63" s="54"/>
      <c r="L63" s="109"/>
    </row>
    <row r="64" spans="1:12" s="5" customFormat="1" x14ac:dyDescent="0.3">
      <c r="B64" s="54"/>
      <c r="C64" s="54"/>
      <c r="D64" s="54"/>
      <c r="G64" s="71"/>
      <c r="J64" s="54"/>
      <c r="L64" s="109"/>
    </row>
    <row r="65" spans="2:12" s="5" customFormat="1" x14ac:dyDescent="0.3">
      <c r="B65" s="54"/>
      <c r="C65" s="54"/>
      <c r="D65" s="54"/>
      <c r="G65" s="71"/>
      <c r="J65" s="54"/>
      <c r="L65" s="109"/>
    </row>
    <row r="66" spans="2:12" s="5" customFormat="1" x14ac:dyDescent="0.3">
      <c r="G66" s="71"/>
      <c r="J66" s="54"/>
      <c r="L66" s="109"/>
    </row>
    <row r="67" spans="2:12" s="5" customFormat="1" x14ac:dyDescent="0.3">
      <c r="G67" s="71"/>
      <c r="J67" s="54"/>
      <c r="L67" s="109"/>
    </row>
    <row r="68" spans="2:12" s="5" customFormat="1" x14ac:dyDescent="0.3">
      <c r="G68" s="71"/>
      <c r="J68" s="54"/>
      <c r="L68" s="109"/>
    </row>
    <row r="69" spans="2:12" s="5" customFormat="1" x14ac:dyDescent="0.3">
      <c r="G69" s="71"/>
      <c r="J69" s="54"/>
      <c r="L69" s="109"/>
    </row>
    <row r="70" spans="2:12" s="5" customFormat="1" x14ac:dyDescent="0.3">
      <c r="G70" s="71"/>
      <c r="J70" s="54"/>
      <c r="L70" s="109"/>
    </row>
    <row r="71" spans="2:12" s="5" customFormat="1" x14ac:dyDescent="0.3">
      <c r="G71" s="71"/>
      <c r="J71" s="54"/>
      <c r="L71" s="109"/>
    </row>
    <row r="72" spans="2:12" s="5" customFormat="1" x14ac:dyDescent="0.3">
      <c r="G72" s="71"/>
      <c r="J72" s="54"/>
      <c r="L72" s="109"/>
    </row>
    <row r="73" spans="2:12" s="5" customFormat="1" x14ac:dyDescent="0.3">
      <c r="G73" s="71"/>
      <c r="J73" s="54"/>
      <c r="L73" s="109"/>
    </row>
    <row r="74" spans="2:12" s="5" customFormat="1" x14ac:dyDescent="0.3">
      <c r="G74" s="71"/>
      <c r="J74" s="54"/>
      <c r="L74" s="109"/>
    </row>
    <row r="75" spans="2:12" s="5" customFormat="1" x14ac:dyDescent="0.3">
      <c r="G75" s="71"/>
      <c r="J75" s="54"/>
      <c r="L75" s="109"/>
    </row>
    <row r="76" spans="2:12" s="5" customFormat="1" x14ac:dyDescent="0.3">
      <c r="G76" s="71"/>
      <c r="J76" s="54"/>
      <c r="L76" s="109"/>
    </row>
    <row r="77" spans="2:12" s="5" customFormat="1" x14ac:dyDescent="0.3">
      <c r="G77" s="71"/>
      <c r="J77" s="54"/>
      <c r="L77" s="109"/>
    </row>
    <row r="78" spans="2:12" s="5" customFormat="1" x14ac:dyDescent="0.3">
      <c r="G78" s="71"/>
      <c r="J78" s="54"/>
      <c r="L78" s="109"/>
    </row>
    <row r="79" spans="2:12" s="5" customFormat="1" x14ac:dyDescent="0.3">
      <c r="G79" s="71"/>
      <c r="J79" s="54"/>
      <c r="L79" s="109"/>
    </row>
    <row r="80" spans="2:12" s="5" customFormat="1" x14ac:dyDescent="0.3">
      <c r="G80" s="71"/>
      <c r="J80" s="54"/>
      <c r="L80" s="109"/>
    </row>
    <row r="81" spans="7:12" s="5" customFormat="1" x14ac:dyDescent="0.3">
      <c r="G81" s="71"/>
      <c r="J81" s="54"/>
      <c r="L81" s="109"/>
    </row>
    <row r="82" spans="7:12" s="5" customFormat="1" x14ac:dyDescent="0.3">
      <c r="G82" s="71"/>
      <c r="J82" s="54"/>
      <c r="L82" s="109"/>
    </row>
    <row r="83" spans="7:12" s="5" customFormat="1" x14ac:dyDescent="0.3">
      <c r="G83" s="71"/>
      <c r="J83" s="54"/>
      <c r="L83" s="109"/>
    </row>
    <row r="84" spans="7:12" s="5" customFormat="1" x14ac:dyDescent="0.3">
      <c r="G84" s="71"/>
      <c r="J84" s="54"/>
      <c r="L84" s="109"/>
    </row>
    <row r="85" spans="7:12" s="5" customFormat="1" x14ac:dyDescent="0.3">
      <c r="G85" s="71"/>
      <c r="J85" s="54"/>
      <c r="L85" s="109"/>
    </row>
    <row r="86" spans="7:12" s="5" customFormat="1" x14ac:dyDescent="0.3">
      <c r="G86" s="71"/>
      <c r="J86" s="54"/>
      <c r="L86" s="109"/>
    </row>
    <row r="87" spans="7:12" s="5" customFormat="1" x14ac:dyDescent="0.3">
      <c r="G87" s="71"/>
      <c r="J87" s="54"/>
      <c r="L87" s="109"/>
    </row>
    <row r="88" spans="7:12" s="5" customFormat="1" x14ac:dyDescent="0.3">
      <c r="G88" s="71"/>
      <c r="J88" s="54"/>
      <c r="L88" s="109"/>
    </row>
    <row r="89" spans="7:12" s="5" customFormat="1" x14ac:dyDescent="0.3">
      <c r="G89" s="71"/>
      <c r="J89" s="54"/>
      <c r="L89" s="109"/>
    </row>
    <row r="90" spans="7:12" s="5" customFormat="1" x14ac:dyDescent="0.3">
      <c r="G90" s="71"/>
      <c r="J90" s="54"/>
      <c r="L90" s="109"/>
    </row>
    <row r="91" spans="7:12" s="5" customFormat="1" x14ac:dyDescent="0.3">
      <c r="G91" s="71"/>
      <c r="J91" s="54"/>
      <c r="L91" s="109"/>
    </row>
    <row r="92" spans="7:12" s="5" customFormat="1" x14ac:dyDescent="0.3">
      <c r="G92" s="71"/>
      <c r="J92" s="54"/>
      <c r="L92" s="109"/>
    </row>
    <row r="93" spans="7:12" s="5" customFormat="1" x14ac:dyDescent="0.3">
      <c r="G93" s="71"/>
      <c r="J93" s="54"/>
      <c r="L93" s="109"/>
    </row>
    <row r="94" spans="7:12" s="5" customFormat="1" x14ac:dyDescent="0.3">
      <c r="G94" s="71"/>
      <c r="J94" s="54"/>
      <c r="L94" s="109"/>
    </row>
    <row r="95" spans="7:12" s="5" customFormat="1" x14ac:dyDescent="0.3">
      <c r="G95" s="71"/>
      <c r="J95" s="54"/>
      <c r="L95" s="109"/>
    </row>
  </sheetData>
  <phoneticPr fontId="0" type="noConversion"/>
  <pageMargins left="0.27" right="0.25" top="0.62" bottom="0.53" header="0.27" footer="0.5"/>
  <pageSetup scale="47" orientation="landscape" r:id="rId1"/>
  <headerFooter alignWithMargins="0">
    <oddHeader>&amp;C&amp;"Arial,Bold"&amp;16HIGHLY CONFIDENTIAL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- ISO  for EPMI and PGE</vt:lpstr>
      <vt:lpstr>'PX - ISO  for EPMI and PGE'!Print_Area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2001-06-22T23:20:46Z</cp:lastPrinted>
  <dcterms:created xsi:type="dcterms:W3CDTF">2001-05-09T20:49:43Z</dcterms:created>
  <dcterms:modified xsi:type="dcterms:W3CDTF">2023-09-10T15:02:49Z</dcterms:modified>
</cp:coreProperties>
</file>