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52"/>
  </bookViews>
  <sheets>
    <sheet name="All PX Credits" sheetId="1" r:id="rId1"/>
  </sheets>
  <calcPr calcId="92512" calcMode="manual"/>
</workbook>
</file>

<file path=xl/calcChain.xml><?xml version="1.0" encoding="utf-8"?>
<calcChain xmlns="http://schemas.openxmlformats.org/spreadsheetml/2006/main">
  <c r="R5" i="1" l="1"/>
  <c r="T5" i="1"/>
  <c r="R6" i="1"/>
  <c r="T6" i="1"/>
  <c r="H7" i="1"/>
  <c r="K7" i="1"/>
  <c r="N7" i="1"/>
  <c r="R7" i="1"/>
  <c r="T7" i="1"/>
  <c r="R8" i="1"/>
  <c r="T8" i="1"/>
  <c r="R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R14" i="1"/>
  <c r="R15" i="1"/>
  <c r="R16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20" i="1"/>
  <c r="D21" i="1"/>
  <c r="D2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7" i="1"/>
  <c r="D37" i="1"/>
  <c r="E37" i="1"/>
  <c r="C38" i="1"/>
  <c r="D38" i="1"/>
  <c r="E38" i="1"/>
  <c r="C39" i="1"/>
  <c r="D39" i="1"/>
  <c r="E39" i="1"/>
</calcChain>
</file>

<file path=xl/sharedStrings.xml><?xml version="1.0" encoding="utf-8"?>
<sst xmlns="http://schemas.openxmlformats.org/spreadsheetml/2006/main" count="46" uniqueCount="21">
  <si>
    <t>Total</t>
  </si>
  <si>
    <t>PGE</t>
  </si>
  <si>
    <t>SCE</t>
  </si>
  <si>
    <t>EESO</t>
  </si>
  <si>
    <t>EEMC</t>
  </si>
  <si>
    <t>IBM</t>
  </si>
  <si>
    <t>Refunded</t>
  </si>
  <si>
    <t>Total Due</t>
  </si>
  <si>
    <t>Residential</t>
  </si>
  <si>
    <t>All Commercial=</t>
  </si>
  <si>
    <t>All Residential=</t>
  </si>
  <si>
    <t>Sub Total</t>
  </si>
  <si>
    <t>ALL Credits=</t>
  </si>
  <si>
    <t xml:space="preserve">              Total Credit Balances by G/L Month</t>
  </si>
  <si>
    <t>Comm&amp; Res</t>
  </si>
  <si>
    <t xml:space="preserve">              Total Credit Balances (Cumulative) by G/L Month</t>
  </si>
  <si>
    <t>Financial Impact If  PX Credit is Reversed</t>
  </si>
  <si>
    <t>Effective Thru</t>
  </si>
  <si>
    <t>Sept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</si>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</sst>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8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8" fontId="2" fillId="2" borderId="4" xfId="0" applyNumberFormat="1" applyFont="1" applyFill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8" fontId="2" fillId="2" borderId="5" xfId="0" applyNumberFormat="1" applyFont="1" applyFill="1" applyBorder="1" applyAlignment="1">
      <alignment horizontal="left"/>
    </xf>
    <xf numFmtId="8" fontId="2" fillId="2" borderId="0" xfId="0" applyNumberFormat="1" applyFont="1" applyFill="1" applyAlignment="1">
      <alignment horizontal="left"/>
    </xf>
    <xf numFmtId="40" fontId="2" fillId="2" borderId="4" xfId="0" applyNumberFormat="1" applyFont="1" applyFill="1" applyBorder="1" applyAlignment="1">
      <alignment horizontal="left"/>
    </xf>
    <xf numFmtId="8" fontId="2" fillId="0" borderId="4" xfId="0" applyNumberFormat="1" applyFont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40" fontId="2" fillId="0" borderId="4" xfId="0" applyNumberFormat="1" applyFont="1" applyBorder="1" applyAlignment="1">
      <alignment horizontal="left"/>
    </xf>
    <xf numFmtId="8" fontId="2" fillId="0" borderId="0" xfId="0" applyNumberFormat="1" applyFont="1" applyAlignment="1">
      <alignment horizontal="left"/>
    </xf>
    <xf numFmtId="8" fontId="2" fillId="0" borderId="6" xfId="0" applyNumberFormat="1" applyFont="1" applyBorder="1" applyAlignment="1">
      <alignment horizontal="left"/>
    </xf>
    <xf numFmtId="8" fontId="5" fillId="0" borderId="3" xfId="0" applyNumberFormat="1" applyFont="1" applyBorder="1" applyAlignment="1">
      <alignment horizontal="left"/>
    </xf>
    <xf numFmtId="8" fontId="2" fillId="0" borderId="0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8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 applyProtection="1">
      <alignment horizontal="left" vertical="center" wrapText="1"/>
      <protection locked="0"/>
    </xf>
    <xf numFmtId="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shrinkToFit="1"/>
    </xf>
    <xf numFmtId="8" fontId="2" fillId="2" borderId="7" xfId="0" applyNumberFormat="1" applyFont="1" applyFill="1" applyBorder="1" applyAlignment="1">
      <alignment horizontal="left"/>
    </xf>
    <xf numFmtId="8" fontId="2" fillId="0" borderId="7" xfId="0" applyNumberFormat="1" applyFont="1" applyBorder="1" applyAlignment="1">
      <alignment horizontal="left"/>
    </xf>
    <xf numFmtId="40" fontId="2" fillId="0" borderId="7" xfId="0" applyNumberFormat="1" applyFont="1" applyBorder="1" applyAlignment="1">
      <alignment horizontal="left"/>
    </xf>
    <xf numFmtId="8" fontId="0" fillId="0" borderId="0" xfId="0" applyNumberFormat="1"/>
    <xf numFmtId="8" fontId="6" fillId="0" borderId="0" xfId="0" applyNumberFormat="1" applyFont="1" applyAlignment="1">
      <alignment horizontal="left"/>
    </xf>
    <xf numFmtId="165" fontId="2" fillId="0" borderId="3" xfId="0" applyNumberFormat="1" applyFont="1" applyBorder="1" applyAlignment="1">
      <alignment horizontal="left"/>
    </xf>
    <xf numFmtId="8" fontId="3" fillId="0" borderId="0" xfId="0" applyNumberFormat="1" applyFont="1" applyAlignment="1">
      <alignment horizontal="left"/>
    </xf>
    <xf numFmtId="10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42"/>
  <sheetViews>
    <sheetView showGridLines="0" tabSelected="1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G42" sqref="G42"/>
    </sheetView>
  </sheetViews>
  <sheetFormatPr defaultRowHeight="15.9" customHeight="1" x14ac:dyDescent="0.25"/>
  <cols>
    <col min="1" max="1" width="6" style="3" customWidth="1"/>
    <col min="2" max="2" width="5.109375" style="2" customWidth="1"/>
    <col min="3" max="3" width="13.88671875" style="1" customWidth="1"/>
    <col min="4" max="4" width="13.44140625" style="1" customWidth="1"/>
    <col min="5" max="5" width="12.6640625" style="1" customWidth="1"/>
    <col min="6" max="8" width="13.88671875" style="2" customWidth="1"/>
    <col min="9" max="10" width="13.44140625" style="2" customWidth="1"/>
    <col min="11" max="11" width="13.6640625" style="2" bestFit="1" customWidth="1"/>
    <col min="12" max="13" width="13.88671875" style="2" bestFit="1" customWidth="1"/>
    <col min="14" max="17" width="13.88671875" style="2" customWidth="1"/>
    <col min="18" max="18" width="15.109375" style="2" customWidth="1"/>
    <col min="19" max="19" width="12" style="2" customWidth="1"/>
    <col min="20" max="20" width="15" bestFit="1" customWidth="1"/>
    <col min="21" max="21" width="16" bestFit="1" customWidth="1"/>
    <col min="23" max="23" width="16" bestFit="1" customWidth="1"/>
  </cols>
  <sheetData>
    <row r="2" spans="1:23" ht="15.9" customHeight="1" x14ac:dyDescent="0.3">
      <c r="A2" s="4" t="s">
        <v>13</v>
      </c>
      <c r="B2" s="5"/>
      <c r="C2" s="6"/>
    </row>
    <row r="4" spans="1:23" ht="18" customHeight="1" x14ac:dyDescent="0.25">
      <c r="A4" s="26" t="s">
        <v>14</v>
      </c>
      <c r="B4" s="27"/>
      <c r="C4" s="9">
        <v>36678</v>
      </c>
      <c r="D4" s="9">
        <v>36708</v>
      </c>
      <c r="E4" s="9">
        <v>36739</v>
      </c>
      <c r="F4" s="9">
        <v>36770</v>
      </c>
      <c r="G4" s="9">
        <v>36800</v>
      </c>
      <c r="H4" s="9">
        <v>36831</v>
      </c>
      <c r="I4" s="9">
        <v>36861</v>
      </c>
      <c r="J4" s="9">
        <v>36892</v>
      </c>
      <c r="K4" s="9">
        <v>36923</v>
      </c>
      <c r="L4" s="9">
        <v>36951</v>
      </c>
      <c r="M4" s="9">
        <v>36982</v>
      </c>
      <c r="N4" s="9">
        <v>37012</v>
      </c>
      <c r="O4" s="9">
        <v>37043</v>
      </c>
      <c r="P4" s="9">
        <v>37073</v>
      </c>
      <c r="Q4" s="9">
        <v>37104</v>
      </c>
      <c r="R4" s="10" t="s">
        <v>11</v>
      </c>
      <c r="S4" s="10" t="s">
        <v>6</v>
      </c>
      <c r="T4" s="8" t="s">
        <v>7</v>
      </c>
    </row>
    <row r="5" spans="1:23" ht="18" customHeight="1" x14ac:dyDescent="0.25">
      <c r="A5" s="11" t="s">
        <v>3</v>
      </c>
      <c r="B5" s="11" t="s">
        <v>1</v>
      </c>
      <c r="C5" s="14">
        <v>-456372.98</v>
      </c>
      <c r="D5" s="14">
        <v>-8409299.2899999991</v>
      </c>
      <c r="E5" s="14">
        <v>-14500498.550000001</v>
      </c>
      <c r="F5" s="14">
        <v>-17318635.079999998</v>
      </c>
      <c r="G5" s="14">
        <v>-24604694.73</v>
      </c>
      <c r="H5" s="14">
        <v>-13023689.869999999</v>
      </c>
      <c r="I5" s="14">
        <v>-35606369.289999999</v>
      </c>
      <c r="J5" s="14">
        <v>-52331959.450000003</v>
      </c>
      <c r="K5" s="14">
        <v>-29849829.010000002</v>
      </c>
      <c r="L5" s="14">
        <v>-2702778.43</v>
      </c>
      <c r="M5" s="14">
        <v>-1611486.38</v>
      </c>
      <c r="N5" s="14"/>
      <c r="O5" s="14"/>
      <c r="P5" s="14"/>
      <c r="Q5" s="14"/>
      <c r="R5" s="14">
        <f>SUM(C5:Q5)</f>
        <v>-200415613.06</v>
      </c>
      <c r="S5" s="15">
        <v>0</v>
      </c>
      <c r="T5" s="16">
        <f>R5+S5</f>
        <v>-200415613.06</v>
      </c>
    </row>
    <row r="6" spans="1:23" ht="18" customHeight="1" x14ac:dyDescent="0.25">
      <c r="A6" s="11"/>
      <c r="B6" s="11" t="s">
        <v>2</v>
      </c>
      <c r="C6" s="18">
        <v>-422442.54</v>
      </c>
      <c r="D6" s="18">
        <v>-4463541.1499999864</v>
      </c>
      <c r="E6" s="18">
        <v>-7975082.019999993</v>
      </c>
      <c r="F6" s="18">
        <v>-10280898.680000024</v>
      </c>
      <c r="G6" s="18">
        <v>-5310403.18</v>
      </c>
      <c r="H6" s="18">
        <v>-4714365.390000008</v>
      </c>
      <c r="I6" s="18">
        <v>-14478951.52999999</v>
      </c>
      <c r="J6" s="18">
        <v>-21269042.950000033</v>
      </c>
      <c r="K6" s="18">
        <v>-25040863.560000066</v>
      </c>
      <c r="L6" s="18">
        <v>-6522250.6999999806</v>
      </c>
      <c r="M6" s="18">
        <v>-10305462.770000001</v>
      </c>
      <c r="N6" s="18">
        <v>-287229.18000001088</v>
      </c>
      <c r="O6" s="14"/>
      <c r="P6" s="14"/>
      <c r="Q6" s="14"/>
      <c r="R6" s="14">
        <f>SUM(C6:Q6)</f>
        <v>-111070533.65000008</v>
      </c>
      <c r="S6" s="17">
        <v>10806495.77</v>
      </c>
      <c r="T6" s="14">
        <f>R6+S6</f>
        <v>-100264037.88000008</v>
      </c>
    </row>
    <row r="7" spans="1:23" ht="18" customHeight="1" x14ac:dyDescent="0.25">
      <c r="A7" s="11"/>
      <c r="B7" s="11" t="s">
        <v>5</v>
      </c>
      <c r="C7" s="18">
        <v>-342135.9</v>
      </c>
      <c r="D7" s="18">
        <v>-1924530.08</v>
      </c>
      <c r="E7" s="18">
        <v>-2110511.5</v>
      </c>
      <c r="F7" s="18">
        <v>-3894859.87</v>
      </c>
      <c r="G7" s="18">
        <v>-2440587.2200000002</v>
      </c>
      <c r="H7" s="18">
        <f>-2235695.31-189598-162216.42</f>
        <v>-2587509.73</v>
      </c>
      <c r="I7" s="18">
        <v>-4169078.79</v>
      </c>
      <c r="J7" s="18">
        <v>-7210418.8499999996</v>
      </c>
      <c r="K7" s="18">
        <f>-3088212.4-395075.53-324143.22</f>
        <v>-3807431.1499999994</v>
      </c>
      <c r="L7" s="18">
        <v>-3474024.59</v>
      </c>
      <c r="M7" s="18">
        <v>-2860324.46</v>
      </c>
      <c r="N7" s="18">
        <f>-1053866.57-95452.95-88494.6</f>
        <v>-1237814.1200000001</v>
      </c>
      <c r="O7" s="14"/>
      <c r="P7" s="14"/>
      <c r="Q7" s="14"/>
      <c r="R7" s="14">
        <f>SUM(C7:Q7)</f>
        <v>-36059226.25999999</v>
      </c>
      <c r="S7" s="15">
        <v>0</v>
      </c>
      <c r="T7" s="14">
        <f>R7+S7</f>
        <v>-36059226.25999999</v>
      </c>
      <c r="W7" s="36"/>
    </row>
    <row r="8" spans="1:23" ht="18" customHeight="1" x14ac:dyDescent="0.25">
      <c r="A8" s="13" t="s">
        <v>4</v>
      </c>
      <c r="B8" s="13" t="s">
        <v>1</v>
      </c>
      <c r="C8" s="19"/>
      <c r="D8" s="19">
        <v>-3894536.26</v>
      </c>
      <c r="E8" s="19">
        <v>-15624046.199999999</v>
      </c>
      <c r="F8" s="19">
        <v>-16009892.810000001</v>
      </c>
      <c r="G8" s="19">
        <v>-13521285.210000001</v>
      </c>
      <c r="H8" s="19">
        <v>-9477764.8499999996</v>
      </c>
      <c r="I8" s="19">
        <v>-24170326.579999998</v>
      </c>
      <c r="J8" s="19">
        <v>-35880484.299999997</v>
      </c>
      <c r="K8" s="19">
        <v>-33301817.449999999</v>
      </c>
      <c r="L8" s="19">
        <v>-12704206.35</v>
      </c>
      <c r="M8" s="19">
        <v>-956906.53</v>
      </c>
      <c r="N8" s="19">
        <v>19986.669999999998</v>
      </c>
      <c r="O8" s="19">
        <v>6644.16</v>
      </c>
      <c r="P8" s="19">
        <v>-4258.6400000000003</v>
      </c>
      <c r="Q8" s="19"/>
      <c r="R8" s="19">
        <f>SUM(C8:Q8)</f>
        <v>-165518894.34999999</v>
      </c>
      <c r="S8" s="20">
        <v>0</v>
      </c>
      <c r="T8" s="19">
        <f>R8+S8</f>
        <v>-165518894.34999999</v>
      </c>
    </row>
    <row r="9" spans="1:23" ht="18" customHeight="1" x14ac:dyDescent="0.25">
      <c r="A9" s="13"/>
      <c r="B9" s="13" t="s">
        <v>2</v>
      </c>
      <c r="C9" s="19"/>
      <c r="D9" s="19">
        <v>-538990.56999999995</v>
      </c>
      <c r="E9" s="19">
        <v>-2020408.11</v>
      </c>
      <c r="F9" s="21">
        <v>-951268.96</v>
      </c>
      <c r="G9" s="21">
        <v>-1117520.68</v>
      </c>
      <c r="H9" s="21">
        <v>-2563235.3199999998</v>
      </c>
      <c r="I9" s="21">
        <v>-7234270.2300000004</v>
      </c>
      <c r="J9" s="21">
        <v>-18995621.390000001</v>
      </c>
      <c r="K9" s="21">
        <v>-17446834.449999999</v>
      </c>
      <c r="L9" s="21">
        <v>-7190049.2300000004</v>
      </c>
      <c r="M9" s="21">
        <v>-1193820.0900000001</v>
      </c>
      <c r="N9" s="19">
        <v>-649347.35</v>
      </c>
      <c r="O9" s="19">
        <v>-157229.21</v>
      </c>
      <c r="P9" s="19">
        <v>-262907.44</v>
      </c>
      <c r="Q9" s="19"/>
      <c r="R9" s="19">
        <f>SUM(C9:Q9)</f>
        <v>-60321503.030000001</v>
      </c>
      <c r="S9" s="22">
        <v>24245569.18</v>
      </c>
      <c r="T9" s="23">
        <f>R9+S9</f>
        <v>-36075933.850000001</v>
      </c>
    </row>
    <row r="10" spans="1:23" ht="18" customHeight="1" x14ac:dyDescent="0.25">
      <c r="A10" s="7" t="s">
        <v>0</v>
      </c>
      <c r="B10" s="8"/>
      <c r="C10" s="24">
        <f t="shared" ref="C10:M10" si="0">SUM(C5:C9)</f>
        <v>-1220951.42</v>
      </c>
      <c r="D10" s="24">
        <f t="shared" si="0"/>
        <v>-19230897.349999987</v>
      </c>
      <c r="E10" s="24">
        <f t="shared" si="0"/>
        <v>-42230546.379999995</v>
      </c>
      <c r="F10" s="24">
        <f t="shared" si="0"/>
        <v>-48455555.400000021</v>
      </c>
      <c r="G10" s="24">
        <f t="shared" si="0"/>
        <v>-46994491.020000003</v>
      </c>
      <c r="H10" s="24">
        <f t="shared" si="0"/>
        <v>-32366565.160000004</v>
      </c>
      <c r="I10" s="24">
        <f t="shared" si="0"/>
        <v>-85658996.420000002</v>
      </c>
      <c r="J10" s="24">
        <f t="shared" si="0"/>
        <v>-135687526.94000003</v>
      </c>
      <c r="K10" s="24">
        <f t="shared" si="0"/>
        <v>-109446775.62000006</v>
      </c>
      <c r="L10" s="24">
        <f t="shared" si="0"/>
        <v>-32593309.299999978</v>
      </c>
      <c r="M10" s="24">
        <f t="shared" si="0"/>
        <v>-16928000.230000004</v>
      </c>
      <c r="N10" s="24">
        <f t="shared" ref="N10:S10" si="1">SUM(N5:N9)</f>
        <v>-2154403.9800000112</v>
      </c>
      <c r="O10" s="24">
        <f t="shared" si="1"/>
        <v>-150585.04999999999</v>
      </c>
      <c r="P10" s="24">
        <f t="shared" si="1"/>
        <v>-267166.08000000002</v>
      </c>
      <c r="Q10" s="24">
        <f t="shared" si="1"/>
        <v>0</v>
      </c>
      <c r="R10" s="24">
        <f t="shared" si="1"/>
        <v>-573385770.35000002</v>
      </c>
      <c r="S10" s="38">
        <f t="shared" si="1"/>
        <v>35052064.950000003</v>
      </c>
      <c r="T10" s="24">
        <f>SUM(R10:S10)</f>
        <v>-538333705.39999998</v>
      </c>
      <c r="U10" s="36"/>
    </row>
    <row r="11" spans="1:23" ht="18" customHeight="1" x14ac:dyDescent="0.25">
      <c r="S11"/>
    </row>
    <row r="12" spans="1:23" ht="18" customHeight="1" x14ac:dyDescent="0.25">
      <c r="A12" s="12"/>
      <c r="B12" s="12"/>
      <c r="C12" s="22"/>
      <c r="D12" s="22"/>
      <c r="E12" s="25"/>
      <c r="F12" s="12"/>
      <c r="G12" s="2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3" ht="18" customHeight="1" x14ac:dyDescent="0.25">
      <c r="A13" s="26" t="s">
        <v>8</v>
      </c>
      <c r="B13" s="27"/>
      <c r="C13" s="9">
        <v>36678</v>
      </c>
      <c r="D13" s="9">
        <v>36708</v>
      </c>
      <c r="E13" s="9">
        <v>36739</v>
      </c>
      <c r="F13" s="9">
        <v>36770</v>
      </c>
      <c r="G13" s="9">
        <v>36800</v>
      </c>
      <c r="H13" s="9">
        <v>36831</v>
      </c>
      <c r="I13" s="9">
        <v>36861</v>
      </c>
      <c r="J13" s="9">
        <v>36892</v>
      </c>
      <c r="K13" s="9">
        <v>36923</v>
      </c>
      <c r="L13" s="9">
        <v>36951</v>
      </c>
      <c r="M13" s="9">
        <v>36982</v>
      </c>
      <c r="N13" s="9">
        <v>37012</v>
      </c>
      <c r="O13" s="9">
        <v>37043</v>
      </c>
      <c r="P13" s="9">
        <v>37073</v>
      </c>
      <c r="Q13" s="9">
        <v>37104</v>
      </c>
      <c r="R13" s="10" t="s">
        <v>0</v>
      </c>
      <c r="S13"/>
    </row>
    <row r="14" spans="1:23" ht="18" customHeight="1" x14ac:dyDescent="0.25">
      <c r="A14" s="11" t="s">
        <v>3</v>
      </c>
      <c r="B14" s="11" t="s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7"/>
      <c r="N14" s="16"/>
      <c r="O14" s="14"/>
      <c r="P14" s="14"/>
      <c r="Q14" s="14"/>
      <c r="R14" s="14">
        <f>SUM(C14:Q14)</f>
        <v>0</v>
      </c>
      <c r="S14"/>
    </row>
    <row r="15" spans="1:23" ht="18" customHeight="1" x14ac:dyDescent="0.25">
      <c r="A15" s="11"/>
      <c r="B15" s="11" t="s">
        <v>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3"/>
      <c r="N15" s="14"/>
      <c r="O15" s="14"/>
      <c r="P15" s="14"/>
      <c r="Q15" s="14"/>
      <c r="R15" s="14">
        <f>SUM(C15:Q15)</f>
        <v>0</v>
      </c>
      <c r="S15"/>
    </row>
    <row r="16" spans="1:23" ht="18" customHeight="1" x14ac:dyDescent="0.25">
      <c r="A16" s="13" t="s">
        <v>4</v>
      </c>
      <c r="B16" s="13" t="s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4"/>
      <c r="N16" s="19"/>
      <c r="O16" s="19"/>
      <c r="P16" s="19"/>
      <c r="Q16" s="19"/>
      <c r="R16" s="19">
        <f>SUM(C16:Q16)</f>
        <v>0</v>
      </c>
      <c r="S16"/>
    </row>
    <row r="17" spans="1:21" ht="18" customHeight="1" x14ac:dyDescent="0.25">
      <c r="A17" s="13"/>
      <c r="B17" s="13" t="s">
        <v>2</v>
      </c>
      <c r="C17" s="19"/>
      <c r="D17" s="19"/>
      <c r="E17" s="19"/>
      <c r="F17" s="21"/>
      <c r="G17" s="21"/>
      <c r="H17" s="21"/>
      <c r="I17" s="21"/>
      <c r="J17" s="21"/>
      <c r="K17" s="21"/>
      <c r="L17" s="21"/>
      <c r="M17" s="35"/>
      <c r="N17" s="23"/>
      <c r="O17" s="19"/>
      <c r="P17" s="19"/>
      <c r="Q17" s="19"/>
      <c r="R17" s="19">
        <f>SUM(C17:Q17)</f>
        <v>0</v>
      </c>
      <c r="S17"/>
    </row>
    <row r="18" spans="1:21" ht="18" customHeight="1" x14ac:dyDescent="0.25">
      <c r="A18" s="7" t="s">
        <v>0</v>
      </c>
      <c r="B18" s="8"/>
      <c r="C18" s="24">
        <f t="shared" ref="C18:N18" si="2">SUM(C14:C17)</f>
        <v>0</v>
      </c>
      <c r="D18" s="24">
        <f t="shared" si="2"/>
        <v>0</v>
      </c>
      <c r="E18" s="24">
        <f t="shared" si="2"/>
        <v>0</v>
      </c>
      <c r="F18" s="24">
        <f t="shared" si="2"/>
        <v>0</v>
      </c>
      <c r="G18" s="24">
        <f t="shared" si="2"/>
        <v>0</v>
      </c>
      <c r="H18" s="24">
        <f t="shared" si="2"/>
        <v>0</v>
      </c>
      <c r="I18" s="24">
        <f t="shared" si="2"/>
        <v>0</v>
      </c>
      <c r="J18" s="24">
        <f t="shared" si="2"/>
        <v>0</v>
      </c>
      <c r="K18" s="24">
        <f t="shared" si="2"/>
        <v>0</v>
      </c>
      <c r="L18" s="24">
        <f t="shared" si="2"/>
        <v>0</v>
      </c>
      <c r="M18" s="24">
        <f t="shared" si="2"/>
        <v>0</v>
      </c>
      <c r="N18" s="24">
        <f t="shared" si="2"/>
        <v>0</v>
      </c>
      <c r="O18" s="24">
        <f>SUM(O14:O17)</f>
        <v>0</v>
      </c>
      <c r="P18" s="24">
        <f>SUM(P14:P17)</f>
        <v>0</v>
      </c>
      <c r="Q18" s="24">
        <f>SUM(Q14:Q17)</f>
        <v>0</v>
      </c>
      <c r="R18" s="24">
        <f>SUM(R14:R17)</f>
        <v>0</v>
      </c>
      <c r="S18"/>
      <c r="U18" s="36"/>
    </row>
    <row r="20" spans="1:21" ht="18" customHeight="1" x14ac:dyDescent="0.25">
      <c r="A20"/>
      <c r="B20"/>
      <c r="C20" s="29" t="s">
        <v>9</v>
      </c>
      <c r="D20" s="30">
        <f>T10</f>
        <v>-538333705.39999998</v>
      </c>
      <c r="E20" s="37"/>
      <c r="F20" s="22"/>
      <c r="G20" s="37"/>
      <c r="H20" s="37"/>
      <c r="I20"/>
      <c r="J20"/>
    </row>
    <row r="21" spans="1:21" ht="18" customHeight="1" x14ac:dyDescent="0.25">
      <c r="A21"/>
      <c r="B21"/>
      <c r="C21" s="29" t="s">
        <v>10</v>
      </c>
      <c r="D21" s="31">
        <f>R18</f>
        <v>0</v>
      </c>
      <c r="E21" s="37"/>
      <c r="F21" s="22"/>
      <c r="G21" s="37"/>
      <c r="H21" s="37"/>
      <c r="I21"/>
      <c r="J21"/>
    </row>
    <row r="22" spans="1:21" ht="15.9" customHeight="1" x14ac:dyDescent="0.25">
      <c r="A22"/>
      <c r="B22"/>
      <c r="C22" s="32" t="s">
        <v>12</v>
      </c>
      <c r="D22" s="28">
        <f>SUM(D20:D21)</f>
        <v>-538333705.39999998</v>
      </c>
      <c r="E22" s="37"/>
      <c r="F22" s="22"/>
      <c r="G22" s="37"/>
      <c r="H22" s="37"/>
      <c r="I22"/>
      <c r="J22"/>
    </row>
    <row r="24" spans="1:21" ht="15.9" customHeight="1" x14ac:dyDescent="0.3">
      <c r="A24" s="4" t="s">
        <v>15</v>
      </c>
      <c r="B24" s="5"/>
      <c r="C24" s="6"/>
    </row>
    <row r="26" spans="1:21" ht="15.9" customHeight="1" x14ac:dyDescent="0.25">
      <c r="A26" s="26" t="s">
        <v>14</v>
      </c>
      <c r="B26" s="27"/>
      <c r="C26" s="9">
        <v>36678</v>
      </c>
      <c r="D26" s="9">
        <v>36708</v>
      </c>
      <c r="E26" s="9">
        <v>36739</v>
      </c>
      <c r="F26" s="9">
        <v>36770</v>
      </c>
      <c r="G26" s="9">
        <v>36800</v>
      </c>
      <c r="H26" s="9">
        <v>36831</v>
      </c>
      <c r="I26" s="9">
        <v>36861</v>
      </c>
      <c r="J26" s="9">
        <v>36892</v>
      </c>
      <c r="K26" s="9">
        <v>36923</v>
      </c>
      <c r="L26" s="9">
        <v>36951</v>
      </c>
      <c r="M26" s="9">
        <v>36982</v>
      </c>
      <c r="N26" s="9">
        <v>37012</v>
      </c>
      <c r="O26" s="9">
        <v>37043</v>
      </c>
      <c r="P26" s="9">
        <v>37073</v>
      </c>
      <c r="Q26" s="9">
        <v>37104</v>
      </c>
      <c r="R26" s="10" t="s">
        <v>11</v>
      </c>
      <c r="S26" s="10" t="s">
        <v>6</v>
      </c>
      <c r="T26" s="8" t="s">
        <v>7</v>
      </c>
    </row>
    <row r="27" spans="1:21" ht="15.9" customHeight="1" x14ac:dyDescent="0.25">
      <c r="A27" s="11" t="s">
        <v>3</v>
      </c>
      <c r="B27" s="11" t="s">
        <v>1</v>
      </c>
      <c r="C27" s="14">
        <v>-456372.98</v>
      </c>
      <c r="D27" s="14">
        <f>C27+D5</f>
        <v>-8865672.2699999996</v>
      </c>
      <c r="E27" s="14">
        <f t="shared" ref="E27:Q27" si="3">D27+E5</f>
        <v>-23366170.82</v>
      </c>
      <c r="F27" s="14">
        <f t="shared" si="3"/>
        <v>-40684805.899999999</v>
      </c>
      <c r="G27" s="14">
        <f t="shared" si="3"/>
        <v>-65289500.629999995</v>
      </c>
      <c r="H27" s="14">
        <f t="shared" si="3"/>
        <v>-78313190.5</v>
      </c>
      <c r="I27" s="14">
        <f t="shared" si="3"/>
        <v>-113919559.78999999</v>
      </c>
      <c r="J27" s="14">
        <f t="shared" si="3"/>
        <v>-166251519.24000001</v>
      </c>
      <c r="K27" s="14">
        <f t="shared" si="3"/>
        <v>-196101348.25</v>
      </c>
      <c r="L27" s="14">
        <f t="shared" si="3"/>
        <v>-198804126.68000001</v>
      </c>
      <c r="M27" s="14">
        <f t="shared" si="3"/>
        <v>-200415613.06</v>
      </c>
      <c r="N27" s="14">
        <f t="shared" si="3"/>
        <v>-200415613.06</v>
      </c>
      <c r="O27" s="14">
        <f t="shared" si="3"/>
        <v>-200415613.06</v>
      </c>
      <c r="P27" s="14">
        <f t="shared" si="3"/>
        <v>-200415613.06</v>
      </c>
      <c r="Q27" s="14">
        <f t="shared" si="3"/>
        <v>-200415613.06</v>
      </c>
      <c r="R27" s="14">
        <f>Q27</f>
        <v>-200415613.06</v>
      </c>
      <c r="S27" s="15">
        <v>0</v>
      </c>
      <c r="T27" s="16">
        <f>R27+S27</f>
        <v>-200415613.06</v>
      </c>
    </row>
    <row r="28" spans="1:21" ht="15.9" customHeight="1" x14ac:dyDescent="0.25">
      <c r="A28" s="11"/>
      <c r="B28" s="11" t="s">
        <v>2</v>
      </c>
      <c r="C28" s="18">
        <v>-422442.54</v>
      </c>
      <c r="D28" s="14">
        <f t="shared" ref="D28:Q31" si="4">C28+D6</f>
        <v>-4885983.6899999864</v>
      </c>
      <c r="E28" s="14">
        <f t="shared" si="4"/>
        <v>-12861065.709999979</v>
      </c>
      <c r="F28" s="14">
        <f t="shared" si="4"/>
        <v>-23141964.390000001</v>
      </c>
      <c r="G28" s="14">
        <f t="shared" si="4"/>
        <v>-28452367.57</v>
      </c>
      <c r="H28" s="14">
        <f t="shared" si="4"/>
        <v>-33166732.960000008</v>
      </c>
      <c r="I28" s="14">
        <f t="shared" si="4"/>
        <v>-47645684.489999995</v>
      </c>
      <c r="J28" s="14">
        <f t="shared" si="4"/>
        <v>-68914727.440000027</v>
      </c>
      <c r="K28" s="14">
        <f t="shared" si="4"/>
        <v>-93955591.000000089</v>
      </c>
      <c r="L28" s="14">
        <f t="shared" si="4"/>
        <v>-100477841.70000008</v>
      </c>
      <c r="M28" s="14">
        <f t="shared" si="4"/>
        <v>-110783304.47000007</v>
      </c>
      <c r="N28" s="14">
        <f t="shared" si="4"/>
        <v>-111070533.65000008</v>
      </c>
      <c r="O28" s="14">
        <f t="shared" si="4"/>
        <v>-111070533.65000008</v>
      </c>
      <c r="P28" s="14">
        <f t="shared" si="4"/>
        <v>-111070533.65000008</v>
      </c>
      <c r="Q28" s="14">
        <f t="shared" si="4"/>
        <v>-111070533.65000008</v>
      </c>
      <c r="R28" s="14">
        <f>Q28</f>
        <v>-111070533.65000008</v>
      </c>
      <c r="S28" s="17">
        <v>10806495.77</v>
      </c>
      <c r="T28" s="14">
        <f>R28+S28</f>
        <v>-100264037.88000008</v>
      </c>
    </row>
    <row r="29" spans="1:21" ht="15.9" customHeight="1" x14ac:dyDescent="0.25">
      <c r="A29" s="11"/>
      <c r="B29" s="11" t="s">
        <v>5</v>
      </c>
      <c r="C29" s="18">
        <v>-342135.9</v>
      </c>
      <c r="D29" s="14">
        <f t="shared" si="4"/>
        <v>-2266665.98</v>
      </c>
      <c r="E29" s="14">
        <f t="shared" si="4"/>
        <v>-4377177.4800000004</v>
      </c>
      <c r="F29" s="14">
        <f t="shared" si="4"/>
        <v>-8272037.3500000006</v>
      </c>
      <c r="G29" s="14">
        <f t="shared" si="4"/>
        <v>-10712624.57</v>
      </c>
      <c r="H29" s="14">
        <f t="shared" si="4"/>
        <v>-13300134.300000001</v>
      </c>
      <c r="I29" s="14">
        <f t="shared" si="4"/>
        <v>-17469213.09</v>
      </c>
      <c r="J29" s="14">
        <f t="shared" si="4"/>
        <v>-24679631.939999998</v>
      </c>
      <c r="K29" s="14">
        <f t="shared" si="4"/>
        <v>-28487063.089999996</v>
      </c>
      <c r="L29" s="14">
        <f t="shared" si="4"/>
        <v>-31961087.679999996</v>
      </c>
      <c r="M29" s="14">
        <f t="shared" si="4"/>
        <v>-34821412.139999993</v>
      </c>
      <c r="N29" s="14">
        <f t="shared" si="4"/>
        <v>-36059226.25999999</v>
      </c>
      <c r="O29" s="14">
        <f t="shared" si="4"/>
        <v>-36059226.25999999</v>
      </c>
      <c r="P29" s="14">
        <f t="shared" si="4"/>
        <v>-36059226.25999999</v>
      </c>
      <c r="Q29" s="14">
        <f t="shared" si="4"/>
        <v>-36059226.25999999</v>
      </c>
      <c r="R29" s="14">
        <f>Q29</f>
        <v>-36059226.25999999</v>
      </c>
      <c r="S29" s="15">
        <v>0</v>
      </c>
      <c r="T29" s="14">
        <f>R29+S29</f>
        <v>-36059226.25999999</v>
      </c>
    </row>
    <row r="30" spans="1:21" ht="15.9" customHeight="1" x14ac:dyDescent="0.25">
      <c r="A30" s="13" t="s">
        <v>4</v>
      </c>
      <c r="B30" s="13" t="s">
        <v>1</v>
      </c>
      <c r="C30" s="19"/>
      <c r="D30" s="14">
        <f t="shared" si="4"/>
        <v>-3894536.26</v>
      </c>
      <c r="E30" s="14">
        <f t="shared" si="4"/>
        <v>-19518582.460000001</v>
      </c>
      <c r="F30" s="14">
        <f t="shared" si="4"/>
        <v>-35528475.270000003</v>
      </c>
      <c r="G30" s="14">
        <f t="shared" si="4"/>
        <v>-49049760.480000004</v>
      </c>
      <c r="H30" s="14">
        <f t="shared" si="4"/>
        <v>-58527525.330000006</v>
      </c>
      <c r="I30" s="14">
        <f t="shared" si="4"/>
        <v>-82697851.909999996</v>
      </c>
      <c r="J30" s="14">
        <f t="shared" si="4"/>
        <v>-118578336.20999999</v>
      </c>
      <c r="K30" s="14">
        <f t="shared" si="4"/>
        <v>-151880153.66</v>
      </c>
      <c r="L30" s="14">
        <f t="shared" si="4"/>
        <v>-164584360.00999999</v>
      </c>
      <c r="M30" s="14">
        <f t="shared" si="4"/>
        <v>-165541266.53999999</v>
      </c>
      <c r="N30" s="14">
        <f t="shared" si="4"/>
        <v>-165521279.87</v>
      </c>
      <c r="O30" s="14">
        <f t="shared" si="4"/>
        <v>-165514635.71000001</v>
      </c>
      <c r="P30" s="14">
        <f t="shared" si="4"/>
        <v>-165518894.34999999</v>
      </c>
      <c r="Q30" s="14">
        <f t="shared" si="4"/>
        <v>-165518894.34999999</v>
      </c>
      <c r="R30" s="14">
        <f>Q30</f>
        <v>-165518894.34999999</v>
      </c>
      <c r="S30" s="20">
        <v>0</v>
      </c>
      <c r="T30" s="19">
        <f>R30+S30</f>
        <v>-165518894.34999999</v>
      </c>
    </row>
    <row r="31" spans="1:21" ht="15.9" customHeight="1" x14ac:dyDescent="0.25">
      <c r="A31" s="13"/>
      <c r="B31" s="13" t="s">
        <v>2</v>
      </c>
      <c r="C31" s="19"/>
      <c r="D31" s="14">
        <f t="shared" si="4"/>
        <v>-538990.56999999995</v>
      </c>
      <c r="E31" s="14">
        <f t="shared" si="4"/>
        <v>-2559398.6800000002</v>
      </c>
      <c r="F31" s="14">
        <f t="shared" si="4"/>
        <v>-3510667.64</v>
      </c>
      <c r="G31" s="14">
        <f t="shared" si="4"/>
        <v>-4628188.32</v>
      </c>
      <c r="H31" s="14">
        <f t="shared" ref="H31:Q31" si="5">G31+H9</f>
        <v>-7191423.6400000006</v>
      </c>
      <c r="I31" s="14">
        <f t="shared" si="5"/>
        <v>-14425693.870000001</v>
      </c>
      <c r="J31" s="14">
        <f t="shared" si="5"/>
        <v>-33421315.260000002</v>
      </c>
      <c r="K31" s="14">
        <f t="shared" si="5"/>
        <v>-50868149.710000001</v>
      </c>
      <c r="L31" s="14">
        <f t="shared" si="5"/>
        <v>-58058198.939999998</v>
      </c>
      <c r="M31" s="14">
        <f t="shared" si="5"/>
        <v>-59252019.030000001</v>
      </c>
      <c r="N31" s="14">
        <f t="shared" si="5"/>
        <v>-59901366.380000003</v>
      </c>
      <c r="O31" s="14">
        <f t="shared" si="5"/>
        <v>-60058595.590000004</v>
      </c>
      <c r="P31" s="14">
        <f t="shared" si="5"/>
        <v>-60321503.030000001</v>
      </c>
      <c r="Q31" s="14">
        <f t="shared" si="5"/>
        <v>-60321503.030000001</v>
      </c>
      <c r="R31" s="14">
        <f>Q31</f>
        <v>-60321503.030000001</v>
      </c>
      <c r="S31" s="22">
        <v>24245569.18</v>
      </c>
      <c r="T31" s="23">
        <f>R31+S31</f>
        <v>-36075933.850000001</v>
      </c>
    </row>
    <row r="32" spans="1:21" ht="15.9" customHeight="1" x14ac:dyDescent="0.25">
      <c r="A32" s="7" t="s">
        <v>0</v>
      </c>
      <c r="B32" s="8"/>
      <c r="C32" s="24">
        <f t="shared" ref="C32:S32" si="6">SUM(C27:C31)</f>
        <v>-1220951.42</v>
      </c>
      <c r="D32" s="24">
        <f t="shared" si="6"/>
        <v>-20451848.769999988</v>
      </c>
      <c r="E32" s="24">
        <f t="shared" si="6"/>
        <v>-62682395.149999976</v>
      </c>
      <c r="F32" s="24">
        <f t="shared" si="6"/>
        <v>-111137950.55</v>
      </c>
      <c r="G32" s="24">
        <f t="shared" si="6"/>
        <v>-158132441.56999999</v>
      </c>
      <c r="H32" s="24">
        <f t="shared" si="6"/>
        <v>-190499006.73000002</v>
      </c>
      <c r="I32" s="24">
        <f t="shared" si="6"/>
        <v>-276158003.14999998</v>
      </c>
      <c r="J32" s="24">
        <f t="shared" si="6"/>
        <v>-411845530.09000003</v>
      </c>
      <c r="K32" s="24">
        <f t="shared" si="6"/>
        <v>-521292305.7100001</v>
      </c>
      <c r="L32" s="24">
        <f t="shared" si="6"/>
        <v>-553885615.01000011</v>
      </c>
      <c r="M32" s="24">
        <f t="shared" si="6"/>
        <v>-570813615.24000001</v>
      </c>
      <c r="N32" s="24">
        <f t="shared" si="6"/>
        <v>-572968019.22000015</v>
      </c>
      <c r="O32" s="24">
        <f t="shared" si="6"/>
        <v>-573118604.2700001</v>
      </c>
      <c r="P32" s="24">
        <f t="shared" si="6"/>
        <v>-573385770.35000002</v>
      </c>
      <c r="Q32" s="24">
        <f t="shared" si="6"/>
        <v>-573385770.35000002</v>
      </c>
      <c r="R32" s="24">
        <f t="shared" si="6"/>
        <v>-573385770.35000002</v>
      </c>
      <c r="S32" s="38">
        <f t="shared" si="6"/>
        <v>35052064.950000003</v>
      </c>
      <c r="T32" s="24">
        <f>SUM(R32:S32)</f>
        <v>-538333705.39999998</v>
      </c>
    </row>
    <row r="33" spans="1:20" ht="15.9" customHeight="1" x14ac:dyDescent="0.25">
      <c r="R33" s="1"/>
      <c r="S33"/>
    </row>
    <row r="34" spans="1:20" ht="15.9" customHeight="1" x14ac:dyDescent="0.3">
      <c r="C34" s="39" t="s">
        <v>16</v>
      </c>
      <c r="R34" s="1"/>
      <c r="S34"/>
    </row>
    <row r="35" spans="1:20" ht="15.9" customHeight="1" x14ac:dyDescent="0.25">
      <c r="A35" s="12"/>
      <c r="B35" s="12"/>
      <c r="C35" s="22"/>
      <c r="D35" s="22"/>
      <c r="E35" s="25"/>
      <c r="F35" s="12"/>
      <c r="G35" s="2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20" ht="15.9" customHeight="1" x14ac:dyDescent="0.25">
      <c r="A36" s="26" t="s">
        <v>17</v>
      </c>
      <c r="B36" s="27"/>
      <c r="C36" s="9">
        <v>36678</v>
      </c>
      <c r="D36" s="9">
        <v>36708</v>
      </c>
      <c r="E36" s="9">
        <v>36739</v>
      </c>
      <c r="F36" s="9">
        <v>36770</v>
      </c>
      <c r="G36" s="9">
        <v>36800</v>
      </c>
      <c r="H36" s="9">
        <v>36831</v>
      </c>
      <c r="I36" s="9">
        <v>36861</v>
      </c>
      <c r="J36" s="9">
        <v>36892</v>
      </c>
      <c r="K36" s="9">
        <v>36923</v>
      </c>
      <c r="L36" s="9">
        <v>36951</v>
      </c>
      <c r="M36" s="9">
        <v>36982</v>
      </c>
      <c r="N36" s="9">
        <v>37012</v>
      </c>
      <c r="O36" s="9">
        <v>37043</v>
      </c>
      <c r="P36" s="9">
        <v>37073</v>
      </c>
      <c r="Q36" s="9">
        <v>37104</v>
      </c>
      <c r="R36" s="10" t="s">
        <v>11</v>
      </c>
      <c r="S36" s="10" t="s">
        <v>6</v>
      </c>
      <c r="T36" s="8" t="s">
        <v>7</v>
      </c>
    </row>
    <row r="37" spans="1:20" ht="15.9" customHeight="1" x14ac:dyDescent="0.25">
      <c r="A37" t="s">
        <v>18</v>
      </c>
      <c r="B37">
        <v>2000</v>
      </c>
      <c r="C37" s="14">
        <f>R32-F32</f>
        <v>-462247819.80000001</v>
      </c>
      <c r="D37" s="14">
        <f>G10+H10+I10+J10+K10+L10+M10+N10+O10+P10+Q10</f>
        <v>-462247819.80000013</v>
      </c>
      <c r="E37" s="40">
        <f>D37/R32</f>
        <v>0.80617246486225103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6"/>
    </row>
    <row r="38" spans="1:20" ht="15.9" customHeight="1" x14ac:dyDescent="0.25">
      <c r="A38" t="s">
        <v>19</v>
      </c>
      <c r="B38">
        <v>2000</v>
      </c>
      <c r="C38" s="18">
        <f>R32-I32</f>
        <v>-297227767.20000005</v>
      </c>
      <c r="D38" s="14">
        <f>J10+K10+L10+M10+N10+O10+P10+Q10</f>
        <v>-297227767.20000011</v>
      </c>
      <c r="E38" s="40">
        <f>D38/R32</f>
        <v>0.51837311382626305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7"/>
      <c r="T38" s="14"/>
    </row>
    <row r="39" spans="1:20" ht="15.9" customHeight="1" x14ac:dyDescent="0.25">
      <c r="A39" t="s">
        <v>20</v>
      </c>
      <c r="B39">
        <v>2001</v>
      </c>
      <c r="C39" s="18">
        <f>R32-J32</f>
        <v>-161540240.25999999</v>
      </c>
      <c r="D39" s="14">
        <f>K10+L10+M10+N10+O10+P10+Q10</f>
        <v>-161540240.26000008</v>
      </c>
      <c r="E39" s="40">
        <f>D39/R32</f>
        <v>0.28173046596778012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</row>
    <row r="40" spans="1:20" ht="15.9" customHeight="1" x14ac:dyDescent="0.25">
      <c r="A40"/>
      <c r="B40"/>
      <c r="C40" s="1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20"/>
      <c r="T40" s="19"/>
    </row>
    <row r="41" spans="1:20" ht="15.9" customHeight="1" x14ac:dyDescent="0.25">
      <c r="A41"/>
      <c r="B41"/>
      <c r="C41" s="1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22"/>
      <c r="T41" s="23"/>
    </row>
    <row r="42" spans="1:20" ht="15.9" customHeight="1" x14ac:dyDescent="0.25">
      <c r="A42" s="7"/>
      <c r="B42" s="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8"/>
      <c r="T42" s="24"/>
    </row>
  </sheetData>
  <phoneticPr fontId="0" type="noConversion"/>
  <printOptions horizontalCentered="1"/>
  <pageMargins left="0" right="0" top="1" bottom="1" header="0.5" footer="0.5"/>
  <pageSetup paperSize="5" scale="71" orientation="landscape" r:id="rId1"/>
  <headerFooter alignWithMargins="0">
    <oddFooter>&amp;L&amp;9Confidential: For the internal use of Enron only.&amp;10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PX Credits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jbhatty</dc:creator>
  <cp:lastModifiedBy>Havlíček Jan</cp:lastModifiedBy>
  <cp:lastPrinted>2001-07-31T19:30:53Z</cp:lastPrinted>
  <dcterms:created xsi:type="dcterms:W3CDTF">2001-03-26T15:50:48Z</dcterms:created>
  <dcterms:modified xsi:type="dcterms:W3CDTF">2023-09-10T15:02:51Z</dcterms:modified>
</cp:coreProperties>
</file>