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Sheet1!$A$1:$BA$65</definedName>
  </definedNames>
  <calcPr calcId="0"/>
</workbook>
</file>

<file path=xl/calcChain.xml><?xml version="1.0" encoding="utf-8"?>
<calcChain xmlns="http://schemas.openxmlformats.org/spreadsheetml/2006/main">
  <c r="C3" i="1" l="1"/>
  <c r="I9" i="1"/>
  <c r="K9" i="1"/>
  <c r="Q9" i="1"/>
  <c r="S9" i="1"/>
  <c r="AU9" i="1"/>
  <c r="AU14" i="1"/>
  <c r="AU15" i="1"/>
  <c r="AU16" i="1"/>
  <c r="AU17" i="1"/>
  <c r="AU18" i="1"/>
  <c r="AU19" i="1"/>
  <c r="BA19" i="1"/>
  <c r="BC19" i="1"/>
  <c r="BG19" i="1"/>
  <c r="BK19" i="1"/>
  <c r="AU20" i="1"/>
  <c r="AU21" i="1"/>
  <c r="AU22" i="1"/>
  <c r="AG23" i="1"/>
  <c r="AO23" i="1"/>
  <c r="AQ23" i="1"/>
  <c r="AS23" i="1"/>
  <c r="AU23" i="1"/>
  <c r="AW23" i="1"/>
  <c r="AY23" i="1"/>
  <c r="BA23" i="1"/>
  <c r="BC23" i="1"/>
  <c r="BE23" i="1"/>
  <c r="BG23" i="1"/>
  <c r="BI23" i="1"/>
  <c r="BK23" i="1"/>
  <c r="AU24" i="1"/>
  <c r="AU25" i="1"/>
  <c r="AU26" i="1"/>
  <c r="AU27" i="1"/>
  <c r="AU28" i="1"/>
  <c r="AU29" i="1"/>
  <c r="AU34" i="1"/>
  <c r="AU35" i="1"/>
  <c r="Q36" i="1"/>
  <c r="AU36" i="1"/>
  <c r="M37" i="1"/>
  <c r="O37" i="1"/>
  <c r="AE37" i="1"/>
  <c r="AG37" i="1"/>
  <c r="AM37" i="1"/>
  <c r="AS37" i="1"/>
  <c r="AU37" i="1"/>
  <c r="AU38" i="1"/>
  <c r="Y41" i="1"/>
  <c r="AU41" i="1"/>
  <c r="AU44" i="1"/>
  <c r="AU45" i="1"/>
  <c r="AU46" i="1"/>
  <c r="AU47" i="1"/>
  <c r="AU48" i="1"/>
  <c r="AU49" i="1"/>
  <c r="AU50" i="1"/>
  <c r="AU51" i="1"/>
  <c r="AU52" i="1"/>
  <c r="AU56" i="1"/>
  <c r="AU57" i="1"/>
  <c r="AU58" i="1"/>
  <c r="AU59" i="1"/>
  <c r="I63" i="1"/>
  <c r="K63" i="1"/>
  <c r="M63" i="1"/>
  <c r="O63" i="1"/>
  <c r="Q63" i="1"/>
  <c r="S63" i="1"/>
  <c r="U63" i="1"/>
  <c r="W63" i="1"/>
  <c r="Y63" i="1"/>
  <c r="AA63" i="1"/>
  <c r="AC63" i="1"/>
  <c r="AE63" i="1"/>
  <c r="AG63" i="1"/>
  <c r="AI63" i="1"/>
  <c r="AK63" i="1"/>
  <c r="AM63" i="1"/>
  <c r="AO63" i="1"/>
  <c r="AQ63" i="1"/>
  <c r="AS63" i="1"/>
  <c r="AU63" i="1"/>
  <c r="AW63" i="1"/>
  <c r="AY63" i="1"/>
  <c r="BA63" i="1"/>
  <c r="BC63" i="1"/>
  <c r="BE63" i="1"/>
  <c r="BG63" i="1"/>
  <c r="BI63" i="1"/>
  <c r="BK63" i="1"/>
  <c r="I65" i="1"/>
  <c r="K65" i="1"/>
  <c r="M65" i="1"/>
  <c r="O65" i="1"/>
  <c r="Q65" i="1"/>
  <c r="S65" i="1"/>
  <c r="U65" i="1"/>
  <c r="W65" i="1"/>
  <c r="Y65" i="1"/>
  <c r="AA65" i="1"/>
  <c r="AC65" i="1"/>
  <c r="AE65" i="1"/>
  <c r="AG65" i="1"/>
  <c r="AI65" i="1"/>
  <c r="AK65" i="1"/>
  <c r="AM65" i="1"/>
  <c r="AO65" i="1"/>
  <c r="AQ65" i="1"/>
  <c r="AS65" i="1"/>
  <c r="AU65" i="1"/>
  <c r="AW65" i="1"/>
  <c r="AY65" i="1"/>
  <c r="BA65" i="1"/>
  <c r="BC65" i="1"/>
  <c r="BE65" i="1"/>
  <c r="BG65" i="1"/>
  <c r="BI65" i="1"/>
  <c r="BK65" i="1"/>
  <c r="AU67" i="1"/>
</calcChain>
</file>

<file path=xl/comments1.xml><?xml version="1.0" encoding="utf-8"?>
<comments xmlns="http://schemas.openxmlformats.org/spreadsheetml/2006/main">
  <authors>
    <author>Wade Stubblefield</author>
    <author>Sharon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AI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Grid charges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A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12/19 - 12/25</t>
        </r>
      </text>
    </comment>
    <comment ref="AC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12/26 - 12/27 power</t>
        </r>
      </text>
    </comment>
    <comment ref="AA1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O19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through 1/5/2002</t>
        </r>
      </text>
    </comment>
    <comment ref="B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Sun &amp; Monday</t>
        </r>
      </text>
    </comment>
    <comment ref="BC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B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BK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AG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G2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12/28 - 12/31</t>
        </r>
      </text>
    </comment>
    <comment ref="AO21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through 1/5/2002</t>
        </r>
      </text>
    </comment>
    <comment ref="M22" authorId="2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2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AG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pre-pay through Wed.</t>
        </r>
      </text>
    </comment>
    <comment ref="AO23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Required collateral</t>
        </r>
      </text>
    </comment>
    <comment ref="AQ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 collateral refresh</t>
        </r>
      </text>
    </comment>
    <comment ref="AW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collateral refresh</t>
        </r>
      </text>
    </comment>
    <comment ref="AY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12/2/2001 - 12/20-2001 into escrow + collateral refresh</t>
        </r>
      </text>
    </comment>
    <comment ref="K2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12/27 - 12/31</t>
        </r>
      </text>
    </comment>
    <comment ref="AW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Q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12/27 - 12/31
</t>
        </r>
      </text>
    </comment>
    <comment ref="AW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AE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through 12/26 for COH and Northshore and through 12/31 for E-Town</t>
        </r>
      </text>
    </comment>
    <comment ref="AG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CPA, E-Town and BGE from 12/22 - 12/26 Gas</t>
        </r>
      </text>
    </comment>
    <comment ref="AM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through 12/29/2001</t>
        </r>
      </text>
    </comment>
    <comment ref="AS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01/01 - 01/02</t>
        </r>
      </text>
    </comment>
    <comment ref="BA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AA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NIG/PGL</t>
        </r>
      </text>
    </comment>
    <comment ref="AC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for NUI</t>
        </r>
      </text>
    </comment>
    <comment ref="AM38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TXU gas through 12/31/2001</t>
        </r>
      </text>
    </comment>
    <comment ref="AS38" authorId="2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TXU gas for 1/1 - 1/2 for SJG, Etown,NJN,BGE,EOG and PNG</t>
        </r>
      </text>
    </comment>
    <comment ref="Y5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<sst xmlns="http://schemas.openxmlformats.org/spreadsheetml/2006/main" count="129" uniqueCount="96">
  <si>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</si>
  <si>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</si>
  <si>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</si>
  <si>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</si>
  <si>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</si>
  <si>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</si>
  <si>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</si>
  <si>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</si>
  <si>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</si>
  <si>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</si>
  <si>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</si>
  <si>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</si>
  <si>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</si>
  <si>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</si>
  <si>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</si>
  <si>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</si>
  <si>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</si>
  <si>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</si>
  <si>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</si>
  <si>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</si>
  <si>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</si>
  <si>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</si>
  <si>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</si>
  <si>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</si>
  <si>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</si>
  <si>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</si>
  <si>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</si>
  <si>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</si>
  <si>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New York</t>
  </si>
  <si>
    <t>ERCOT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</si>
  <si>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</si>
  <si>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</si>
  <si>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</si>
  <si>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</si>
  <si>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</si>
  <si>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</si>
  <si>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</si>
  <si>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</si>
  <si>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</si>
  <si>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EWS serving EES</t>
  </si>
  <si>
    <t>ENW serving EES</t>
  </si>
  <si>
    <t>Assume in ENW total</t>
  </si>
  <si>
    <t>T&amp;E</t>
  </si>
  <si>
    <t>NEED ACCUMULATE TOTAL</t>
  </si>
  <si>
    <t>Total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</si>
  <si>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</si>
  <si>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</si>
  <si>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</si>
  <si>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</si>
  <si>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</si>
  <si>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</si>
  <si>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</si>
  <si>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</si>
  <si>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</si>
  <si>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</si>
  <si>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</si>
  <si>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</si>
  <si>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</si>
  <si>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</si>
  <si>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</si>
  <si>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</si>
  <si>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</si>
  <si>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</si>
  <si>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</si>
  <si>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</si>
  <si>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</si>
  <si>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</si>
  <si>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</si>
  <si>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</si>
  <si>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</si>
  <si>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</si>
  <si>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</si>
  <si>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</si>
  <si>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</si>
  <si>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</si>
  <si>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</si>
  <si>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Misc. Gas</t>
  </si>
  <si>
    <t>Reliant</t>
  </si>
  <si>
    <t>Mirant</t>
  </si>
  <si>
    <t>Allegeheny</t>
  </si>
  <si>
    <t>East Gas (COH/CGE/CPA/Etc.)</t>
  </si>
  <si>
    <t>US Post Office</t>
  </si>
  <si>
    <t>Return Assignment Cards</t>
  </si>
  <si>
    <t>December</t>
  </si>
  <si>
    <t>TransData</t>
  </si>
  <si>
    <t>Ca. Meter Purchase</t>
  </si>
  <si>
    <t>Assume 105 people</t>
  </si>
  <si>
    <t>Assume 82 people</t>
  </si>
  <si>
    <t>$2.8 MM "deposit" has to be replenished periodically</t>
  </si>
  <si>
    <t>Avista Energy Inc</t>
  </si>
  <si>
    <t>AEP</t>
  </si>
  <si>
    <t>EEMC Registration ESP Bond</t>
  </si>
  <si>
    <t>NEPOOL/NEISO</t>
  </si>
  <si>
    <t>Energy for New England</t>
  </si>
  <si>
    <t>Enron Facility Services - Funding From EES Only</t>
  </si>
  <si>
    <t>Enron Facility Services - Receipts (Informational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</si>
</sst>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165" fontId="0" fillId="3" borderId="0" xfId="1" applyNumberFormat="1" applyFont="1" applyFill="1"/>
    <xf numFmtId="0" fontId="0" fillId="3" borderId="0" xfId="0" applyFill="1"/>
    <xf numFmtId="0" fontId="0" fillId="3" borderId="1" xfId="0" quotePrefix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14" fontId="0" fillId="0" borderId="1" xfId="0" applyNumberFormat="1" applyBorder="1"/>
    <xf numFmtId="14" fontId="0" fillId="2" borderId="1" xfId="0" quotePrefix="1" applyNumberFormat="1" applyFill="1" applyBorder="1" applyAlignment="1">
      <alignment horizontal="right"/>
    </xf>
    <xf numFmtId="165" fontId="0" fillId="0" borderId="0" xfId="1" applyNumberFormat="1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/>
    </xf>
    <xf numFmtId="167" fontId="0" fillId="0" borderId="0" xfId="2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L206"/>
  <sheetViews>
    <sheetView tabSelected="1" workbookViewId="0">
      <pane xSplit="7" ySplit="6" topLeftCell="AT7" activePane="bottomRight" state="frozen"/>
      <selection pane="topRight" activeCell="H1" sqref="H1"/>
      <selection pane="bottomLeft" activeCell="A7" sqref="A7"/>
      <selection pane="bottomRight" activeCell="AW8" sqref="AW8"/>
    </sheetView>
  </sheetViews>
  <sheetFormatPr defaultRowHeight="13.2" x14ac:dyDescent="0.25"/>
  <cols>
    <col min="1" max="1" width="1.44140625" customWidth="1"/>
    <col min="2" max="2" width="10" customWidth="1"/>
    <col min="3" max="3" width="14.6640625" customWidth="1"/>
    <col min="4" max="4" width="1" customWidth="1"/>
    <col min="5" max="5" width="9.44140625" customWidth="1"/>
    <col min="8" max="8" width="1.33203125" customWidth="1"/>
    <col min="9" max="9" width="12" customWidth="1"/>
    <col min="10" max="10" width="1" customWidth="1"/>
    <col min="11" max="11" width="14.109375" bestFit="1" customWidth="1"/>
    <col min="12" max="12" width="1.109375" customWidth="1"/>
    <col min="13" max="13" width="15" bestFit="1" customWidth="1"/>
    <col min="14" max="14" width="0.6640625" customWidth="1"/>
    <col min="15" max="15" width="14" bestFit="1" customWidth="1"/>
    <col min="16" max="16" width="0.6640625" customWidth="1"/>
    <col min="17" max="17" width="14" bestFit="1" customWidth="1"/>
    <col min="18" max="18" width="0.5546875" customWidth="1"/>
    <col min="19" max="19" width="12.5546875" customWidth="1"/>
    <col min="20" max="20" width="1" customWidth="1"/>
    <col min="21" max="21" width="12.33203125" customWidth="1"/>
    <col min="22" max="22" width="1" customWidth="1"/>
    <col min="23" max="23" width="12.88671875" customWidth="1"/>
    <col min="24" max="24" width="0.88671875" customWidth="1"/>
    <col min="25" max="25" width="13" style="29" customWidth="1"/>
    <col min="26" max="26" width="0.5546875" customWidth="1"/>
    <col min="27" max="27" width="13.109375" customWidth="1"/>
    <col min="28" max="28" width="0.6640625" customWidth="1"/>
    <col min="29" max="29" width="11.88671875" customWidth="1"/>
    <col min="30" max="30" width="0.88671875" customWidth="1"/>
    <col min="31" max="31" width="12.44140625" customWidth="1"/>
    <col min="32" max="32" width="0.88671875" customWidth="1"/>
    <col min="33" max="33" width="11.88671875" customWidth="1"/>
    <col min="34" max="34" width="1" customWidth="1"/>
    <col min="35" max="35" width="11" customWidth="1"/>
    <col min="36" max="36" width="0.6640625" customWidth="1"/>
    <col min="37" max="37" width="11" customWidth="1"/>
    <col min="38" max="38" width="0.5546875" customWidth="1"/>
    <col min="39" max="39" width="12.88671875" customWidth="1"/>
    <col min="40" max="40" width="0.5546875" customWidth="1"/>
    <col min="41" max="41" width="11.6640625" customWidth="1"/>
    <col min="42" max="42" width="0.5546875" customWidth="1"/>
    <col min="43" max="43" width="12.44140625" customWidth="1"/>
    <col min="44" max="44" width="0.5546875" customWidth="1"/>
    <col min="45" max="45" width="12.44140625" customWidth="1"/>
    <col min="46" max="46" width="0.6640625" customWidth="1"/>
    <col min="47" max="47" width="13.44140625" customWidth="1"/>
    <col min="48" max="48" width="1.5546875" customWidth="1"/>
    <col min="49" max="49" width="12.88671875" style="22" customWidth="1"/>
    <col min="50" max="50" width="0.5546875" customWidth="1"/>
    <col min="51" max="51" width="12" customWidth="1"/>
    <col min="52" max="52" width="0.5546875" customWidth="1"/>
    <col min="53" max="53" width="11.6640625" customWidth="1"/>
    <col min="54" max="54" width="0.5546875" customWidth="1"/>
    <col min="55" max="55" width="12" customWidth="1"/>
    <col min="56" max="56" width="0.6640625" customWidth="1"/>
    <col min="57" max="57" width="12.5546875" customWidth="1"/>
    <col min="58" max="58" width="0.5546875" customWidth="1"/>
    <col min="59" max="59" width="12.88671875" customWidth="1"/>
    <col min="60" max="60" width="0.5546875" customWidth="1"/>
    <col min="61" max="61" width="11.6640625" customWidth="1"/>
    <col min="62" max="62" width="0.5546875" customWidth="1"/>
    <col min="63" max="63" width="11.6640625" customWidth="1"/>
    <col min="64" max="64" width="0.5546875" customWidth="1"/>
    <col min="66" max="66" width="12.33203125" bestFit="1" customWidth="1"/>
  </cols>
  <sheetData>
    <row r="1" spans="1:64" x14ac:dyDescent="0.25">
      <c r="A1" t="s">
        <v>0</v>
      </c>
      <c r="Y1"/>
    </row>
    <row r="2" spans="1:64" x14ac:dyDescent="0.25">
      <c r="A2" t="s">
        <v>1</v>
      </c>
      <c r="Y2"/>
    </row>
    <row r="3" spans="1:64" x14ac:dyDescent="0.25">
      <c r="A3" t="s">
        <v>2</v>
      </c>
      <c r="C3" s="1">
        <f ca="1">TODAY()</f>
        <v>37256</v>
      </c>
      <c r="D3" s="1"/>
      <c r="E3" s="1"/>
      <c r="F3" s="1"/>
      <c r="G3" s="1"/>
      <c r="H3" s="1"/>
      <c r="I3" s="1"/>
      <c r="O3" s="1"/>
      <c r="Y3"/>
      <c r="AG3" s="1"/>
      <c r="AQ3" s="1"/>
      <c r="AS3" s="1"/>
    </row>
    <row r="4" spans="1:64" x14ac:dyDescent="0.25">
      <c r="C4" s="1"/>
      <c r="D4" s="1"/>
      <c r="E4" s="1"/>
      <c r="F4" s="1"/>
      <c r="G4" s="1"/>
      <c r="H4" s="1"/>
      <c r="I4" s="1"/>
      <c r="O4" s="1"/>
      <c r="Y4"/>
      <c r="AG4" s="1"/>
      <c r="AQ4" s="1"/>
      <c r="AS4" s="1"/>
    </row>
    <row r="5" spans="1:64" x14ac:dyDescent="0.25">
      <c r="C5" s="1"/>
      <c r="D5" s="1"/>
      <c r="E5" s="1"/>
      <c r="F5" s="1"/>
      <c r="G5" s="1"/>
      <c r="H5" s="1"/>
      <c r="I5" s="19" t="s">
        <v>72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2" t="s">
        <v>44</v>
      </c>
      <c r="AW5" s="3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39" t="s">
        <v>24</v>
      </c>
      <c r="B6" s="39"/>
      <c r="C6" s="39"/>
      <c r="D6" s="2"/>
      <c r="E6" s="39" t="s">
        <v>27</v>
      </c>
      <c r="F6" s="39"/>
      <c r="G6" s="39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30" t="s">
        <v>15</v>
      </c>
      <c r="AA6" s="4" t="s">
        <v>16</v>
      </c>
      <c r="AC6" s="4" t="s">
        <v>17</v>
      </c>
      <c r="AE6" s="4" t="s">
        <v>18</v>
      </c>
      <c r="AG6" s="4" t="s">
        <v>19</v>
      </c>
      <c r="AI6" s="4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4" t="s">
        <v>23</v>
      </c>
      <c r="AU6" s="3" t="s">
        <v>83</v>
      </c>
      <c r="AW6" s="36">
        <v>37258</v>
      </c>
      <c r="AY6" s="35">
        <v>37259</v>
      </c>
      <c r="BA6" s="34">
        <v>37260</v>
      </c>
      <c r="BC6" s="34">
        <v>37263</v>
      </c>
      <c r="BE6" s="34">
        <v>37264</v>
      </c>
      <c r="BG6" s="34">
        <v>37265</v>
      </c>
      <c r="BI6" s="34">
        <v>37266</v>
      </c>
      <c r="BK6" s="34">
        <v>37267</v>
      </c>
    </row>
    <row r="7" spans="1:64" s="2" customFormat="1" x14ac:dyDescent="0.25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" t="s">
        <v>4</v>
      </c>
      <c r="AA7" s="2" t="s">
        <v>6</v>
      </c>
      <c r="AC7" s="2" t="s">
        <v>5</v>
      </c>
      <c r="AE7" s="2" t="s">
        <v>7</v>
      </c>
      <c r="AG7" s="2" t="s">
        <v>3</v>
      </c>
      <c r="AI7" s="2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" t="s">
        <v>4</v>
      </c>
      <c r="AW7" s="23" t="s">
        <v>5</v>
      </c>
      <c r="AY7" s="2" t="s">
        <v>7</v>
      </c>
      <c r="BA7" s="2" t="s">
        <v>3</v>
      </c>
      <c r="BC7" s="2" t="s">
        <v>4</v>
      </c>
      <c r="BE7" s="2" t="s">
        <v>6</v>
      </c>
      <c r="BG7" s="2" t="s">
        <v>5</v>
      </c>
      <c r="BI7" s="2" t="s">
        <v>7</v>
      </c>
      <c r="BK7" s="2" t="s">
        <v>3</v>
      </c>
    </row>
    <row r="8" spans="1:64" s="2" customFormat="1" x14ac:dyDescent="0.25">
      <c r="AW8" s="23"/>
    </row>
    <row r="9" spans="1:64" s="2" customFormat="1" x14ac:dyDescent="0.25">
      <c r="A9" s="11" t="s">
        <v>56</v>
      </c>
      <c r="I9" s="21">
        <f>13131147.25+3389396.51+5517970.29</f>
        <v>22038514.050000001</v>
      </c>
      <c r="K9" s="12">
        <f>4382659.56-3076.28</f>
        <v>4379583.2799999993</v>
      </c>
      <c r="M9" s="5">
        <v>2309498.9900000002</v>
      </c>
      <c r="N9" s="5"/>
      <c r="O9" s="5">
        <v>7129619.9800000004</v>
      </c>
      <c r="P9" s="5"/>
      <c r="Q9" s="5">
        <f>7472183.2-2069617.75</f>
        <v>5402565.4500000002</v>
      </c>
      <c r="R9" s="5"/>
      <c r="S9" s="5">
        <f>5702747.22+10796.54</f>
        <v>5713543.7599999998</v>
      </c>
      <c r="T9" s="5"/>
      <c r="U9" s="5">
        <v>3246242.64</v>
      </c>
      <c r="V9" s="5"/>
      <c r="W9" s="5">
        <v>9985660.6600000001</v>
      </c>
      <c r="X9" s="5"/>
      <c r="Y9" s="5">
        <v>3994875.24</v>
      </c>
      <c r="Z9" s="5"/>
      <c r="AA9" s="5">
        <v>2851273</v>
      </c>
      <c r="AB9" s="5"/>
      <c r="AC9" s="5">
        <v>1718473.58</v>
      </c>
      <c r="AD9" s="5"/>
      <c r="AE9" s="5">
        <v>3474558.95</v>
      </c>
      <c r="AF9" s="5"/>
      <c r="AG9" s="5">
        <v>2378483.08</v>
      </c>
      <c r="AH9" s="5"/>
      <c r="AI9" s="5">
        <v>8043938.7699999996</v>
      </c>
      <c r="AJ9" s="5"/>
      <c r="AK9" s="5">
        <v>0</v>
      </c>
      <c r="AL9" s="5"/>
      <c r="AM9" s="5">
        <v>2860070.92</v>
      </c>
      <c r="AN9" s="5"/>
      <c r="AO9" s="5">
        <v>11243900.23</v>
      </c>
      <c r="AP9" s="5"/>
      <c r="AQ9" s="5">
        <v>3252564.53</v>
      </c>
      <c r="AR9" s="5"/>
      <c r="AS9" s="5">
        <v>0</v>
      </c>
      <c r="AU9" s="7">
        <f>SUM(I9:AS9)</f>
        <v>100023367.11000001</v>
      </c>
      <c r="AW9" s="24">
        <v>0</v>
      </c>
      <c r="AX9" s="5"/>
      <c r="AY9" s="5">
        <v>0</v>
      </c>
      <c r="AZ9" s="5"/>
      <c r="BA9" s="5">
        <v>0</v>
      </c>
      <c r="BB9" s="5"/>
      <c r="BC9" s="5">
        <v>0</v>
      </c>
      <c r="BD9" s="5"/>
      <c r="BE9" s="5">
        <v>0</v>
      </c>
      <c r="BF9" s="5"/>
      <c r="BG9" s="5">
        <v>0</v>
      </c>
      <c r="BH9" s="5"/>
      <c r="BI9" s="5">
        <v>0</v>
      </c>
      <c r="BJ9" s="5"/>
      <c r="BK9" s="5">
        <v>0</v>
      </c>
      <c r="BL9" s="5"/>
    </row>
    <row r="10" spans="1:64" s="2" customFormat="1" x14ac:dyDescent="0.25">
      <c r="A10" s="11"/>
      <c r="AU10" s="5"/>
      <c r="AW10" s="23"/>
    </row>
    <row r="11" spans="1:64" s="2" customFormat="1" x14ac:dyDescent="0.25">
      <c r="A11" s="11" t="s">
        <v>55</v>
      </c>
      <c r="X11"/>
      <c r="Z11" s="31"/>
      <c r="AW11" s="23"/>
    </row>
    <row r="12" spans="1:64" x14ac:dyDescent="0.25">
      <c r="Y12"/>
      <c r="Z12" s="32"/>
    </row>
    <row r="13" spans="1:64" x14ac:dyDescent="0.25">
      <c r="A13" s="6" t="s">
        <v>60</v>
      </c>
      <c r="L13" s="1"/>
      <c r="V13" s="1"/>
      <c r="Y13"/>
      <c r="AF13" s="1"/>
      <c r="AP13" s="1"/>
      <c r="AZ13" s="1"/>
      <c r="BJ13" s="1"/>
    </row>
    <row r="14" spans="1:64" s="7" customFormat="1" x14ac:dyDescent="0.25">
      <c r="B14" s="8" t="s">
        <v>46</v>
      </c>
      <c r="E14" s="40" t="s">
        <v>88</v>
      </c>
      <c r="F14" s="40"/>
      <c r="G14" s="40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7">
        <v>0</v>
      </c>
      <c r="AA14" s="7">
        <v>0</v>
      </c>
      <c r="AC14" s="7">
        <v>0</v>
      </c>
      <c r="AE14" s="7">
        <v>0</v>
      </c>
      <c r="AG14" s="7">
        <v>0</v>
      </c>
      <c r="AI14" s="7">
        <v>606807.46</v>
      </c>
      <c r="AK14" s="7">
        <v>0</v>
      </c>
      <c r="AM14" s="7">
        <v>0</v>
      </c>
      <c r="AO14" s="7">
        <v>0</v>
      </c>
      <c r="AQ14" s="7">
        <v>0</v>
      </c>
      <c r="AS14" s="7">
        <v>0</v>
      </c>
      <c r="AU14" s="7">
        <f t="shared" ref="AU14:AU29" si="0">SUM(K14:AS14)</f>
        <v>1802247.46</v>
      </c>
      <c r="AW14" s="25">
        <v>0</v>
      </c>
      <c r="AY14" s="7">
        <v>0</v>
      </c>
      <c r="BA14" s="7">
        <v>0</v>
      </c>
      <c r="BC14" s="7">
        <v>0</v>
      </c>
      <c r="BE14" s="7">
        <v>0</v>
      </c>
      <c r="BG14" s="7">
        <v>0</v>
      </c>
      <c r="BI14" s="7">
        <v>0</v>
      </c>
      <c r="BK14" s="7">
        <v>0</v>
      </c>
    </row>
    <row r="15" spans="1:64" s="5" customFormat="1" x14ac:dyDescent="0.25">
      <c r="B15" s="9" t="s">
        <v>48</v>
      </c>
      <c r="E15" s="37" t="s">
        <v>47</v>
      </c>
      <c r="F15" s="37"/>
      <c r="G15" s="37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5">
        <v>0</v>
      </c>
      <c r="AA15" s="5">
        <v>0</v>
      </c>
      <c r="AC15" s="5">
        <v>0</v>
      </c>
      <c r="AE15" s="5">
        <v>0</v>
      </c>
      <c r="AG15" s="5">
        <v>0</v>
      </c>
      <c r="AI15" s="5">
        <v>0</v>
      </c>
      <c r="AK15" s="5">
        <v>0</v>
      </c>
      <c r="AM15" s="5">
        <v>0</v>
      </c>
      <c r="AO15" s="5">
        <v>0</v>
      </c>
      <c r="AQ15" s="5">
        <v>0</v>
      </c>
      <c r="AS15" s="5">
        <v>0</v>
      </c>
      <c r="AU15" s="5">
        <f t="shared" si="0"/>
        <v>1660560</v>
      </c>
      <c r="AW15" s="24">
        <v>0</v>
      </c>
      <c r="AY15" s="5">
        <v>0</v>
      </c>
      <c r="BA15" s="5">
        <v>0</v>
      </c>
      <c r="BC15" s="5">
        <v>0</v>
      </c>
      <c r="BE15" s="5">
        <v>0</v>
      </c>
      <c r="BG15" s="5">
        <v>0</v>
      </c>
      <c r="BI15" s="5">
        <v>0</v>
      </c>
      <c r="BK15" s="5">
        <v>0</v>
      </c>
    </row>
    <row r="16" spans="1:64" s="5" customFormat="1" x14ac:dyDescent="0.25">
      <c r="B16" s="9" t="s">
        <v>59</v>
      </c>
      <c r="E16" s="37" t="s">
        <v>47</v>
      </c>
      <c r="F16" s="37"/>
      <c r="G16" s="37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5">
        <v>0</v>
      </c>
      <c r="AA16" s="5">
        <v>0</v>
      </c>
      <c r="AC16" s="5">
        <v>0</v>
      </c>
      <c r="AE16" s="5">
        <v>0</v>
      </c>
      <c r="AG16" s="5">
        <v>0</v>
      </c>
      <c r="AI16" s="5">
        <v>0</v>
      </c>
      <c r="AK16" s="5">
        <v>0</v>
      </c>
      <c r="AM16" s="5">
        <v>0</v>
      </c>
      <c r="AO16" s="5">
        <v>0</v>
      </c>
      <c r="AQ16" s="5">
        <v>0</v>
      </c>
      <c r="AS16" s="5">
        <v>0</v>
      </c>
      <c r="AU16" s="5">
        <f t="shared" si="0"/>
        <v>10845000</v>
      </c>
      <c r="AW16" s="24">
        <v>0</v>
      </c>
      <c r="AY16" s="5">
        <v>0</v>
      </c>
      <c r="BA16" s="5">
        <v>0</v>
      </c>
      <c r="BC16" s="5">
        <v>0</v>
      </c>
      <c r="BE16" s="5">
        <v>0</v>
      </c>
      <c r="BG16" s="5">
        <v>0</v>
      </c>
      <c r="BI16" s="5">
        <v>0</v>
      </c>
      <c r="BK16" s="5">
        <v>0</v>
      </c>
    </row>
    <row r="17" spans="1:64" s="5" customFormat="1" x14ac:dyDescent="0.25">
      <c r="B17" s="9" t="s">
        <v>77</v>
      </c>
      <c r="E17" s="37" t="s">
        <v>47</v>
      </c>
      <c r="F17" s="37"/>
      <c r="G17" s="37"/>
      <c r="H17" s="17"/>
      <c r="I17" s="17"/>
      <c r="K17" s="5">
        <v>0</v>
      </c>
      <c r="M17" s="5">
        <v>0</v>
      </c>
      <c r="O17" s="5">
        <v>0</v>
      </c>
      <c r="Q17" s="5">
        <v>0</v>
      </c>
      <c r="S17" s="5">
        <v>0</v>
      </c>
      <c r="U17" s="5">
        <v>0</v>
      </c>
      <c r="W17" s="5">
        <v>0</v>
      </c>
      <c r="Y17" s="5">
        <v>0</v>
      </c>
      <c r="AA17" s="5">
        <v>2767600</v>
      </c>
      <c r="AC17" s="5">
        <v>829600</v>
      </c>
      <c r="AE17" s="5">
        <v>0</v>
      </c>
      <c r="AG17" s="5">
        <v>0</v>
      </c>
      <c r="AI17" s="5">
        <v>0</v>
      </c>
      <c r="AK17" s="5">
        <v>0</v>
      </c>
      <c r="AM17" s="5">
        <v>0</v>
      </c>
      <c r="AO17" s="5">
        <v>0</v>
      </c>
      <c r="AQ17" s="5">
        <v>0</v>
      </c>
      <c r="AS17" s="5">
        <v>0</v>
      </c>
      <c r="AU17" s="5">
        <f t="shared" si="0"/>
        <v>3597200</v>
      </c>
      <c r="AW17" s="24">
        <v>0</v>
      </c>
      <c r="AY17" s="5">
        <v>0</v>
      </c>
      <c r="BA17" s="5">
        <v>0</v>
      </c>
      <c r="BC17" s="5">
        <v>0</v>
      </c>
      <c r="BE17" s="5">
        <v>0</v>
      </c>
      <c r="BG17" s="5">
        <v>0</v>
      </c>
      <c r="BI17" s="5">
        <v>0</v>
      </c>
      <c r="BK17" s="5">
        <v>0</v>
      </c>
    </row>
    <row r="18" spans="1:64" s="5" customFormat="1" x14ac:dyDescent="0.25">
      <c r="B18" s="9" t="s">
        <v>78</v>
      </c>
      <c r="E18" s="37" t="s">
        <v>47</v>
      </c>
      <c r="F18" s="37"/>
      <c r="G18" s="37"/>
      <c r="H18" s="17"/>
      <c r="I18" s="17"/>
      <c r="K18" s="5">
        <v>0</v>
      </c>
      <c r="M18" s="5">
        <v>0</v>
      </c>
      <c r="O18" s="5">
        <v>0</v>
      </c>
      <c r="Q18" s="5">
        <v>0</v>
      </c>
      <c r="S18" s="5">
        <v>0</v>
      </c>
      <c r="U18" s="5">
        <v>0</v>
      </c>
      <c r="W18" s="5">
        <v>0</v>
      </c>
      <c r="Y18" s="5">
        <v>0</v>
      </c>
      <c r="AA18" s="5">
        <v>1420800</v>
      </c>
      <c r="AC18" s="5">
        <v>0</v>
      </c>
      <c r="AE18" s="5">
        <v>0</v>
      </c>
      <c r="AG18" s="5">
        <v>0</v>
      </c>
      <c r="AI18" s="5">
        <v>0</v>
      </c>
      <c r="AK18" s="5">
        <v>0</v>
      </c>
      <c r="AM18" s="5">
        <v>0</v>
      </c>
      <c r="AO18" s="5">
        <v>0</v>
      </c>
      <c r="AQ18" s="5">
        <v>0</v>
      </c>
      <c r="AS18" s="5">
        <v>0</v>
      </c>
      <c r="AU18" s="5">
        <f t="shared" si="0"/>
        <v>1420800</v>
      </c>
      <c r="AW18" s="24">
        <v>0</v>
      </c>
      <c r="AY18" s="5">
        <v>0</v>
      </c>
      <c r="BA18" s="5">
        <v>0</v>
      </c>
      <c r="BC18" s="5">
        <v>0</v>
      </c>
      <c r="BE18" s="5">
        <v>0</v>
      </c>
      <c r="BG18" s="5">
        <v>0</v>
      </c>
      <c r="BI18" s="5">
        <v>0</v>
      </c>
      <c r="BK18" s="5">
        <v>0</v>
      </c>
    </row>
    <row r="19" spans="1:64" s="5" customFormat="1" x14ac:dyDescent="0.25">
      <c r="B19" s="9" t="s">
        <v>79</v>
      </c>
      <c r="E19" s="37" t="s">
        <v>47</v>
      </c>
      <c r="F19" s="37"/>
      <c r="G19" s="37"/>
      <c r="H19" s="17"/>
      <c r="I19" s="17"/>
      <c r="K19" s="5">
        <v>0</v>
      </c>
      <c r="M19" s="5">
        <v>0</v>
      </c>
      <c r="O19" s="5">
        <v>0</v>
      </c>
      <c r="Q19" s="5">
        <v>0</v>
      </c>
      <c r="S19" s="5">
        <v>0</v>
      </c>
      <c r="U19" s="5">
        <v>0</v>
      </c>
      <c r="W19" s="5">
        <v>0</v>
      </c>
      <c r="Y19" s="5">
        <v>0</v>
      </c>
      <c r="AA19" s="5">
        <v>2203200</v>
      </c>
      <c r="AC19" s="5">
        <v>0</v>
      </c>
      <c r="AE19" s="5">
        <v>0</v>
      </c>
      <c r="AG19" s="5">
        <v>1765800</v>
      </c>
      <c r="AI19" s="5">
        <v>0</v>
      </c>
      <c r="AK19" s="5">
        <v>0</v>
      </c>
      <c r="AM19" s="5">
        <v>0</v>
      </c>
      <c r="AO19" s="5">
        <v>2579200</v>
      </c>
      <c r="AQ19" s="5">
        <v>0</v>
      </c>
      <c r="AS19" s="5">
        <v>0</v>
      </c>
      <c r="AU19" s="5">
        <f t="shared" si="0"/>
        <v>6548200</v>
      </c>
      <c r="AW19" s="24">
        <v>0</v>
      </c>
      <c r="AY19" s="5">
        <v>0</v>
      </c>
      <c r="BA19" s="5">
        <f>1980800/2*2</f>
        <v>1980800</v>
      </c>
      <c r="BC19" s="5">
        <f>1980800/2*2</f>
        <v>1980800</v>
      </c>
      <c r="BE19" s="5">
        <v>0</v>
      </c>
      <c r="BG19" s="5">
        <f>1980800/2*2</f>
        <v>1980800</v>
      </c>
      <c r="BI19" s="5">
        <v>0</v>
      </c>
      <c r="BK19" s="5">
        <f>1980800/2*3</f>
        <v>2971200</v>
      </c>
    </row>
    <row r="20" spans="1:64" x14ac:dyDescent="0.25">
      <c r="B20" t="s">
        <v>89</v>
      </c>
      <c r="E20" s="37" t="s">
        <v>47</v>
      </c>
      <c r="F20" s="37"/>
      <c r="G20" s="37"/>
      <c r="H20" s="10"/>
      <c r="I20" s="10"/>
      <c r="K20" s="5">
        <v>0</v>
      </c>
      <c r="L20" s="5"/>
      <c r="M20" s="5">
        <v>0</v>
      </c>
      <c r="N20" s="5"/>
      <c r="O20" s="5">
        <v>0</v>
      </c>
      <c r="P20" s="5"/>
      <c r="Q20" s="5">
        <v>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144536</v>
      </c>
      <c r="AH20" s="5"/>
      <c r="AI20" s="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5">
        <v>0</v>
      </c>
      <c r="AT20" s="5"/>
      <c r="AU20" s="5">
        <f t="shared" si="0"/>
        <v>144536</v>
      </c>
      <c r="AW20" s="24">
        <v>0</v>
      </c>
      <c r="AX20" s="5"/>
      <c r="AY20" s="5">
        <v>0</v>
      </c>
      <c r="AZ20" s="5"/>
      <c r="BA20" s="5">
        <v>0</v>
      </c>
      <c r="BB20" s="5"/>
      <c r="BC20" s="5">
        <v>0</v>
      </c>
      <c r="BD20" s="5"/>
      <c r="BE20" s="5">
        <v>0</v>
      </c>
      <c r="BF20" s="5"/>
      <c r="BG20" s="5">
        <v>0</v>
      </c>
      <c r="BH20" s="5"/>
      <c r="BI20" s="5">
        <v>0</v>
      </c>
      <c r="BJ20" s="5"/>
      <c r="BK20" s="5">
        <v>0</v>
      </c>
      <c r="BL20" s="5"/>
    </row>
    <row r="21" spans="1:64" x14ac:dyDescent="0.25">
      <c r="B21" t="s">
        <v>90</v>
      </c>
      <c r="E21" s="37" t="s">
        <v>47</v>
      </c>
      <c r="F21" s="37"/>
      <c r="G21" s="37"/>
      <c r="H21" s="10"/>
      <c r="I21" s="10"/>
      <c r="K21" s="5">
        <v>0</v>
      </c>
      <c r="L21" s="5"/>
      <c r="M21" s="5">
        <v>0</v>
      </c>
      <c r="N21" s="5"/>
      <c r="O21" s="5">
        <v>0</v>
      </c>
      <c r="P21" s="5"/>
      <c r="Q21" s="5">
        <v>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1357800</v>
      </c>
      <c r="AH21" s="5"/>
      <c r="AI21" s="5">
        <v>0</v>
      </c>
      <c r="AJ21" s="5"/>
      <c r="AK21" s="5">
        <v>0</v>
      </c>
      <c r="AL21" s="5"/>
      <c r="AM21" s="5">
        <v>0</v>
      </c>
      <c r="AN21" s="5"/>
      <c r="AO21" s="5">
        <v>1053000</v>
      </c>
      <c r="AP21" s="5"/>
      <c r="AQ21" s="5">
        <v>0</v>
      </c>
      <c r="AR21" s="5"/>
      <c r="AS21" s="5">
        <v>0</v>
      </c>
      <c r="AT21" s="5"/>
      <c r="AU21" s="5">
        <f t="shared" si="0"/>
        <v>2410800</v>
      </c>
      <c r="AW21" s="24">
        <v>0</v>
      </c>
      <c r="AX21" s="5"/>
      <c r="AY21" s="5">
        <v>0</v>
      </c>
      <c r="AZ21" s="5"/>
      <c r="BA21" s="5">
        <v>0</v>
      </c>
      <c r="BB21" s="5"/>
      <c r="BC21" s="5">
        <v>0</v>
      </c>
      <c r="BD21" s="5"/>
      <c r="BE21" s="5">
        <v>0</v>
      </c>
      <c r="BF21" s="5"/>
      <c r="BG21" s="5">
        <v>0</v>
      </c>
      <c r="BH21" s="5"/>
      <c r="BI21" s="5">
        <v>0</v>
      </c>
      <c r="BJ21" s="5"/>
      <c r="BK21" s="5">
        <v>0</v>
      </c>
      <c r="BL21" s="5"/>
    </row>
    <row r="22" spans="1:64" x14ac:dyDescent="0.25">
      <c r="B22" t="s">
        <v>28</v>
      </c>
      <c r="E22" s="38" t="s">
        <v>69</v>
      </c>
      <c r="F22" s="38"/>
      <c r="G22" s="38"/>
      <c r="H22" s="10"/>
      <c r="I22" s="10"/>
      <c r="K22" s="5">
        <v>0</v>
      </c>
      <c r="L22" s="5"/>
      <c r="M22" s="5">
        <v>750000</v>
      </c>
      <c r="N22" s="5"/>
      <c r="O22" s="5">
        <v>0</v>
      </c>
      <c r="P22" s="5"/>
      <c r="Q22" s="5">
        <v>760500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5">
        <v>0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5">
        <v>0</v>
      </c>
      <c r="AH22" s="5"/>
      <c r="AI22" s="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5">
        <v>0</v>
      </c>
      <c r="AT22" s="5"/>
      <c r="AU22" s="5">
        <f t="shared" si="0"/>
        <v>1510500</v>
      </c>
      <c r="AW22" s="24">
        <v>0</v>
      </c>
      <c r="AX22" s="5"/>
      <c r="AY22" s="5">
        <v>0</v>
      </c>
      <c r="AZ22" s="5"/>
      <c r="BA22" s="5">
        <v>0</v>
      </c>
      <c r="BB22" s="5"/>
      <c r="BC22" s="5">
        <v>0</v>
      </c>
      <c r="BD22" s="5"/>
      <c r="BE22" s="5">
        <v>0</v>
      </c>
      <c r="BF22" s="5"/>
      <c r="BG22" s="5">
        <v>0</v>
      </c>
      <c r="BH22" s="5"/>
      <c r="BI22" s="5">
        <v>0</v>
      </c>
      <c r="BJ22" s="5"/>
      <c r="BK22" s="5">
        <v>0</v>
      </c>
      <c r="BL22" s="5"/>
    </row>
    <row r="23" spans="1:64" x14ac:dyDescent="0.25">
      <c r="B23" t="s">
        <v>92</v>
      </c>
      <c r="E23" s="38" t="s">
        <v>93</v>
      </c>
      <c r="F23" s="38"/>
      <c r="G23" s="38"/>
      <c r="H23" s="10"/>
      <c r="I23" s="10"/>
      <c r="K23" s="5">
        <v>0</v>
      </c>
      <c r="L23" s="5"/>
      <c r="M23" s="5">
        <v>0</v>
      </c>
      <c r="N23" s="5"/>
      <c r="O23" s="5">
        <v>0</v>
      </c>
      <c r="P23" s="5"/>
      <c r="Q23" s="5">
        <v>0</v>
      </c>
      <c r="R23" s="5"/>
      <c r="S23" s="5">
        <v>0</v>
      </c>
      <c r="T23" s="5"/>
      <c r="U23" s="5">
        <v>0</v>
      </c>
      <c r="V23" s="5"/>
      <c r="W23" s="5">
        <v>0</v>
      </c>
      <c r="X23" s="5"/>
      <c r="Y23" s="5">
        <v>0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5">
        <f>1080432+371550</f>
        <v>1451982</v>
      </c>
      <c r="AH23" s="5"/>
      <c r="AI23" s="5">
        <v>0</v>
      </c>
      <c r="AJ23" s="5"/>
      <c r="AK23" s="5">
        <v>0</v>
      </c>
      <c r="AL23" s="5"/>
      <c r="AM23" s="5">
        <v>0</v>
      </c>
      <c r="AN23" s="5"/>
      <c r="AO23" s="5">
        <f>1282525.74+258865.72</f>
        <v>1541391.46</v>
      </c>
      <c r="AP23" s="5"/>
      <c r="AQ23" s="5">
        <f>114620.59+429628.18</f>
        <v>544248.77</v>
      </c>
      <c r="AR23" s="5"/>
      <c r="AS23" s="5">
        <f>(57310.29+214814.09)</f>
        <v>272124.38</v>
      </c>
      <c r="AT23" s="5"/>
      <c r="AU23" s="5">
        <f t="shared" si="0"/>
        <v>3809746.61</v>
      </c>
      <c r="AW23" s="24">
        <f>81412.87+225208.91</f>
        <v>306621.78000000003</v>
      </c>
      <c r="AX23" s="5"/>
      <c r="AY23" s="5">
        <f>3376340.86+1161085.95+57310.29+214814.09</f>
        <v>4809551.1899999995</v>
      </c>
      <c r="AZ23" s="5"/>
      <c r="BA23" s="5">
        <f>57310.29+214814.09</f>
        <v>272124.38</v>
      </c>
      <c r="BB23" s="5"/>
      <c r="BC23" s="5">
        <f>(57310.29+214814.09)*3</f>
        <v>816373.14</v>
      </c>
      <c r="BD23" s="5"/>
      <c r="BE23" s="5">
        <f>57310.29+214814.09</f>
        <v>272124.38</v>
      </c>
      <c r="BF23" s="5"/>
      <c r="BG23" s="5">
        <f>57310.29+214814.09</f>
        <v>272124.38</v>
      </c>
      <c r="BH23" s="5"/>
      <c r="BI23" s="5">
        <f>57310.29+214814.09</f>
        <v>272124.38</v>
      </c>
      <c r="BJ23" s="5"/>
      <c r="BK23" s="5">
        <f>57310.29+214814.09</f>
        <v>272124.38</v>
      </c>
      <c r="BL23" s="5"/>
    </row>
    <row r="24" spans="1:64" x14ac:dyDescent="0.25">
      <c r="B24" t="s">
        <v>67</v>
      </c>
      <c r="E24" s="38" t="s">
        <v>68</v>
      </c>
      <c r="F24" s="38"/>
      <c r="G24" s="38"/>
      <c r="H24" s="10"/>
      <c r="I24" s="10"/>
      <c r="K24" s="5">
        <v>0</v>
      </c>
      <c r="L24" s="5"/>
      <c r="M24" s="5">
        <v>0</v>
      </c>
      <c r="N24" s="5"/>
      <c r="O24" s="5">
        <v>0</v>
      </c>
      <c r="P24" s="5"/>
      <c r="Q24" s="5">
        <v>345000</v>
      </c>
      <c r="R24" s="5"/>
      <c r="S24" s="5">
        <v>0</v>
      </c>
      <c r="T24" s="5"/>
      <c r="U24" s="5">
        <v>0</v>
      </c>
      <c r="V24" s="5"/>
      <c r="W24" s="5">
        <v>0</v>
      </c>
      <c r="X24" s="5"/>
      <c r="Y24" s="5">
        <v>0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5">
        <v>0</v>
      </c>
      <c r="AH24" s="5"/>
      <c r="AI24" s="5">
        <v>0</v>
      </c>
      <c r="AJ24" s="5"/>
      <c r="AK24" s="5">
        <v>0</v>
      </c>
      <c r="AL24" s="5"/>
      <c r="AM24" s="5">
        <v>0</v>
      </c>
      <c r="AN24" s="5"/>
      <c r="AO24" s="5">
        <v>0</v>
      </c>
      <c r="AP24" s="5"/>
      <c r="AQ24" s="5">
        <v>0</v>
      </c>
      <c r="AR24" s="5"/>
      <c r="AS24" s="5">
        <v>0</v>
      </c>
      <c r="AT24" s="5"/>
      <c r="AU24" s="5">
        <f t="shared" si="0"/>
        <v>345000</v>
      </c>
      <c r="AW24" s="24">
        <v>0</v>
      </c>
      <c r="AX24" s="5"/>
      <c r="AY24" s="5">
        <v>0</v>
      </c>
      <c r="AZ24" s="5"/>
      <c r="BA24" s="5">
        <v>0</v>
      </c>
      <c r="BB24" s="5"/>
      <c r="BC24" s="5">
        <v>0</v>
      </c>
      <c r="BD24" s="5"/>
      <c r="BE24" s="5">
        <v>0</v>
      </c>
      <c r="BF24" s="5"/>
      <c r="BG24" s="5">
        <v>0</v>
      </c>
      <c r="BH24" s="5"/>
      <c r="BI24" s="5">
        <v>0</v>
      </c>
      <c r="BJ24" s="5"/>
      <c r="BK24" s="5">
        <v>0</v>
      </c>
      <c r="BL24" s="5"/>
    </row>
    <row r="25" spans="1:64" x14ac:dyDescent="0.25">
      <c r="B25" t="s">
        <v>29</v>
      </c>
      <c r="E25" s="38" t="s">
        <v>51</v>
      </c>
      <c r="F25" s="38"/>
      <c r="G25" s="38"/>
      <c r="H25" s="10"/>
      <c r="I25" s="10"/>
      <c r="K25" s="5">
        <v>0</v>
      </c>
      <c r="L25" s="5"/>
      <c r="M25" s="5">
        <v>0</v>
      </c>
      <c r="N25" s="5"/>
      <c r="O25" s="5">
        <v>0</v>
      </c>
      <c r="P25" s="5"/>
      <c r="Q25" s="5">
        <v>0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5"/>
      <c r="AH25" s="5"/>
      <c r="AI25" s="5">
        <v>0</v>
      </c>
      <c r="AJ25" s="5"/>
      <c r="AK25" s="5">
        <v>0</v>
      </c>
      <c r="AL25" s="5"/>
      <c r="AM25" s="5">
        <v>0</v>
      </c>
      <c r="AN25" s="5"/>
      <c r="AO25" s="5">
        <v>0</v>
      </c>
      <c r="AP25" s="5"/>
      <c r="AQ25" s="5">
        <v>0</v>
      </c>
      <c r="AR25" s="5"/>
      <c r="AS25" s="5">
        <v>0</v>
      </c>
      <c r="AT25" s="5"/>
      <c r="AU25" s="5">
        <f t="shared" si="0"/>
        <v>0</v>
      </c>
      <c r="AW25" s="24">
        <v>0</v>
      </c>
      <c r="AX25" s="5"/>
      <c r="AY25" s="5">
        <v>0</v>
      </c>
      <c r="AZ25" s="5"/>
      <c r="BA25" s="5">
        <v>0</v>
      </c>
      <c r="BB25" s="5"/>
      <c r="BC25" s="5">
        <v>0</v>
      </c>
      <c r="BD25" s="5"/>
      <c r="BE25" s="5">
        <v>0</v>
      </c>
      <c r="BF25" s="5"/>
      <c r="BG25" s="5">
        <v>0</v>
      </c>
      <c r="BH25" s="5"/>
      <c r="BI25" s="5">
        <v>0</v>
      </c>
      <c r="BJ25" s="5"/>
      <c r="BK25" s="5">
        <v>0</v>
      </c>
      <c r="BL25" s="5"/>
    </row>
    <row r="26" spans="1:64" x14ac:dyDescent="0.25">
      <c r="B26" t="s">
        <v>45</v>
      </c>
      <c r="E26" s="38" t="s">
        <v>52</v>
      </c>
      <c r="F26" s="38"/>
      <c r="G26" s="38"/>
      <c r="H26" s="10"/>
      <c r="I26" s="10"/>
      <c r="K26" s="5">
        <v>840561</v>
      </c>
      <c r="L26" s="5"/>
      <c r="M26" s="5">
        <v>0</v>
      </c>
      <c r="N26" s="5"/>
      <c r="O26" s="5">
        <v>0</v>
      </c>
      <c r="P26" s="5"/>
      <c r="Q26" s="5">
        <v>0</v>
      </c>
      <c r="R26" s="5"/>
      <c r="S26" s="5">
        <v>0</v>
      </c>
      <c r="T26" s="5"/>
      <c r="U26" s="5">
        <v>0</v>
      </c>
      <c r="V26" s="5"/>
      <c r="W26" s="5">
        <v>0</v>
      </c>
      <c r="X26" s="5"/>
      <c r="Y26" s="5">
        <v>0</v>
      </c>
      <c r="Z26" s="5"/>
      <c r="AA26" s="5">
        <v>0</v>
      </c>
      <c r="AB26" s="5"/>
      <c r="AC26" s="5">
        <v>0</v>
      </c>
      <c r="AD26" s="5"/>
      <c r="AE26" s="5">
        <v>0</v>
      </c>
      <c r="AF26" s="5"/>
      <c r="AG26" s="5">
        <v>0</v>
      </c>
      <c r="AH26" s="5"/>
      <c r="AI26" s="5">
        <v>0</v>
      </c>
      <c r="AJ26" s="5"/>
      <c r="AK26" s="5">
        <v>0</v>
      </c>
      <c r="AL26" s="5"/>
      <c r="AM26" s="5">
        <v>0</v>
      </c>
      <c r="AN26" s="5"/>
      <c r="AO26" s="5">
        <v>0</v>
      </c>
      <c r="AP26" s="5"/>
      <c r="AQ26" s="5">
        <v>0</v>
      </c>
      <c r="AR26" s="5"/>
      <c r="AS26" s="5">
        <v>0</v>
      </c>
      <c r="AT26" s="5"/>
      <c r="AU26" s="5">
        <f t="shared" si="0"/>
        <v>840561</v>
      </c>
      <c r="AW26" s="24">
        <v>0</v>
      </c>
      <c r="AX26" s="5"/>
      <c r="AY26" s="5">
        <v>0</v>
      </c>
      <c r="AZ26" s="5"/>
      <c r="BA26" s="5">
        <v>0</v>
      </c>
      <c r="BB26" s="5"/>
      <c r="BC26" s="5">
        <v>0</v>
      </c>
      <c r="BD26" s="5"/>
      <c r="BE26" s="5">
        <v>0</v>
      </c>
      <c r="BF26" s="5"/>
      <c r="BG26" s="5">
        <v>0</v>
      </c>
      <c r="BH26" s="5"/>
      <c r="BI26" s="5">
        <v>0</v>
      </c>
      <c r="BJ26" s="5"/>
      <c r="BK26" s="5">
        <v>0</v>
      </c>
      <c r="BL26" s="5"/>
    </row>
    <row r="27" spans="1:64" x14ac:dyDescent="0.25">
      <c r="B27" t="s">
        <v>53</v>
      </c>
      <c r="E27" s="38" t="s">
        <v>54</v>
      </c>
      <c r="F27" s="38"/>
      <c r="G27" s="38"/>
      <c r="H27" s="10"/>
      <c r="I27" s="10"/>
      <c r="K27" s="5">
        <v>0</v>
      </c>
      <c r="L27" s="5"/>
      <c r="M27" s="5">
        <v>0</v>
      </c>
      <c r="N27" s="5"/>
      <c r="O27" s="5">
        <v>250000</v>
      </c>
      <c r="P27" s="5"/>
      <c r="Q27" s="5">
        <v>0</v>
      </c>
      <c r="R27" s="5"/>
      <c r="S27" s="5">
        <v>0</v>
      </c>
      <c r="T27" s="5"/>
      <c r="U27" s="5">
        <v>0</v>
      </c>
      <c r="V27" s="5"/>
      <c r="W27" s="5">
        <v>0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5">
        <v>0</v>
      </c>
      <c r="AH27" s="5"/>
      <c r="AI27" s="5">
        <v>0</v>
      </c>
      <c r="AJ27" s="5"/>
      <c r="AK27" s="5">
        <v>0</v>
      </c>
      <c r="AL27" s="5"/>
      <c r="AM27" s="5">
        <v>0</v>
      </c>
      <c r="AN27" s="5"/>
      <c r="AO27" s="5">
        <v>0</v>
      </c>
      <c r="AP27" s="5"/>
      <c r="AQ27" s="5">
        <v>0</v>
      </c>
      <c r="AR27" s="5"/>
      <c r="AS27" s="5">
        <v>0</v>
      </c>
      <c r="AT27" s="5"/>
      <c r="AU27" s="5">
        <f t="shared" si="0"/>
        <v>250000</v>
      </c>
      <c r="AW27" s="24">
        <v>0</v>
      </c>
      <c r="AX27" s="5"/>
      <c r="AY27" s="5">
        <v>0</v>
      </c>
      <c r="AZ27" s="5"/>
      <c r="BA27" s="5">
        <v>0</v>
      </c>
      <c r="BB27" s="5"/>
      <c r="BC27" s="5">
        <v>0</v>
      </c>
      <c r="BD27" s="5"/>
      <c r="BE27" s="5">
        <v>0</v>
      </c>
      <c r="BF27" s="5"/>
      <c r="BG27" s="5">
        <v>0</v>
      </c>
      <c r="BH27" s="5"/>
      <c r="BI27" s="5">
        <v>0</v>
      </c>
      <c r="BJ27" s="5"/>
      <c r="BK27" s="5">
        <v>0</v>
      </c>
      <c r="BL27" s="5"/>
    </row>
    <row r="28" spans="1:64" x14ac:dyDescent="0.25">
      <c r="B28" t="s">
        <v>65</v>
      </c>
      <c r="E28" s="38" t="s">
        <v>91</v>
      </c>
      <c r="F28" s="38"/>
      <c r="G28" s="38"/>
      <c r="H28" s="10"/>
      <c r="I28" s="10"/>
      <c r="K28" s="5">
        <v>0</v>
      </c>
      <c r="L28" s="5"/>
      <c r="M28" s="5">
        <v>0</v>
      </c>
      <c r="N28" s="5"/>
      <c r="O28" s="5">
        <v>0</v>
      </c>
      <c r="P28" s="5"/>
      <c r="Q28" s="5">
        <v>0</v>
      </c>
      <c r="R28" s="5"/>
      <c r="S28" s="5">
        <v>0</v>
      </c>
      <c r="T28" s="5"/>
      <c r="U28" s="5">
        <v>0</v>
      </c>
      <c r="V28" s="5"/>
      <c r="W28" s="5">
        <v>0</v>
      </c>
      <c r="X28" s="5"/>
      <c r="Y28" s="5">
        <v>0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5">
        <v>100000</v>
      </c>
      <c r="AH28" s="5"/>
      <c r="AI28" s="5">
        <v>0</v>
      </c>
      <c r="AJ28" s="5"/>
      <c r="AK28" s="5">
        <v>0</v>
      </c>
      <c r="AL28" s="5"/>
      <c r="AM28" s="5">
        <v>0</v>
      </c>
      <c r="AN28" s="5"/>
      <c r="AO28" s="5">
        <v>0</v>
      </c>
      <c r="AP28" s="5"/>
      <c r="AQ28" s="5">
        <v>0</v>
      </c>
      <c r="AR28" s="5"/>
      <c r="AS28" s="5">
        <v>0</v>
      </c>
      <c r="AT28" s="5"/>
      <c r="AU28" s="5">
        <f t="shared" si="0"/>
        <v>100000</v>
      </c>
      <c r="AW28" s="24">
        <v>0</v>
      </c>
      <c r="AX28" s="5"/>
      <c r="AY28" s="5">
        <v>0</v>
      </c>
      <c r="AZ28" s="5"/>
      <c r="BA28" s="5">
        <v>0</v>
      </c>
      <c r="BB28" s="5"/>
      <c r="BC28" s="5">
        <v>0</v>
      </c>
      <c r="BD28" s="5"/>
      <c r="BE28" s="5">
        <v>0</v>
      </c>
      <c r="BF28" s="5"/>
      <c r="BG28" s="5">
        <v>0</v>
      </c>
      <c r="BH28" s="5"/>
      <c r="BI28" s="5">
        <v>0</v>
      </c>
      <c r="BJ28" s="5"/>
      <c r="BK28" s="5">
        <v>0</v>
      </c>
      <c r="BL28" s="5"/>
    </row>
    <row r="29" spans="1:64" x14ac:dyDescent="0.25">
      <c r="B29" t="s">
        <v>65</v>
      </c>
      <c r="E29" s="38" t="s">
        <v>66</v>
      </c>
      <c r="F29" s="38"/>
      <c r="G29" s="38"/>
      <c r="H29" s="10"/>
      <c r="I29" s="10"/>
      <c r="K29" s="5">
        <v>0</v>
      </c>
      <c r="L29" s="5"/>
      <c r="M29" s="5">
        <v>0</v>
      </c>
      <c r="N29" s="5"/>
      <c r="O29" s="5">
        <v>0</v>
      </c>
      <c r="P29" s="5"/>
      <c r="Q29" s="5">
        <v>0</v>
      </c>
      <c r="R29" s="5"/>
      <c r="S29" s="5">
        <v>0</v>
      </c>
      <c r="T29" s="5"/>
      <c r="U29" s="5">
        <v>0</v>
      </c>
      <c r="V29" s="5"/>
      <c r="W29" s="5">
        <v>0</v>
      </c>
      <c r="X29" s="5"/>
      <c r="Y29" s="5">
        <v>0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5">
        <v>0</v>
      </c>
      <c r="AH29" s="5"/>
      <c r="AI29" s="5">
        <v>0</v>
      </c>
      <c r="AJ29" s="5"/>
      <c r="AK29" s="5">
        <v>0</v>
      </c>
      <c r="AL29" s="5"/>
      <c r="AM29" s="5">
        <v>0</v>
      </c>
      <c r="AN29" s="5"/>
      <c r="AO29" s="5">
        <v>0</v>
      </c>
      <c r="AP29" s="5"/>
      <c r="AQ29" s="5">
        <v>0</v>
      </c>
      <c r="AR29" s="5"/>
      <c r="AS29" s="5">
        <v>0</v>
      </c>
      <c r="AT29" s="5"/>
      <c r="AU29" s="5">
        <f t="shared" si="0"/>
        <v>0</v>
      </c>
      <c r="AW29" s="24">
        <v>0</v>
      </c>
      <c r="AX29" s="5"/>
      <c r="AY29" s="5">
        <v>0</v>
      </c>
      <c r="AZ29" s="5"/>
      <c r="BA29" s="5">
        <v>0</v>
      </c>
      <c r="BB29" s="5"/>
      <c r="BC29" s="5">
        <v>0</v>
      </c>
      <c r="BD29" s="5"/>
      <c r="BE29" s="5">
        <v>0</v>
      </c>
      <c r="BF29" s="5"/>
      <c r="BG29" s="5">
        <v>0</v>
      </c>
      <c r="BH29" s="5"/>
      <c r="BI29" s="5">
        <v>0</v>
      </c>
      <c r="BJ29" s="5"/>
      <c r="BK29" s="5">
        <v>0</v>
      </c>
      <c r="BL29" s="5"/>
    </row>
    <row r="30" spans="1:64" x14ac:dyDescent="0.25">
      <c r="E30" s="10"/>
      <c r="F30" s="10"/>
      <c r="G30" s="10"/>
      <c r="H30" s="10"/>
      <c r="I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W30" s="24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spans="1:64" x14ac:dyDescent="0.25">
      <c r="E31" s="10"/>
      <c r="F31" s="10"/>
      <c r="G31" s="10"/>
      <c r="H31" s="10"/>
      <c r="I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W31" s="24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spans="1:64" x14ac:dyDescent="0.25">
      <c r="A32" s="6" t="s">
        <v>61</v>
      </c>
      <c r="E32" s="10"/>
      <c r="F32" s="10"/>
      <c r="G32" s="10"/>
      <c r="H32" s="10"/>
      <c r="I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W32" s="24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spans="1:64" x14ac:dyDescent="0.25">
      <c r="A33" s="6"/>
      <c r="E33" s="10"/>
      <c r="F33" s="10"/>
      <c r="G33" s="10"/>
      <c r="H33" s="10"/>
      <c r="I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W33" s="24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spans="1:64" x14ac:dyDescent="0.25">
      <c r="B34" t="s">
        <v>63</v>
      </c>
      <c r="E34" s="38" t="s">
        <v>70</v>
      </c>
      <c r="F34" s="38"/>
      <c r="G34" s="38"/>
      <c r="H34" s="10"/>
      <c r="I34" s="10"/>
      <c r="K34" s="5">
        <v>0</v>
      </c>
      <c r="L34" s="5"/>
      <c r="M34" s="5">
        <v>225000</v>
      </c>
      <c r="N34" s="5"/>
      <c r="O34" s="5">
        <v>200000</v>
      </c>
      <c r="P34" s="5"/>
      <c r="Q34" s="5">
        <v>1010000</v>
      </c>
      <c r="R34" s="5"/>
      <c r="S34" s="5">
        <v>0</v>
      </c>
      <c r="T34" s="5"/>
      <c r="U34" s="5">
        <v>0</v>
      </c>
      <c r="V34" s="5"/>
      <c r="W34" s="5">
        <v>0</v>
      </c>
      <c r="X34" s="5"/>
      <c r="Y34" s="5">
        <v>240000</v>
      </c>
      <c r="Z34" s="5"/>
      <c r="AA34" s="5">
        <v>1696000</v>
      </c>
      <c r="AB34" s="5"/>
      <c r="AC34" s="5">
        <v>0</v>
      </c>
      <c r="AD34" s="5"/>
      <c r="AE34" s="5">
        <v>0</v>
      </c>
      <c r="AF34" s="5"/>
      <c r="AG34" s="5">
        <v>0</v>
      </c>
      <c r="AH34" s="5"/>
      <c r="AI34" s="5">
        <v>0</v>
      </c>
      <c r="AJ34" s="5"/>
      <c r="AK34" s="5">
        <v>0</v>
      </c>
      <c r="AL34" s="5"/>
      <c r="AM34" s="5">
        <v>800000</v>
      </c>
      <c r="AN34" s="5"/>
      <c r="AO34" s="5">
        <v>0</v>
      </c>
      <c r="AP34" s="5"/>
      <c r="AQ34" s="5">
        <v>0</v>
      </c>
      <c r="AR34" s="5"/>
      <c r="AS34" s="5">
        <v>0</v>
      </c>
      <c r="AT34" s="5"/>
      <c r="AU34" s="5">
        <f>SUM(K34:AS34)</f>
        <v>4171000</v>
      </c>
      <c r="AW34" s="24">
        <v>800000</v>
      </c>
      <c r="AX34" s="5"/>
      <c r="AY34" s="5">
        <v>0</v>
      </c>
      <c r="AZ34" s="5"/>
      <c r="BA34" s="5">
        <v>800000</v>
      </c>
      <c r="BB34" s="5"/>
      <c r="BC34" s="5">
        <v>0</v>
      </c>
      <c r="BD34" s="5"/>
      <c r="BE34" s="5">
        <v>0</v>
      </c>
      <c r="BF34" s="5"/>
      <c r="BG34" s="5">
        <v>0</v>
      </c>
      <c r="BH34" s="5"/>
      <c r="BI34" s="5">
        <v>800000</v>
      </c>
      <c r="BJ34" s="5"/>
      <c r="BK34" s="5">
        <v>0</v>
      </c>
      <c r="BL34" s="5"/>
    </row>
    <row r="35" spans="1:64" x14ac:dyDescent="0.25">
      <c r="B35" t="s">
        <v>64</v>
      </c>
      <c r="E35" s="38" t="s">
        <v>70</v>
      </c>
      <c r="F35" s="38"/>
      <c r="G35" s="38"/>
      <c r="H35" s="10"/>
      <c r="I35" s="10"/>
      <c r="K35" s="5">
        <v>0</v>
      </c>
      <c r="L35" s="5"/>
      <c r="M35" s="5">
        <v>765000</v>
      </c>
      <c r="N35" s="5"/>
      <c r="O35" s="5">
        <v>250000</v>
      </c>
      <c r="P35" s="5"/>
      <c r="Q35" s="5">
        <v>0</v>
      </c>
      <c r="R35" s="5"/>
      <c r="S35" s="5">
        <v>0</v>
      </c>
      <c r="T35" s="5"/>
      <c r="U35" s="5">
        <v>0</v>
      </c>
      <c r="V35" s="5"/>
      <c r="W35" s="5">
        <v>663971.32999999996</v>
      </c>
      <c r="X35" s="5"/>
      <c r="Y35" s="5">
        <v>0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5">
        <v>28358</v>
      </c>
      <c r="AH35" s="5"/>
      <c r="AI35" s="5">
        <v>0</v>
      </c>
      <c r="AJ35" s="5"/>
      <c r="AK35" s="5">
        <v>0</v>
      </c>
      <c r="AL35" s="5"/>
      <c r="AM35" s="5">
        <v>0</v>
      </c>
      <c r="AN35" s="5"/>
      <c r="AO35" s="5">
        <v>0</v>
      </c>
      <c r="AP35" s="5"/>
      <c r="AQ35" s="5">
        <v>0</v>
      </c>
      <c r="AR35" s="5"/>
      <c r="AS35" s="5">
        <v>0</v>
      </c>
      <c r="AT35" s="5"/>
      <c r="AU35" s="5">
        <f>SUM(K35:AS35)</f>
        <v>1707329.33</v>
      </c>
      <c r="AW35" s="24">
        <v>0</v>
      </c>
      <c r="AX35" s="5"/>
      <c r="AY35" s="5">
        <v>0</v>
      </c>
      <c r="AZ35" s="5"/>
      <c r="BA35" s="5">
        <v>0</v>
      </c>
      <c r="BB35" s="5"/>
      <c r="BC35" s="5">
        <v>0</v>
      </c>
      <c r="BD35" s="5"/>
      <c r="BE35" s="5">
        <v>0</v>
      </c>
      <c r="BF35" s="5"/>
      <c r="BG35" s="5">
        <v>0</v>
      </c>
      <c r="BH35" s="5"/>
      <c r="BI35" s="5">
        <v>0</v>
      </c>
      <c r="BJ35" s="5"/>
      <c r="BK35" s="5">
        <v>0</v>
      </c>
      <c r="BL35" s="5"/>
    </row>
    <row r="36" spans="1:64" x14ac:dyDescent="0.25">
      <c r="B36" t="s">
        <v>71</v>
      </c>
      <c r="E36" s="38" t="s">
        <v>70</v>
      </c>
      <c r="F36" s="38"/>
      <c r="G36" s="38"/>
      <c r="H36" s="10"/>
      <c r="I36" s="10"/>
      <c r="K36" s="5">
        <v>0</v>
      </c>
      <c r="L36" s="5"/>
      <c r="M36" s="5">
        <v>0</v>
      </c>
      <c r="N36" s="5"/>
      <c r="O36" s="5">
        <v>0</v>
      </c>
      <c r="P36" s="5"/>
      <c r="Q36" s="5">
        <f>250000+1020000</f>
        <v>1270000</v>
      </c>
      <c r="R36" s="5"/>
      <c r="S36" s="5">
        <v>0</v>
      </c>
      <c r="T36" s="5"/>
      <c r="U36" s="5">
        <v>0</v>
      </c>
      <c r="V36" s="5"/>
      <c r="W36" s="5">
        <v>0</v>
      </c>
      <c r="X36" s="5"/>
      <c r="Y36" s="5">
        <v>265000</v>
      </c>
      <c r="Z36" s="5"/>
      <c r="AA36" s="5">
        <v>2048550</v>
      </c>
      <c r="AB36" s="5"/>
      <c r="AC36" s="5">
        <v>0</v>
      </c>
      <c r="AD36" s="5"/>
      <c r="AE36" s="5">
        <v>0</v>
      </c>
      <c r="AF36" s="5"/>
      <c r="AG36" s="5">
        <v>0</v>
      </c>
      <c r="AH36" s="5"/>
      <c r="AI36" s="5">
        <v>0</v>
      </c>
      <c r="AJ36" s="5"/>
      <c r="AK36" s="5">
        <v>0</v>
      </c>
      <c r="AL36" s="5"/>
      <c r="AM36" s="5">
        <v>800000</v>
      </c>
      <c r="AN36" s="5"/>
      <c r="AO36" s="5">
        <v>0</v>
      </c>
      <c r="AP36" s="5"/>
      <c r="AQ36" s="5">
        <v>0</v>
      </c>
      <c r="AR36" s="5"/>
      <c r="AS36" s="5">
        <v>0</v>
      </c>
      <c r="AT36" s="5"/>
      <c r="AU36" s="5">
        <f>SUM(K36:AS36)</f>
        <v>4383550</v>
      </c>
      <c r="AW36" s="24">
        <v>800000</v>
      </c>
      <c r="AX36" s="5"/>
      <c r="AY36" s="5">
        <v>0</v>
      </c>
      <c r="AZ36" s="5"/>
      <c r="BA36" s="5">
        <v>800000</v>
      </c>
      <c r="BB36" s="5"/>
      <c r="BC36" s="5">
        <v>0</v>
      </c>
      <c r="BD36" s="5"/>
      <c r="BE36" s="5">
        <v>0</v>
      </c>
      <c r="BF36" s="5"/>
      <c r="BG36" s="5">
        <v>0</v>
      </c>
      <c r="BH36" s="5"/>
      <c r="BI36" s="5">
        <v>800000</v>
      </c>
      <c r="BJ36" s="5"/>
      <c r="BK36" s="5">
        <v>0</v>
      </c>
      <c r="BL36" s="5"/>
    </row>
    <row r="37" spans="1:64" x14ac:dyDescent="0.25">
      <c r="B37" t="s">
        <v>62</v>
      </c>
      <c r="E37" s="38" t="s">
        <v>80</v>
      </c>
      <c r="F37" s="38"/>
      <c r="G37" s="38"/>
      <c r="H37" s="10"/>
      <c r="I37" s="10"/>
      <c r="K37" s="5">
        <v>0</v>
      </c>
      <c r="L37" s="5"/>
      <c r="M37" s="5">
        <f>49918.32+16020</f>
        <v>65938.320000000007</v>
      </c>
      <c r="N37" s="5"/>
      <c r="O37" s="5">
        <f>85254.24+70500</f>
        <v>155754.23999999999</v>
      </c>
      <c r="P37" s="5"/>
      <c r="Q37" s="5">
        <v>0</v>
      </c>
      <c r="R37" s="5"/>
      <c r="S37" s="5">
        <v>188172.72</v>
      </c>
      <c r="T37" s="5"/>
      <c r="U37" s="5">
        <v>80342</v>
      </c>
      <c r="V37" s="5"/>
      <c r="W37" s="5">
        <v>200790</v>
      </c>
      <c r="X37" s="5"/>
      <c r="Y37" s="5">
        <v>656140</v>
      </c>
      <c r="Z37" s="5"/>
      <c r="AA37" s="5">
        <v>0</v>
      </c>
      <c r="AB37" s="5"/>
      <c r="AC37" s="5">
        <v>0</v>
      </c>
      <c r="AD37" s="5"/>
      <c r="AE37" s="28">
        <f>961537.5+438850+171600+112200</f>
        <v>1684187.5</v>
      </c>
      <c r="AF37" s="5"/>
      <c r="AG37" s="5">
        <f>193050+51625+53725</f>
        <v>298400</v>
      </c>
      <c r="AH37" s="5"/>
      <c r="AI37" s="5">
        <v>0</v>
      </c>
      <c r="AJ37" s="5"/>
      <c r="AK37" s="5">
        <v>0</v>
      </c>
      <c r="AL37" s="5"/>
      <c r="AM37" s="28">
        <f>354360+600000</f>
        <v>954360</v>
      </c>
      <c r="AN37" s="5"/>
      <c r="AO37" s="5">
        <v>0</v>
      </c>
      <c r="AP37" s="5"/>
      <c r="AQ37" s="28">
        <v>1034233.23</v>
      </c>
      <c r="AR37" s="5"/>
      <c r="AS37" s="28">
        <f>247500+1100368.66</f>
        <v>1347868.66</v>
      </c>
      <c r="AT37" s="5"/>
      <c r="AU37" s="5">
        <f>SUM(K37:AS37)</f>
        <v>6666186.6699999999</v>
      </c>
      <c r="AW37" s="24">
        <v>1500000</v>
      </c>
      <c r="AX37" s="5"/>
      <c r="AY37" s="5">
        <v>0</v>
      </c>
      <c r="AZ37" s="5"/>
      <c r="BA37" s="28">
        <v>1500000</v>
      </c>
      <c r="BB37" s="5"/>
      <c r="BC37" s="5">
        <v>0</v>
      </c>
      <c r="BD37" s="5"/>
      <c r="BE37" s="5">
        <v>0</v>
      </c>
      <c r="BF37" s="5"/>
      <c r="BG37" s="5">
        <v>0</v>
      </c>
      <c r="BH37" s="5"/>
      <c r="BI37" s="28">
        <v>1500000</v>
      </c>
      <c r="BJ37" s="5"/>
      <c r="BK37" s="5">
        <v>0</v>
      </c>
      <c r="BL37" s="5"/>
    </row>
    <row r="38" spans="1:64" x14ac:dyDescent="0.25">
      <c r="E38" s="38" t="s">
        <v>76</v>
      </c>
      <c r="F38" s="38"/>
      <c r="G38" s="38"/>
      <c r="H38" s="10"/>
      <c r="I38" s="10"/>
      <c r="K38" s="5">
        <v>0</v>
      </c>
      <c r="L38" s="5"/>
      <c r="M38" s="5">
        <v>0</v>
      </c>
      <c r="N38" s="5"/>
      <c r="O38" s="5">
        <v>0</v>
      </c>
      <c r="P38" s="5"/>
      <c r="Q38" s="5">
        <v>0</v>
      </c>
      <c r="R38" s="5"/>
      <c r="S38" s="5">
        <v>0</v>
      </c>
      <c r="T38" s="5"/>
      <c r="U38" s="5">
        <v>0</v>
      </c>
      <c r="V38" s="5"/>
      <c r="W38" s="5">
        <v>0</v>
      </c>
      <c r="X38" s="5"/>
      <c r="Y38" s="5">
        <v>0</v>
      </c>
      <c r="Z38" s="5"/>
      <c r="AA38" s="5">
        <v>117900</v>
      </c>
      <c r="AB38" s="5"/>
      <c r="AC38" s="5">
        <v>250000</v>
      </c>
      <c r="AD38" s="5"/>
      <c r="AE38" s="5">
        <v>0</v>
      </c>
      <c r="AF38" s="5"/>
      <c r="AG38" s="5">
        <v>0</v>
      </c>
      <c r="AH38" s="5"/>
      <c r="AI38" s="5">
        <v>0</v>
      </c>
      <c r="AJ38" s="5"/>
      <c r="AK38" s="5">
        <v>0</v>
      </c>
      <c r="AL38" s="5"/>
      <c r="AM38" s="5">
        <v>66500</v>
      </c>
      <c r="AN38" s="5"/>
      <c r="AO38" s="5">
        <v>0</v>
      </c>
      <c r="AP38" s="5"/>
      <c r="AQ38" s="5">
        <v>47520</v>
      </c>
      <c r="AR38" s="5"/>
      <c r="AS38" s="5">
        <v>216232.7</v>
      </c>
      <c r="AT38" s="5"/>
      <c r="AU38" s="5">
        <f>SUM(K38:AS38)</f>
        <v>698152.7</v>
      </c>
      <c r="AW38" s="24">
        <v>100000</v>
      </c>
      <c r="AX38" s="5"/>
      <c r="AY38" s="5">
        <v>100000</v>
      </c>
      <c r="AZ38" s="5"/>
      <c r="BA38" s="5">
        <v>100000</v>
      </c>
      <c r="BB38" s="5"/>
      <c r="BC38" s="5">
        <v>100000</v>
      </c>
      <c r="BD38" s="5"/>
      <c r="BE38" s="5">
        <v>100000</v>
      </c>
      <c r="BF38" s="5"/>
      <c r="BG38" s="5">
        <v>100000</v>
      </c>
      <c r="BH38" s="5"/>
      <c r="BI38" s="5">
        <v>100000</v>
      </c>
      <c r="BJ38" s="5"/>
      <c r="BK38" s="5">
        <v>100000</v>
      </c>
      <c r="BL38" s="5"/>
    </row>
    <row r="39" spans="1:64" x14ac:dyDescent="0.25">
      <c r="E39" s="10"/>
      <c r="F39" s="10"/>
      <c r="G39" s="10"/>
      <c r="H39" s="10"/>
      <c r="I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W39" s="24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pans="1:64" x14ac:dyDescent="0.25">
      <c r="A40" s="6"/>
      <c r="E40" s="10"/>
      <c r="F40" s="10"/>
      <c r="G40" s="10"/>
      <c r="H40" s="10"/>
      <c r="I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W40" s="24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spans="1:64" x14ac:dyDescent="0.25">
      <c r="A41" s="6" t="s">
        <v>94</v>
      </c>
      <c r="K41" s="5">
        <v>0</v>
      </c>
      <c r="L41" s="5"/>
      <c r="M41" s="5">
        <v>0</v>
      </c>
      <c r="N41" s="5"/>
      <c r="O41" s="5">
        <v>4100000</v>
      </c>
      <c r="P41" s="5"/>
      <c r="Q41" s="5">
        <v>0</v>
      </c>
      <c r="R41" s="5"/>
      <c r="S41" s="5">
        <v>0</v>
      </c>
      <c r="T41" s="5"/>
      <c r="U41" s="5">
        <v>0</v>
      </c>
      <c r="V41" s="5"/>
      <c r="W41" s="5">
        <v>839215.85</v>
      </c>
      <c r="X41" s="5"/>
      <c r="Y41" s="5">
        <f>2600000+3100000</f>
        <v>5700000</v>
      </c>
      <c r="Z41" s="5"/>
      <c r="AA41" s="5">
        <v>1847018.89</v>
      </c>
      <c r="AB41" s="5"/>
      <c r="AC41" s="5">
        <v>1037666</v>
      </c>
      <c r="AD41" s="5"/>
      <c r="AE41" s="5">
        <v>1000000</v>
      </c>
      <c r="AF41" s="5"/>
      <c r="AG41" s="5">
        <v>0</v>
      </c>
      <c r="AH41" s="5"/>
      <c r="AI41" s="5">
        <v>0</v>
      </c>
      <c r="AJ41" s="5"/>
      <c r="AK41" s="5">
        <v>0</v>
      </c>
      <c r="AL41" s="5"/>
      <c r="AM41" s="5">
        <v>0</v>
      </c>
      <c r="AN41" s="5"/>
      <c r="AO41" s="5">
        <v>0</v>
      </c>
      <c r="AP41" s="5"/>
      <c r="AQ41" s="5">
        <v>0</v>
      </c>
      <c r="AR41" s="5"/>
      <c r="AS41" s="5">
        <v>0</v>
      </c>
      <c r="AT41" s="5"/>
      <c r="AU41" s="5">
        <f>SUM(K41:AS41)</f>
        <v>14523900.74</v>
      </c>
      <c r="AW41" s="24">
        <v>1000000</v>
      </c>
      <c r="AX41" s="5"/>
      <c r="AY41" s="5">
        <v>1000000</v>
      </c>
      <c r="AZ41" s="5"/>
      <c r="BA41" s="5">
        <v>1000000</v>
      </c>
      <c r="BB41" s="5"/>
      <c r="BC41" s="5">
        <v>1000000</v>
      </c>
      <c r="BD41" s="5"/>
      <c r="BE41" s="5">
        <v>1000000</v>
      </c>
      <c r="BF41" s="5"/>
      <c r="BG41" s="5">
        <v>1000000</v>
      </c>
      <c r="BH41" s="5"/>
      <c r="BI41" s="5">
        <v>1000000</v>
      </c>
      <c r="BJ41" s="5"/>
      <c r="BK41" s="5">
        <v>1000000</v>
      </c>
      <c r="BL41" s="5"/>
    </row>
    <row r="42" spans="1:64" x14ac:dyDescent="0.25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W42" s="24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</row>
    <row r="43" spans="1:64" x14ac:dyDescent="0.25">
      <c r="A43" s="6" t="s">
        <v>30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W43" s="24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</row>
    <row r="44" spans="1:64" x14ac:dyDescent="0.25">
      <c r="B44" t="s">
        <v>31</v>
      </c>
      <c r="E44" t="s">
        <v>32</v>
      </c>
      <c r="K44" s="5">
        <v>0</v>
      </c>
      <c r="L44" s="5"/>
      <c r="M44" s="5">
        <v>0</v>
      </c>
      <c r="N44" s="5"/>
      <c r="O44" s="5">
        <v>0</v>
      </c>
      <c r="P44" s="5"/>
      <c r="Q44" s="5">
        <v>0</v>
      </c>
      <c r="R44" s="5"/>
      <c r="S44" s="5">
        <v>0</v>
      </c>
      <c r="T44" s="5"/>
      <c r="U44" s="5">
        <v>0</v>
      </c>
      <c r="V44" s="5"/>
      <c r="W44" s="5">
        <v>4126754</v>
      </c>
      <c r="X44" s="5"/>
      <c r="Y44" s="5">
        <v>0</v>
      </c>
      <c r="Z44" s="5"/>
      <c r="AA44" s="5">
        <v>0</v>
      </c>
      <c r="AB44" s="5"/>
      <c r="AC44" s="5">
        <v>0</v>
      </c>
      <c r="AD44" s="5"/>
      <c r="AE44" s="5">
        <v>0</v>
      </c>
      <c r="AF44" s="5"/>
      <c r="AG44" s="5">
        <v>0</v>
      </c>
      <c r="AH44" s="5"/>
      <c r="AI44" s="5">
        <v>0</v>
      </c>
      <c r="AJ44" s="5"/>
      <c r="AK44" s="5">
        <v>0</v>
      </c>
      <c r="AL44" s="5"/>
      <c r="AM44" s="5">
        <v>0</v>
      </c>
      <c r="AN44" s="5"/>
      <c r="AO44" s="5">
        <v>0</v>
      </c>
      <c r="AP44" s="5"/>
      <c r="AQ44" s="5">
        <v>0</v>
      </c>
      <c r="AR44" s="5"/>
      <c r="AS44" s="5">
        <v>0</v>
      </c>
      <c r="AT44" s="5"/>
      <c r="AU44" s="5">
        <f t="shared" ref="AU44:AU52" si="1">SUM(K44:AS44)</f>
        <v>4126754</v>
      </c>
      <c r="AW44" s="24">
        <v>0</v>
      </c>
      <c r="AX44" s="5"/>
      <c r="AY44" s="5">
        <v>0</v>
      </c>
      <c r="AZ44" s="5"/>
      <c r="BA44" s="5">
        <v>0</v>
      </c>
      <c r="BB44" s="5"/>
      <c r="BC44" s="5">
        <v>0</v>
      </c>
      <c r="BD44" s="5"/>
      <c r="BE44" s="5">
        <v>0</v>
      </c>
      <c r="BF44" s="5"/>
      <c r="BG44" s="5">
        <v>0</v>
      </c>
      <c r="BH44" s="5"/>
      <c r="BI44" s="5">
        <v>0</v>
      </c>
      <c r="BJ44" s="5"/>
      <c r="BK44" s="5">
        <v>0</v>
      </c>
      <c r="BL44" s="5"/>
    </row>
    <row r="45" spans="1:64" x14ac:dyDescent="0.25">
      <c r="B45" t="s">
        <v>36</v>
      </c>
      <c r="E45" t="s">
        <v>32</v>
      </c>
      <c r="K45" s="5">
        <v>0</v>
      </c>
      <c r="L45" s="5"/>
      <c r="M45" s="5">
        <v>0</v>
      </c>
      <c r="N45" s="5"/>
      <c r="O45" s="5">
        <v>0</v>
      </c>
      <c r="P45" s="5"/>
      <c r="Q45" s="5">
        <v>0</v>
      </c>
      <c r="R45" s="5"/>
      <c r="S45" s="5">
        <v>0</v>
      </c>
      <c r="T45" s="5"/>
      <c r="U45" s="5">
        <v>0</v>
      </c>
      <c r="V45" s="5"/>
      <c r="W45" s="5">
        <v>0</v>
      </c>
      <c r="X45" s="5"/>
      <c r="Y45" s="5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5">
        <v>0</v>
      </c>
      <c r="AH45" s="5"/>
      <c r="AI45" s="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5">
        <v>0</v>
      </c>
      <c r="AT45" s="5"/>
      <c r="AU45" s="5">
        <f t="shared" si="1"/>
        <v>0</v>
      </c>
      <c r="AW45" s="24">
        <v>0</v>
      </c>
      <c r="AX45" s="5"/>
      <c r="AY45" s="5">
        <v>0</v>
      </c>
      <c r="AZ45" s="5"/>
      <c r="BA45" s="5">
        <v>0</v>
      </c>
      <c r="BB45" s="5"/>
      <c r="BC45" s="5">
        <v>0</v>
      </c>
      <c r="BD45" s="5"/>
      <c r="BE45" s="5">
        <v>0</v>
      </c>
      <c r="BF45" s="5"/>
      <c r="BG45" s="5">
        <v>0</v>
      </c>
      <c r="BH45" s="5"/>
      <c r="BI45" s="5">
        <v>0</v>
      </c>
      <c r="BJ45" s="5"/>
      <c r="BK45" s="5">
        <v>0</v>
      </c>
      <c r="BL45" s="5"/>
    </row>
    <row r="46" spans="1:64" x14ac:dyDescent="0.25">
      <c r="B46" t="s">
        <v>33</v>
      </c>
      <c r="E46" t="s">
        <v>35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2310</v>
      </c>
      <c r="R46" s="5"/>
      <c r="S46" s="5">
        <v>0</v>
      </c>
      <c r="T46" s="5"/>
      <c r="U46" s="5">
        <v>0</v>
      </c>
      <c r="V46" s="5"/>
      <c r="W46" s="5">
        <v>0</v>
      </c>
      <c r="X46" s="5"/>
      <c r="Y46" s="5">
        <v>0</v>
      </c>
      <c r="Z46" s="5"/>
      <c r="AA46" s="5">
        <v>1890</v>
      </c>
      <c r="AB46" s="5"/>
      <c r="AC46" s="5">
        <v>0</v>
      </c>
      <c r="AD46" s="5"/>
      <c r="AE46" s="5">
        <v>0</v>
      </c>
      <c r="AF46" s="5"/>
      <c r="AG46" s="5">
        <v>2310</v>
      </c>
      <c r="AH46" s="5"/>
      <c r="AI46" s="5">
        <v>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0</v>
      </c>
      <c r="AR46" s="5"/>
      <c r="AS46" s="5">
        <v>0</v>
      </c>
      <c r="AT46" s="5"/>
      <c r="AU46" s="5">
        <f t="shared" si="1"/>
        <v>6510</v>
      </c>
      <c r="AW46" s="24">
        <v>0</v>
      </c>
      <c r="AX46" s="5"/>
      <c r="AY46" s="5">
        <v>0</v>
      </c>
      <c r="AZ46" s="5"/>
      <c r="BA46" s="5">
        <v>5000</v>
      </c>
      <c r="BB46" s="5"/>
      <c r="BC46" s="5">
        <v>0</v>
      </c>
      <c r="BD46" s="5"/>
      <c r="BE46" s="5">
        <v>0</v>
      </c>
      <c r="BF46" s="5"/>
      <c r="BG46" s="5">
        <v>0</v>
      </c>
      <c r="BH46" s="5"/>
      <c r="BI46" s="5">
        <v>0</v>
      </c>
      <c r="BJ46" s="5"/>
      <c r="BK46" s="5">
        <v>5000</v>
      </c>
      <c r="BL46" s="5"/>
    </row>
    <row r="47" spans="1:64" x14ac:dyDescent="0.25">
      <c r="B47" t="s">
        <v>34</v>
      </c>
      <c r="E47" t="s">
        <v>35</v>
      </c>
      <c r="K47" s="5">
        <v>0</v>
      </c>
      <c r="L47" s="5"/>
      <c r="M47" s="5">
        <v>2280</v>
      </c>
      <c r="N47" s="5"/>
      <c r="O47" s="5">
        <v>0</v>
      </c>
      <c r="P47" s="5"/>
      <c r="Q47" s="5">
        <v>0</v>
      </c>
      <c r="R47" s="5"/>
      <c r="S47" s="5">
        <v>0</v>
      </c>
      <c r="T47" s="5"/>
      <c r="U47" s="5">
        <v>0</v>
      </c>
      <c r="V47" s="5"/>
      <c r="W47" s="5">
        <v>0</v>
      </c>
      <c r="X47" s="5"/>
      <c r="Y47" s="5">
        <v>0</v>
      </c>
      <c r="Z47" s="5"/>
      <c r="AA47" s="5">
        <v>0</v>
      </c>
      <c r="AB47" s="5"/>
      <c r="AC47" s="5">
        <v>0</v>
      </c>
      <c r="AD47" s="5"/>
      <c r="AE47" s="5">
        <v>0</v>
      </c>
      <c r="AF47" s="5"/>
      <c r="AG47" s="5">
        <v>0</v>
      </c>
      <c r="AH47" s="5"/>
      <c r="AI47" s="5">
        <v>0</v>
      </c>
      <c r="AJ47" s="5"/>
      <c r="AK47" s="5">
        <v>0</v>
      </c>
      <c r="AL47" s="5"/>
      <c r="AM47" s="5">
        <v>0</v>
      </c>
      <c r="AN47" s="5"/>
      <c r="AO47" s="5">
        <v>0</v>
      </c>
      <c r="AP47" s="5"/>
      <c r="AQ47" s="5">
        <v>0</v>
      </c>
      <c r="AR47" s="5"/>
      <c r="AS47" s="5">
        <v>0</v>
      </c>
      <c r="AT47" s="5"/>
      <c r="AU47" s="5">
        <f t="shared" si="1"/>
        <v>2280</v>
      </c>
      <c r="AW47" s="24">
        <v>0</v>
      </c>
      <c r="AX47" s="5"/>
      <c r="AY47" s="5">
        <v>0</v>
      </c>
      <c r="AZ47" s="5"/>
      <c r="BA47" s="5">
        <v>5000</v>
      </c>
      <c r="BB47" s="5"/>
      <c r="BC47" s="5">
        <v>0</v>
      </c>
      <c r="BD47" s="5"/>
      <c r="BE47" s="5">
        <v>0</v>
      </c>
      <c r="BF47" s="5"/>
      <c r="BG47" s="5">
        <v>0</v>
      </c>
      <c r="BH47" s="5"/>
      <c r="BI47" s="5">
        <v>0</v>
      </c>
      <c r="BJ47" s="5"/>
      <c r="BK47" s="5">
        <v>5000</v>
      </c>
      <c r="BL47" s="5"/>
    </row>
    <row r="48" spans="1:64" x14ac:dyDescent="0.25">
      <c r="B48" t="s">
        <v>49</v>
      </c>
      <c r="E48" t="s">
        <v>50</v>
      </c>
      <c r="K48" s="5">
        <v>0</v>
      </c>
      <c r="L48" s="5"/>
      <c r="M48" s="5">
        <v>16769</v>
      </c>
      <c r="N48" s="5"/>
      <c r="O48" s="5">
        <v>6408.4</v>
      </c>
      <c r="P48" s="5"/>
      <c r="Q48" s="5">
        <v>0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5">
        <v>0</v>
      </c>
      <c r="AH48" s="5"/>
      <c r="AI48" s="5">
        <v>0</v>
      </c>
      <c r="AJ48" s="5"/>
      <c r="AK48" s="5">
        <v>0</v>
      </c>
      <c r="AL48" s="5"/>
      <c r="AM48" s="5">
        <v>0</v>
      </c>
      <c r="AN48" s="5"/>
      <c r="AO48" s="5">
        <v>0</v>
      </c>
      <c r="AP48" s="5"/>
      <c r="AQ48" s="5">
        <v>0</v>
      </c>
      <c r="AR48" s="5"/>
      <c r="AS48" s="5">
        <v>0</v>
      </c>
      <c r="AT48" s="5"/>
      <c r="AU48" s="5">
        <f t="shared" si="1"/>
        <v>23177.4</v>
      </c>
      <c r="AW48" s="24">
        <v>0</v>
      </c>
      <c r="AX48" s="5"/>
      <c r="AY48" s="5">
        <v>0</v>
      </c>
      <c r="AZ48" s="5"/>
      <c r="BA48" s="5">
        <v>0</v>
      </c>
      <c r="BB48" s="5"/>
      <c r="BC48" s="5">
        <v>0</v>
      </c>
      <c r="BD48" s="5"/>
      <c r="BE48" s="5">
        <v>0</v>
      </c>
      <c r="BF48" s="5"/>
      <c r="BG48" s="5">
        <v>0</v>
      </c>
      <c r="BH48" s="5"/>
      <c r="BI48" s="5">
        <v>0</v>
      </c>
      <c r="BJ48" s="5"/>
      <c r="BK48" s="5">
        <v>0</v>
      </c>
      <c r="BL48" s="5"/>
    </row>
    <row r="49" spans="1:64" x14ac:dyDescent="0.25">
      <c r="B49" t="s">
        <v>73</v>
      </c>
      <c r="E49" t="s">
        <v>74</v>
      </c>
      <c r="K49" s="5">
        <v>0</v>
      </c>
      <c r="L49" s="5"/>
      <c r="M49" s="5">
        <v>0</v>
      </c>
      <c r="N49" s="5"/>
      <c r="O49" s="5">
        <v>0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55000</v>
      </c>
      <c r="X49" s="5"/>
      <c r="Y49" s="5">
        <v>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20000</v>
      </c>
      <c r="AH49" s="5"/>
      <c r="AI49" s="5">
        <v>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44000</v>
      </c>
      <c r="AR49" s="5"/>
      <c r="AS49" s="5">
        <v>0</v>
      </c>
      <c r="AT49" s="5"/>
      <c r="AU49" s="5">
        <f t="shared" si="1"/>
        <v>119000</v>
      </c>
      <c r="AW49" s="24">
        <v>0</v>
      </c>
      <c r="AX49" s="5"/>
      <c r="AY49" s="5">
        <v>0</v>
      </c>
      <c r="AZ49" s="5"/>
      <c r="BA49" s="5">
        <v>55000</v>
      </c>
      <c r="BB49" s="5"/>
      <c r="BC49" s="5">
        <v>0</v>
      </c>
      <c r="BD49" s="5"/>
      <c r="BE49" s="5">
        <v>0</v>
      </c>
      <c r="BF49" s="5"/>
      <c r="BG49" s="5">
        <v>0</v>
      </c>
      <c r="BH49" s="5"/>
      <c r="BI49" s="5">
        <v>0</v>
      </c>
      <c r="BJ49" s="5"/>
      <c r="BK49" s="5">
        <v>55000</v>
      </c>
      <c r="BL49" s="5"/>
    </row>
    <row r="50" spans="1:64" x14ac:dyDescent="0.25">
      <c r="B50" t="s">
        <v>84</v>
      </c>
      <c r="E50" t="s">
        <v>85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0</v>
      </c>
      <c r="X50" s="5"/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73350</v>
      </c>
      <c r="AH50" s="5"/>
      <c r="AI50" s="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0</v>
      </c>
      <c r="AR50" s="5"/>
      <c r="AS50" s="5">
        <v>0</v>
      </c>
      <c r="AT50" s="5"/>
      <c r="AU50" s="5">
        <f>SUM(K50:AS50)</f>
        <v>73350</v>
      </c>
      <c r="AW50" s="24">
        <v>0</v>
      </c>
      <c r="AX50" s="5"/>
      <c r="AY50" s="5">
        <v>0</v>
      </c>
      <c r="AZ50" s="5"/>
      <c r="BA50" s="5">
        <v>73350</v>
      </c>
      <c r="BB50" s="5"/>
      <c r="BC50" s="5">
        <v>0</v>
      </c>
      <c r="BD50" s="5"/>
      <c r="BE50" s="5">
        <v>0</v>
      </c>
      <c r="BF50" s="5"/>
      <c r="BG50" s="5">
        <v>0</v>
      </c>
      <c r="BH50" s="5"/>
      <c r="BI50" s="5">
        <v>0</v>
      </c>
      <c r="BJ50" s="5"/>
      <c r="BK50" s="5">
        <v>73350</v>
      </c>
      <c r="BL50" s="5"/>
    </row>
    <row r="51" spans="1:64" x14ac:dyDescent="0.25">
      <c r="B51" t="s">
        <v>65</v>
      </c>
      <c r="E51" t="s">
        <v>75</v>
      </c>
      <c r="K51" s="5">
        <v>0</v>
      </c>
      <c r="L51" s="5"/>
      <c r="M51" s="5">
        <v>0</v>
      </c>
      <c r="N51" s="5"/>
      <c r="O51" s="5">
        <v>0</v>
      </c>
      <c r="P51" s="5"/>
      <c r="Q51" s="5">
        <v>0</v>
      </c>
      <c r="R51" s="5"/>
      <c r="S51" s="5">
        <v>0</v>
      </c>
      <c r="T51" s="5"/>
      <c r="U51" s="5">
        <v>1000</v>
      </c>
      <c r="V51" s="5"/>
      <c r="W51" s="5">
        <v>0</v>
      </c>
      <c r="X51" s="5"/>
      <c r="Y51" s="5">
        <v>0</v>
      </c>
      <c r="Z51" s="5"/>
      <c r="AA51" s="5">
        <v>0</v>
      </c>
      <c r="AB51" s="5"/>
      <c r="AC51" s="5">
        <v>0</v>
      </c>
      <c r="AD51" s="5"/>
      <c r="AE51" s="5">
        <v>0</v>
      </c>
      <c r="AF51" s="5"/>
      <c r="AG51" s="5">
        <v>0</v>
      </c>
      <c r="AH51" s="5"/>
      <c r="AI51" s="5">
        <v>0</v>
      </c>
      <c r="AJ51" s="5"/>
      <c r="AK51" s="5">
        <v>0</v>
      </c>
      <c r="AL51" s="5"/>
      <c r="AM51" s="5">
        <v>0</v>
      </c>
      <c r="AN51" s="5"/>
      <c r="AO51" s="5">
        <v>0</v>
      </c>
      <c r="AP51" s="5"/>
      <c r="AQ51" s="5">
        <v>0</v>
      </c>
      <c r="AR51" s="5"/>
      <c r="AS51" s="5">
        <v>0</v>
      </c>
      <c r="AT51" s="5"/>
      <c r="AU51" s="5">
        <f t="shared" si="1"/>
        <v>1000</v>
      </c>
      <c r="AW51" s="24">
        <v>0</v>
      </c>
      <c r="AX51" s="5"/>
      <c r="AY51" s="5">
        <v>0</v>
      </c>
      <c r="AZ51" s="5"/>
      <c r="BA51" s="5">
        <v>0</v>
      </c>
      <c r="BB51" s="5"/>
      <c r="BC51" s="5">
        <v>0</v>
      </c>
      <c r="BD51" s="5"/>
      <c r="BE51" s="5">
        <v>0</v>
      </c>
      <c r="BF51" s="5"/>
      <c r="BG51" s="5">
        <v>0</v>
      </c>
      <c r="BH51" s="5"/>
      <c r="BI51" s="5">
        <v>0</v>
      </c>
      <c r="BJ51" s="5"/>
      <c r="BK51" s="5">
        <v>0</v>
      </c>
      <c r="BL51" s="5"/>
    </row>
    <row r="52" spans="1:64" x14ac:dyDescent="0.25">
      <c r="B52" t="s">
        <v>81</v>
      </c>
      <c r="E52" t="s">
        <v>82</v>
      </c>
      <c r="K52" s="5">
        <v>0</v>
      </c>
      <c r="L52" s="5"/>
      <c r="M52" s="5">
        <v>0</v>
      </c>
      <c r="N52" s="5"/>
      <c r="O52" s="5">
        <v>0</v>
      </c>
      <c r="P52" s="5"/>
      <c r="Q52" s="5">
        <v>0</v>
      </c>
      <c r="R52" s="5"/>
      <c r="S52" s="5">
        <v>0</v>
      </c>
      <c r="T52" s="5"/>
      <c r="U52" s="5">
        <v>0</v>
      </c>
      <c r="V52" s="5"/>
      <c r="W52" s="5">
        <v>0</v>
      </c>
      <c r="X52" s="5"/>
      <c r="Y52" s="5">
        <v>0</v>
      </c>
      <c r="Z52" s="5"/>
      <c r="AA52" s="5">
        <v>1000</v>
      </c>
      <c r="AB52" s="5"/>
      <c r="AC52" s="5">
        <v>0</v>
      </c>
      <c r="AD52" s="5"/>
      <c r="AE52" s="5">
        <v>0</v>
      </c>
      <c r="AF52" s="5"/>
      <c r="AG52" s="5">
        <v>0</v>
      </c>
      <c r="AH52" s="5"/>
      <c r="AI52" s="5">
        <v>0</v>
      </c>
      <c r="AJ52" s="5"/>
      <c r="AK52" s="5">
        <v>0</v>
      </c>
      <c r="AL52" s="5"/>
      <c r="AM52" s="5">
        <v>0</v>
      </c>
      <c r="AN52" s="5"/>
      <c r="AO52" s="5">
        <v>0</v>
      </c>
      <c r="AP52" s="5"/>
      <c r="AQ52" s="5">
        <v>0</v>
      </c>
      <c r="AR52" s="5"/>
      <c r="AS52" s="5">
        <v>0</v>
      </c>
      <c r="AT52" s="5"/>
      <c r="AU52" s="5">
        <f t="shared" si="1"/>
        <v>1000</v>
      </c>
      <c r="AW52" s="24">
        <v>0</v>
      </c>
      <c r="AX52" s="5"/>
      <c r="AY52" s="5">
        <v>0</v>
      </c>
      <c r="AZ52" s="5"/>
      <c r="BA52" s="5">
        <v>0</v>
      </c>
      <c r="BB52" s="5"/>
      <c r="BC52" s="5">
        <v>0</v>
      </c>
      <c r="BD52" s="5"/>
      <c r="BE52" s="5">
        <v>0</v>
      </c>
      <c r="BF52" s="5"/>
      <c r="BG52" s="5">
        <v>0</v>
      </c>
      <c r="BH52" s="5"/>
      <c r="BI52" s="5">
        <v>0</v>
      </c>
      <c r="BJ52" s="5"/>
      <c r="BK52" s="5">
        <v>0</v>
      </c>
      <c r="BL52" s="5"/>
    </row>
    <row r="53" spans="1:64" x14ac:dyDescent="0.25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W53" s="24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</row>
    <row r="54" spans="1:64" x14ac:dyDescent="0.25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24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spans="1:64" x14ac:dyDescent="0.25">
      <c r="A55" s="6" t="s">
        <v>37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24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4" x14ac:dyDescent="0.25">
      <c r="B56" t="s">
        <v>38</v>
      </c>
      <c r="E56" t="s">
        <v>86</v>
      </c>
      <c r="K56" s="5">
        <v>0</v>
      </c>
      <c r="L56" s="5"/>
      <c r="M56" s="5">
        <v>0</v>
      </c>
      <c r="N56" s="5"/>
      <c r="O56" s="5">
        <v>0</v>
      </c>
      <c r="P56" s="5"/>
      <c r="Q56" s="5">
        <v>0</v>
      </c>
      <c r="R56" s="5"/>
      <c r="S56" s="5">
        <v>0</v>
      </c>
      <c r="T56" s="5"/>
      <c r="U56" s="5">
        <v>0</v>
      </c>
      <c r="V56" s="5"/>
      <c r="W56" s="5">
        <v>584500</v>
      </c>
      <c r="X56" s="5"/>
      <c r="Y56" s="5">
        <v>50000</v>
      </c>
      <c r="Z56" s="5"/>
      <c r="AA56" s="5">
        <v>0</v>
      </c>
      <c r="AB56" s="5"/>
      <c r="AC56" s="5">
        <v>0</v>
      </c>
      <c r="AD56" s="5"/>
      <c r="AE56" s="5">
        <v>0</v>
      </c>
      <c r="AF56" s="5"/>
      <c r="AG56" s="5">
        <v>0</v>
      </c>
      <c r="AH56" s="5"/>
      <c r="AI56" s="5">
        <v>0</v>
      </c>
      <c r="AJ56" s="5"/>
      <c r="AK56" s="5">
        <v>0</v>
      </c>
      <c r="AL56" s="5"/>
      <c r="AM56" s="5">
        <v>0</v>
      </c>
      <c r="AN56" s="5"/>
      <c r="AO56" s="5">
        <v>0</v>
      </c>
      <c r="AP56" s="5"/>
      <c r="AQ56" s="5">
        <v>0</v>
      </c>
      <c r="AR56" s="5"/>
      <c r="AS56" s="5">
        <v>584500</v>
      </c>
      <c r="AT56" s="5"/>
      <c r="AU56" s="5">
        <f>SUM(K56:AS56)</f>
        <v>1219000</v>
      </c>
      <c r="AW56" s="24">
        <v>0</v>
      </c>
      <c r="AX56" s="5"/>
      <c r="AY56" s="5">
        <v>0</v>
      </c>
      <c r="AZ56" s="5"/>
      <c r="BA56" s="5">
        <v>0</v>
      </c>
      <c r="BB56" s="5"/>
      <c r="BC56" s="5">
        <v>0</v>
      </c>
      <c r="BD56" s="5"/>
      <c r="BE56" s="5">
        <v>0</v>
      </c>
      <c r="BF56" s="5"/>
      <c r="BG56" s="5">
        <v>0</v>
      </c>
      <c r="BH56" s="5"/>
      <c r="BI56" s="5">
        <v>0</v>
      </c>
      <c r="BJ56" s="5"/>
      <c r="BK56" s="5">
        <v>0</v>
      </c>
      <c r="BL56" s="5"/>
    </row>
    <row r="57" spans="1:64" x14ac:dyDescent="0.25">
      <c r="B57" t="s">
        <v>39</v>
      </c>
      <c r="E57" t="s">
        <v>87</v>
      </c>
      <c r="K57" s="5">
        <v>0</v>
      </c>
      <c r="L57" s="5"/>
      <c r="M57" s="5">
        <v>0</v>
      </c>
      <c r="N57" s="5"/>
      <c r="O57" s="5">
        <v>0</v>
      </c>
      <c r="P57" s="5"/>
      <c r="Q57" s="5">
        <v>0</v>
      </c>
      <c r="R57" s="5"/>
      <c r="S57" s="5">
        <v>0</v>
      </c>
      <c r="T57" s="5"/>
      <c r="U57" s="5">
        <v>0</v>
      </c>
      <c r="V57" s="5"/>
      <c r="W57" s="5">
        <v>325000</v>
      </c>
      <c r="X57" s="5"/>
      <c r="Y57" s="5">
        <v>0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5">
        <v>0</v>
      </c>
      <c r="AH57" s="5"/>
      <c r="AI57" s="5">
        <v>0</v>
      </c>
      <c r="AJ57" s="5"/>
      <c r="AK57" s="5">
        <v>0</v>
      </c>
      <c r="AL57" s="5"/>
      <c r="AM57" s="5">
        <v>0</v>
      </c>
      <c r="AN57" s="5"/>
      <c r="AO57" s="5">
        <v>0</v>
      </c>
      <c r="AP57" s="5"/>
      <c r="AQ57" s="5">
        <v>0</v>
      </c>
      <c r="AR57" s="5"/>
      <c r="AS57" s="5">
        <v>325000</v>
      </c>
      <c r="AT57" s="5"/>
      <c r="AU57" s="5">
        <f>SUM(K57:AS57)</f>
        <v>650000</v>
      </c>
      <c r="AW57" s="24">
        <v>0</v>
      </c>
      <c r="AX57" s="5"/>
      <c r="AY57" s="5">
        <v>0</v>
      </c>
      <c r="AZ57" s="5"/>
      <c r="BA57" s="5">
        <v>0</v>
      </c>
      <c r="BB57" s="5"/>
      <c r="BC57" s="5">
        <v>0</v>
      </c>
      <c r="BD57" s="5"/>
      <c r="BE57" s="5">
        <v>0</v>
      </c>
      <c r="BF57" s="5"/>
      <c r="BG57" s="5">
        <v>0</v>
      </c>
      <c r="BH57" s="5"/>
      <c r="BI57" s="5">
        <v>0</v>
      </c>
      <c r="BJ57" s="5"/>
      <c r="BK57" s="5">
        <v>0</v>
      </c>
      <c r="BL57" s="5"/>
    </row>
    <row r="58" spans="1:64" x14ac:dyDescent="0.25">
      <c r="B58" t="s">
        <v>40</v>
      </c>
      <c r="E58" t="s">
        <v>41</v>
      </c>
      <c r="K58" s="5">
        <v>0</v>
      </c>
      <c r="L58" s="5"/>
      <c r="M58" s="5">
        <v>0</v>
      </c>
      <c r="N58" s="5"/>
      <c r="O58" s="5">
        <v>0</v>
      </c>
      <c r="P58" s="5"/>
      <c r="Q58" s="5">
        <v>0</v>
      </c>
      <c r="R58" s="5"/>
      <c r="S58" s="5">
        <v>0</v>
      </c>
      <c r="T58" s="5"/>
      <c r="U58" s="5">
        <v>0</v>
      </c>
      <c r="V58" s="5"/>
      <c r="W58" s="5">
        <v>0</v>
      </c>
      <c r="X58" s="5"/>
      <c r="Y58" s="5">
        <v>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5">
        <v>0</v>
      </c>
      <c r="AH58" s="5"/>
      <c r="AI58" s="5">
        <v>0</v>
      </c>
      <c r="AJ58" s="5"/>
      <c r="AK58" s="5">
        <v>0</v>
      </c>
      <c r="AL58" s="5"/>
      <c r="AM58" s="5">
        <v>0</v>
      </c>
      <c r="AN58" s="5"/>
      <c r="AO58" s="5">
        <v>0</v>
      </c>
      <c r="AP58" s="5"/>
      <c r="AQ58" s="5">
        <v>0</v>
      </c>
      <c r="AR58" s="5"/>
      <c r="AS58" s="5">
        <v>0</v>
      </c>
      <c r="AT58" s="5"/>
      <c r="AU58" s="5">
        <f>SUM(K58:AS58)</f>
        <v>0</v>
      </c>
      <c r="AW58" s="24">
        <v>0</v>
      </c>
      <c r="AX58" s="5"/>
      <c r="AY58" s="5">
        <v>0</v>
      </c>
      <c r="AZ58" s="5"/>
      <c r="BA58" s="5">
        <v>0</v>
      </c>
      <c r="BB58" s="5"/>
      <c r="BC58" s="5">
        <v>0</v>
      </c>
      <c r="BD58" s="5"/>
      <c r="BE58" s="5">
        <v>0</v>
      </c>
      <c r="BF58" s="5"/>
      <c r="BG58" s="5">
        <v>0</v>
      </c>
      <c r="BH58" s="5"/>
      <c r="BI58" s="5">
        <v>0</v>
      </c>
      <c r="BJ58" s="5"/>
      <c r="BK58" s="5">
        <v>0</v>
      </c>
      <c r="BL58" s="5"/>
    </row>
    <row r="59" spans="1:64" x14ac:dyDescent="0.25">
      <c r="B59" t="s">
        <v>42</v>
      </c>
      <c r="E59" t="s">
        <v>43</v>
      </c>
      <c r="K59" s="5">
        <v>0</v>
      </c>
      <c r="L59" s="5"/>
      <c r="M59" s="5">
        <v>0</v>
      </c>
      <c r="N59" s="5"/>
      <c r="O59" s="5">
        <v>0</v>
      </c>
      <c r="P59" s="5"/>
      <c r="Q59" s="5">
        <v>0</v>
      </c>
      <c r="R59" s="5"/>
      <c r="S59" s="5">
        <v>0</v>
      </c>
      <c r="T59" s="5"/>
      <c r="U59" s="5">
        <v>0</v>
      </c>
      <c r="V59" s="5"/>
      <c r="W59" s="5">
        <v>0</v>
      </c>
      <c r="X59" s="5"/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5">
        <v>0</v>
      </c>
      <c r="AH59" s="5"/>
      <c r="AI59" s="5">
        <v>0</v>
      </c>
      <c r="AJ59" s="5"/>
      <c r="AK59" s="5">
        <v>0</v>
      </c>
      <c r="AL59" s="5"/>
      <c r="AM59" s="5">
        <v>0</v>
      </c>
      <c r="AN59" s="5"/>
      <c r="AO59" s="5">
        <v>0</v>
      </c>
      <c r="AP59" s="5"/>
      <c r="AQ59" s="5">
        <v>0</v>
      </c>
      <c r="AR59" s="5"/>
      <c r="AS59" s="5">
        <v>0</v>
      </c>
      <c r="AT59" s="5"/>
      <c r="AU59" s="5">
        <f>SUM(K59:AS59)</f>
        <v>0</v>
      </c>
      <c r="AW59" s="24">
        <v>0</v>
      </c>
      <c r="AX59" s="5"/>
      <c r="AY59" s="5">
        <v>0</v>
      </c>
      <c r="AZ59" s="5"/>
      <c r="BA59" s="5">
        <v>0</v>
      </c>
      <c r="BB59" s="5"/>
      <c r="BC59" s="5">
        <v>0</v>
      </c>
      <c r="BD59" s="5"/>
      <c r="BE59" s="5">
        <v>0</v>
      </c>
      <c r="BF59" s="5"/>
      <c r="BG59" s="5">
        <v>0</v>
      </c>
      <c r="BH59" s="5"/>
      <c r="BI59" s="5">
        <v>0</v>
      </c>
      <c r="BJ59" s="5"/>
      <c r="BK59" s="5">
        <v>0</v>
      </c>
      <c r="BL59" s="5"/>
    </row>
    <row r="60" spans="1:64" x14ac:dyDescent="0.25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24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spans="1:64" x14ac:dyDescent="0.25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24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1:64" x14ac:dyDescent="0.25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24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1:64" s="5" customFormat="1" x14ac:dyDescent="0.25">
      <c r="A63" s="13" t="s">
        <v>57</v>
      </c>
      <c r="I63" s="14">
        <f>SUM(I14:I59)</f>
        <v>0</v>
      </c>
      <c r="K63" s="14">
        <f>SUM(K14:K59)</f>
        <v>3490561</v>
      </c>
      <c r="M63" s="14">
        <f>SUM(M14:M59)</f>
        <v>4011787.32</v>
      </c>
      <c r="O63" s="14">
        <f>SUM(O14:O59)</f>
        <v>5909962.6400000006</v>
      </c>
      <c r="Q63" s="14">
        <f>SUM(Q14:Q59)</f>
        <v>4335610</v>
      </c>
      <c r="S63" s="14">
        <f>SUM(S14:S59)</f>
        <v>1406772.72</v>
      </c>
      <c r="U63" s="14">
        <f>SUM(U14:U59)</f>
        <v>5831342</v>
      </c>
      <c r="W63" s="14">
        <f>SUM(W14:W59)</f>
        <v>6795231.1799999997</v>
      </c>
      <c r="Y63" s="14">
        <f>SUM(Y14:Y59)</f>
        <v>6911140</v>
      </c>
      <c r="AA63" s="14">
        <f>SUM(AA14:AA59)</f>
        <v>12103958.890000001</v>
      </c>
      <c r="AC63" s="14">
        <f>SUM(AC14:AC59)</f>
        <v>2117266</v>
      </c>
      <c r="AE63" s="14">
        <f>SUM(AE14:AE59)</f>
        <v>2684187.5</v>
      </c>
      <c r="AG63" s="14">
        <f>SUM(AG14:AG59)</f>
        <v>5242536</v>
      </c>
      <c r="AI63" s="14">
        <f>SUM(AI14:AI59)</f>
        <v>606807.46</v>
      </c>
      <c r="AK63" s="14">
        <f>SUM(AK14:AK59)</f>
        <v>0</v>
      </c>
      <c r="AM63" s="14">
        <f>SUM(AM14:AM59)</f>
        <v>2620860</v>
      </c>
      <c r="AO63" s="14">
        <f>SUM(AO14:AO59)</f>
        <v>5173591.46</v>
      </c>
      <c r="AQ63" s="14">
        <f>SUM(AQ14:AQ59)</f>
        <v>1670002</v>
      </c>
      <c r="AS63" s="14">
        <f>SUM(AS14:AS59)</f>
        <v>2745725.74</v>
      </c>
      <c r="AU63" s="14">
        <f>SUM(AU14:AU59)</f>
        <v>73657341.910000011</v>
      </c>
      <c r="AW63" s="26">
        <f>SUM(AW14:AW59)</f>
        <v>4506621.78</v>
      </c>
      <c r="AY63" s="14">
        <f>SUM(AY14:AY59)</f>
        <v>5909551.1899999995</v>
      </c>
      <c r="BA63" s="14">
        <f>SUM(BA14:BA59)</f>
        <v>6591274.3799999999</v>
      </c>
      <c r="BC63" s="14">
        <f>SUM(BC14:BC59)</f>
        <v>3897173.14</v>
      </c>
      <c r="BE63" s="14">
        <f>SUM(BE14:BE59)</f>
        <v>1372124.38</v>
      </c>
      <c r="BG63" s="14">
        <f>SUM(BG14:BG59)</f>
        <v>3352924.38</v>
      </c>
      <c r="BI63" s="14">
        <f>SUM(BI14:BI59)</f>
        <v>4472124.38</v>
      </c>
      <c r="BK63" s="14">
        <f>SUM(BK14:BK59)</f>
        <v>4481674.38</v>
      </c>
    </row>
    <row r="64" spans="1:64" x14ac:dyDescent="0.25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24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spans="1:64" ht="13.8" thickBot="1" x14ac:dyDescent="0.3">
      <c r="A65" s="6" t="s">
        <v>58</v>
      </c>
      <c r="I65" s="15">
        <f>I9-I63</f>
        <v>22038514.050000001</v>
      </c>
      <c r="K65" s="15">
        <f>K9-K63</f>
        <v>889022.27999999933</v>
      </c>
      <c r="L65" s="5"/>
      <c r="M65" s="15">
        <f>M9-M63</f>
        <v>-1702288.3299999996</v>
      </c>
      <c r="N65" s="5"/>
      <c r="O65" s="15">
        <f>O9-O63</f>
        <v>1219657.3399999999</v>
      </c>
      <c r="P65" s="5"/>
      <c r="Q65" s="15">
        <f>Q9-Q63</f>
        <v>1066955.4500000002</v>
      </c>
      <c r="R65" s="5"/>
      <c r="S65" s="15">
        <f>S9-S63</f>
        <v>4306771.04</v>
      </c>
      <c r="T65" s="5"/>
      <c r="U65" s="15">
        <f>U9-U63</f>
        <v>-2585099.36</v>
      </c>
      <c r="V65" s="5"/>
      <c r="W65" s="15">
        <f>W9-W63</f>
        <v>3190429.4800000004</v>
      </c>
      <c r="X65" s="5"/>
      <c r="Y65" s="15">
        <f>Y9-Y63</f>
        <v>-2916264.76</v>
      </c>
      <c r="Z65" s="5"/>
      <c r="AA65" s="15">
        <f>AA9-AA63</f>
        <v>-9252685.8900000006</v>
      </c>
      <c r="AB65" s="5"/>
      <c r="AC65" s="15">
        <f>AC9-AC63</f>
        <v>-398792.41999999993</v>
      </c>
      <c r="AD65" s="5"/>
      <c r="AE65" s="15">
        <f>AE9-AE63</f>
        <v>790371.45000000019</v>
      </c>
      <c r="AF65" s="5"/>
      <c r="AG65" s="15">
        <f>AG9-AG63</f>
        <v>-2864052.92</v>
      </c>
      <c r="AH65" s="5"/>
      <c r="AI65" s="15">
        <f>AI9-AI63</f>
        <v>7437131.3099999996</v>
      </c>
      <c r="AJ65" s="5"/>
      <c r="AK65" s="15">
        <f>AK9-AK63</f>
        <v>0</v>
      </c>
      <c r="AL65" s="5"/>
      <c r="AM65" s="15">
        <f>AM9-AM63</f>
        <v>239210.91999999993</v>
      </c>
      <c r="AN65" s="5"/>
      <c r="AO65" s="15">
        <f>AO9-AO63</f>
        <v>6070308.7700000005</v>
      </c>
      <c r="AP65" s="5"/>
      <c r="AQ65" s="15">
        <f>AQ9-AQ63</f>
        <v>1582562.5299999998</v>
      </c>
      <c r="AR65" s="5"/>
      <c r="AS65" s="15">
        <f>AS9-AS63</f>
        <v>-2745725.74</v>
      </c>
      <c r="AT65" s="5"/>
      <c r="AU65" s="15">
        <f>AU9-AU63</f>
        <v>26366025.200000003</v>
      </c>
      <c r="AW65" s="27">
        <f>AW9-AW63</f>
        <v>-4506621.78</v>
      </c>
      <c r="AX65" s="5"/>
      <c r="AY65" s="15">
        <f>AY9-AY63</f>
        <v>-5909551.1899999995</v>
      </c>
      <c r="AZ65" s="5"/>
      <c r="BA65" s="15">
        <f>BA9-BA63</f>
        <v>-6591274.3799999999</v>
      </c>
      <c r="BB65" s="5"/>
      <c r="BC65" s="15">
        <f>BC9-BC63</f>
        <v>-3897173.14</v>
      </c>
      <c r="BD65" s="5"/>
      <c r="BE65" s="15">
        <f>BE9-BE63</f>
        <v>-1372124.38</v>
      </c>
      <c r="BF65" s="5"/>
      <c r="BG65" s="15">
        <f>BG9-BG63</f>
        <v>-3352924.38</v>
      </c>
      <c r="BH65" s="5"/>
      <c r="BI65" s="15">
        <f>BI9-BI63</f>
        <v>-4472124.38</v>
      </c>
      <c r="BJ65" s="5"/>
      <c r="BK65" s="15">
        <f>BK9-BK63</f>
        <v>-4481674.38</v>
      </c>
      <c r="BL65" s="5"/>
    </row>
    <row r="66" spans="1:64" ht="13.8" thickTop="1" x14ac:dyDescent="0.25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24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</row>
    <row r="67" spans="1:64" x14ac:dyDescent="0.25">
      <c r="A67" s="6" t="s">
        <v>95</v>
      </c>
      <c r="I67" s="5">
        <v>0</v>
      </c>
      <c r="K67" s="5">
        <v>0</v>
      </c>
      <c r="L67" s="5"/>
      <c r="M67" s="5">
        <v>0</v>
      </c>
      <c r="N67" s="5"/>
      <c r="O67" s="5">
        <v>0</v>
      </c>
      <c r="P67" s="5"/>
      <c r="Q67" s="5">
        <v>0</v>
      </c>
      <c r="R67" s="5"/>
      <c r="S67" s="5">
        <v>0</v>
      </c>
      <c r="T67" s="5"/>
      <c r="U67" s="5">
        <v>1272094</v>
      </c>
      <c r="V67" s="5"/>
      <c r="W67" s="5">
        <v>1068076</v>
      </c>
      <c r="X67" s="5"/>
      <c r="Y67" s="5">
        <v>0</v>
      </c>
      <c r="Z67" s="5"/>
      <c r="AA67" s="5">
        <v>1865886</v>
      </c>
      <c r="AB67" s="5"/>
      <c r="AC67" s="5">
        <v>6175373</v>
      </c>
      <c r="AD67" s="5"/>
      <c r="AE67" s="5">
        <v>0</v>
      </c>
      <c r="AF67" s="5"/>
      <c r="AG67" s="5">
        <v>196119</v>
      </c>
      <c r="AH67" s="5"/>
      <c r="AI67" s="5">
        <v>0</v>
      </c>
      <c r="AJ67" s="5"/>
      <c r="AK67" s="5">
        <v>0</v>
      </c>
      <c r="AL67" s="5"/>
      <c r="AM67" s="5">
        <v>0</v>
      </c>
      <c r="AN67" s="5"/>
      <c r="AO67" s="5">
        <v>0</v>
      </c>
      <c r="AP67" s="5"/>
      <c r="AQ67" s="5">
        <v>0</v>
      </c>
      <c r="AR67" s="5"/>
      <c r="AS67" s="5">
        <v>0</v>
      </c>
      <c r="AT67" s="5"/>
      <c r="AU67" s="5">
        <f>SUM(K67:AS67)</f>
        <v>10577548</v>
      </c>
      <c r="AW67" s="24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1:64" x14ac:dyDescent="0.25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24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</row>
    <row r="69" spans="1:64" x14ac:dyDescent="0.25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24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pans="1:64" x14ac:dyDescent="0.25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24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x14ac:dyDescent="0.25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24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spans="1:64" x14ac:dyDescent="0.25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24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spans="1:64" x14ac:dyDescent="0.25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24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spans="1:64" x14ac:dyDescent="0.25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24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spans="1:64" x14ac:dyDescent="0.25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24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x14ac:dyDescent="0.25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24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spans="1:64" x14ac:dyDescent="0.25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24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1:64" x14ac:dyDescent="0.25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24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spans="1:64" x14ac:dyDescent="0.25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24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</row>
    <row r="80" spans="1:64" x14ac:dyDescent="0.25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24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spans="11:64" x14ac:dyDescent="0.25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24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pans="11:64" x14ac:dyDescent="0.2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W82" s="24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1:64" x14ac:dyDescent="0.25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W83" s="24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spans="11:64" x14ac:dyDescent="0.25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W84" s="24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spans="11:64" x14ac:dyDescent="0.25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W85" s="24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spans="11:64" x14ac:dyDescent="0.2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W86" s="24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11:64" x14ac:dyDescent="0.25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W87" s="24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11:64" x14ac:dyDescent="0.25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W88" s="24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spans="11:64" x14ac:dyDescent="0.25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W89" s="24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1:64" x14ac:dyDescent="0.25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W90" s="24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11:64" x14ac:dyDescent="0.25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W91" s="24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11:64" x14ac:dyDescent="0.25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W92" s="24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1:64" x14ac:dyDescent="0.25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W93" s="24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spans="11:64" x14ac:dyDescent="0.25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W94" s="24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spans="11:64" x14ac:dyDescent="0.25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W95" s="24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spans="11:64" x14ac:dyDescent="0.25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W96" s="24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11:64" x14ac:dyDescent="0.25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W97" s="24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spans="11:64" x14ac:dyDescent="0.25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W98" s="24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11:64" x14ac:dyDescent="0.25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W99" s="24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spans="11:64" x14ac:dyDescent="0.25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W100" s="24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spans="11:64" x14ac:dyDescent="0.25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W101" s="24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spans="11:64" x14ac:dyDescent="0.25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W102" s="24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11:64" x14ac:dyDescent="0.25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W103" s="24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spans="11:64" x14ac:dyDescent="0.25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W104" s="24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spans="11:64" x14ac:dyDescent="0.25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W105" s="24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spans="11:64" x14ac:dyDescent="0.25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W106" s="24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spans="11:64" x14ac:dyDescent="0.25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W107" s="24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11:64" x14ac:dyDescent="0.25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W108" s="24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</row>
    <row r="109" spans="11:64" x14ac:dyDescent="0.25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W109" s="24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spans="11:64" x14ac:dyDescent="0.25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W110" s="24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spans="11:64" x14ac:dyDescent="0.25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W111" s="24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</row>
    <row r="112" spans="11:64" x14ac:dyDescent="0.25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W112" s="24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spans="11:64" x14ac:dyDescent="0.25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W113" s="24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</row>
    <row r="114" spans="11:64" x14ac:dyDescent="0.25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W114" s="24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spans="11:64" x14ac:dyDescent="0.25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W115" s="24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</row>
    <row r="116" spans="11:64" x14ac:dyDescent="0.25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W116" s="24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spans="11:64" x14ac:dyDescent="0.25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W117" s="24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spans="11:64" x14ac:dyDescent="0.25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W118" s="24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</row>
    <row r="119" spans="11:64" x14ac:dyDescent="0.25"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W119" s="24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</row>
    <row r="120" spans="11:64" x14ac:dyDescent="0.25">
      <c r="Y120"/>
    </row>
    <row r="121" spans="11:64" x14ac:dyDescent="0.25">
      <c r="Y121"/>
    </row>
    <row r="122" spans="11:64" x14ac:dyDescent="0.25">
      <c r="Y122"/>
    </row>
    <row r="123" spans="11:64" x14ac:dyDescent="0.25">
      <c r="Y123"/>
    </row>
    <row r="124" spans="11:64" x14ac:dyDescent="0.25">
      <c r="Y124"/>
    </row>
    <row r="125" spans="11:64" x14ac:dyDescent="0.25">
      <c r="Y125"/>
    </row>
    <row r="126" spans="11:64" x14ac:dyDescent="0.25">
      <c r="Y126"/>
    </row>
    <row r="127" spans="11:64" x14ac:dyDescent="0.25">
      <c r="Y127"/>
    </row>
    <row r="128" spans="11:64" x14ac:dyDescent="0.25">
      <c r="Y128"/>
    </row>
    <row r="129" spans="25:25" x14ac:dyDescent="0.25">
      <c r="Y129"/>
    </row>
    <row r="130" spans="25:25" x14ac:dyDescent="0.25">
      <c r="Y130"/>
    </row>
    <row r="131" spans="25:25" x14ac:dyDescent="0.25">
      <c r="Y131"/>
    </row>
    <row r="132" spans="25:25" x14ac:dyDescent="0.25">
      <c r="Y132"/>
    </row>
    <row r="133" spans="25:25" x14ac:dyDescent="0.25">
      <c r="Y133"/>
    </row>
    <row r="134" spans="25:25" x14ac:dyDescent="0.25">
      <c r="Y134"/>
    </row>
    <row r="135" spans="25:25" x14ac:dyDescent="0.25">
      <c r="Y135"/>
    </row>
    <row r="136" spans="25:25" x14ac:dyDescent="0.25">
      <c r="Y136"/>
    </row>
    <row r="137" spans="25:25" x14ac:dyDescent="0.25">
      <c r="Y137"/>
    </row>
    <row r="138" spans="25:25" x14ac:dyDescent="0.25">
      <c r="Y138"/>
    </row>
    <row r="139" spans="25:25" x14ac:dyDescent="0.25">
      <c r="Y139"/>
    </row>
    <row r="140" spans="25:25" x14ac:dyDescent="0.25">
      <c r="Y140"/>
    </row>
    <row r="141" spans="25:25" x14ac:dyDescent="0.25">
      <c r="Y141"/>
    </row>
    <row r="142" spans="25:25" x14ac:dyDescent="0.25">
      <c r="Y142"/>
    </row>
    <row r="143" spans="25:25" x14ac:dyDescent="0.25">
      <c r="Y143"/>
    </row>
    <row r="144" spans="25:25" x14ac:dyDescent="0.25">
      <c r="Y144"/>
    </row>
    <row r="145" spans="25:25" x14ac:dyDescent="0.25">
      <c r="Y145"/>
    </row>
    <row r="146" spans="25:25" x14ac:dyDescent="0.25">
      <c r="Y146"/>
    </row>
    <row r="147" spans="25:25" x14ac:dyDescent="0.25">
      <c r="Y147"/>
    </row>
    <row r="148" spans="25:25" x14ac:dyDescent="0.25">
      <c r="Y148"/>
    </row>
    <row r="149" spans="25:25" x14ac:dyDescent="0.25">
      <c r="Y149"/>
    </row>
    <row r="150" spans="25:25" x14ac:dyDescent="0.25">
      <c r="Y150"/>
    </row>
    <row r="151" spans="25:25" x14ac:dyDescent="0.25">
      <c r="Y151"/>
    </row>
    <row r="152" spans="25:25" x14ac:dyDescent="0.25">
      <c r="Y152"/>
    </row>
    <row r="153" spans="25:25" x14ac:dyDescent="0.25">
      <c r="Y153"/>
    </row>
    <row r="154" spans="25:25" x14ac:dyDescent="0.25">
      <c r="Y154"/>
    </row>
    <row r="155" spans="25:25" x14ac:dyDescent="0.25">
      <c r="Y155"/>
    </row>
    <row r="156" spans="25:25" x14ac:dyDescent="0.25">
      <c r="Y156"/>
    </row>
    <row r="157" spans="25:25" x14ac:dyDescent="0.25">
      <c r="Y157"/>
    </row>
    <row r="158" spans="25:25" x14ac:dyDescent="0.25">
      <c r="Y158"/>
    </row>
    <row r="159" spans="25:25" x14ac:dyDescent="0.25">
      <c r="Y159"/>
    </row>
    <row r="160" spans="25:25" x14ac:dyDescent="0.25">
      <c r="Y160"/>
    </row>
    <row r="161" spans="25:25" x14ac:dyDescent="0.25">
      <c r="Y161"/>
    </row>
    <row r="162" spans="25:25" x14ac:dyDescent="0.25">
      <c r="Y162"/>
    </row>
    <row r="163" spans="25:25" x14ac:dyDescent="0.25">
      <c r="Y163"/>
    </row>
    <row r="164" spans="25:25" x14ac:dyDescent="0.25">
      <c r="Y164"/>
    </row>
    <row r="165" spans="25:25" x14ac:dyDescent="0.25">
      <c r="Y165"/>
    </row>
    <row r="166" spans="25:25" x14ac:dyDescent="0.25">
      <c r="Y166"/>
    </row>
    <row r="167" spans="25:25" x14ac:dyDescent="0.25">
      <c r="Y167"/>
    </row>
    <row r="168" spans="25:25" x14ac:dyDescent="0.25">
      <c r="Y168"/>
    </row>
    <row r="169" spans="25:25" x14ac:dyDescent="0.25">
      <c r="Y169"/>
    </row>
    <row r="170" spans="25:25" x14ac:dyDescent="0.25">
      <c r="Y170"/>
    </row>
    <row r="171" spans="25:25" x14ac:dyDescent="0.25">
      <c r="Y171"/>
    </row>
    <row r="172" spans="25:25" x14ac:dyDescent="0.25">
      <c r="Y172"/>
    </row>
    <row r="173" spans="25:25" x14ac:dyDescent="0.25">
      <c r="Y173"/>
    </row>
    <row r="174" spans="25:25" x14ac:dyDescent="0.25">
      <c r="Y174"/>
    </row>
    <row r="175" spans="25:25" x14ac:dyDescent="0.25">
      <c r="Y175"/>
    </row>
    <row r="176" spans="25:25" x14ac:dyDescent="0.25">
      <c r="Y176"/>
    </row>
    <row r="177" spans="25:25" x14ac:dyDescent="0.25">
      <c r="Y177"/>
    </row>
    <row r="178" spans="25:25" x14ac:dyDescent="0.25">
      <c r="Y178"/>
    </row>
    <row r="179" spans="25:25" x14ac:dyDescent="0.25">
      <c r="Y179"/>
    </row>
    <row r="180" spans="25:25" x14ac:dyDescent="0.25">
      <c r="Y180"/>
    </row>
    <row r="181" spans="25:25" x14ac:dyDescent="0.25">
      <c r="Y181"/>
    </row>
    <row r="182" spans="25:25" x14ac:dyDescent="0.25">
      <c r="Y182"/>
    </row>
    <row r="183" spans="25:25" x14ac:dyDescent="0.25">
      <c r="Y183"/>
    </row>
    <row r="184" spans="25:25" x14ac:dyDescent="0.25">
      <c r="Y184"/>
    </row>
    <row r="185" spans="25:25" x14ac:dyDescent="0.25">
      <c r="Y185"/>
    </row>
    <row r="186" spans="25:25" x14ac:dyDescent="0.25">
      <c r="Y186"/>
    </row>
    <row r="187" spans="25:25" x14ac:dyDescent="0.25">
      <c r="Y187"/>
    </row>
    <row r="188" spans="25:25" x14ac:dyDescent="0.25">
      <c r="Y188"/>
    </row>
    <row r="189" spans="25:25" x14ac:dyDescent="0.25">
      <c r="Y189"/>
    </row>
    <row r="190" spans="25:25" x14ac:dyDescent="0.25">
      <c r="Y190"/>
    </row>
    <row r="191" spans="25:25" x14ac:dyDescent="0.25">
      <c r="Y191"/>
    </row>
    <row r="192" spans="25:25" x14ac:dyDescent="0.25">
      <c r="Y192"/>
    </row>
    <row r="193" spans="25:25" x14ac:dyDescent="0.25">
      <c r="Y193"/>
    </row>
    <row r="194" spans="25:25" x14ac:dyDescent="0.25">
      <c r="Y194"/>
    </row>
    <row r="195" spans="25:25" x14ac:dyDescent="0.25">
      <c r="Y195"/>
    </row>
    <row r="196" spans="25:25" x14ac:dyDescent="0.25">
      <c r="Y196"/>
    </row>
    <row r="197" spans="25:25" x14ac:dyDescent="0.25">
      <c r="Y197"/>
    </row>
    <row r="198" spans="25:25" x14ac:dyDescent="0.25">
      <c r="Y198"/>
    </row>
    <row r="199" spans="25:25" x14ac:dyDescent="0.25">
      <c r="Y199"/>
    </row>
    <row r="200" spans="25:25" x14ac:dyDescent="0.25">
      <c r="Y200"/>
    </row>
    <row r="201" spans="25:25" x14ac:dyDescent="0.25">
      <c r="Y201"/>
    </row>
    <row r="202" spans="25:25" x14ac:dyDescent="0.25">
      <c r="Y202"/>
    </row>
    <row r="203" spans="25:25" x14ac:dyDescent="0.25">
      <c r="Y203"/>
    </row>
    <row r="204" spans="25:25" x14ac:dyDescent="0.25">
      <c r="Y204"/>
    </row>
    <row r="205" spans="25:25" x14ac:dyDescent="0.25">
      <c r="Y205"/>
    </row>
    <row r="206" spans="25:25" x14ac:dyDescent="0.25">
      <c r="Y206"/>
    </row>
  </sheetData>
  <mergeCells count="23">
    <mergeCell ref="E35:G35"/>
    <mergeCell ref="E38:G38"/>
    <mergeCell ref="E36:G36"/>
    <mergeCell ref="E37:G37"/>
    <mergeCell ref="A6:C6"/>
    <mergeCell ref="E6:G6"/>
    <mergeCell ref="E14:G14"/>
    <mergeCell ref="E26:G26"/>
    <mergeCell ref="E15:G15"/>
    <mergeCell ref="E16:G16"/>
    <mergeCell ref="E19:G19"/>
    <mergeCell ref="E18:G18"/>
    <mergeCell ref="E17:G17"/>
    <mergeCell ref="E21:G21"/>
    <mergeCell ref="E20:G20"/>
    <mergeCell ref="E28:G28"/>
    <mergeCell ref="E22:G22"/>
    <mergeCell ref="E34:G34"/>
    <mergeCell ref="E29:G29"/>
    <mergeCell ref="E23:G23"/>
    <mergeCell ref="E25:G25"/>
    <mergeCell ref="E27:G27"/>
    <mergeCell ref="E24:G24"/>
  </mergeCells>
  <pageMargins left="0.25" right="0.25" top="0.5" bottom="0.5" header="0.5" footer="0.5"/>
  <pageSetup paperSize="5" scale="48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Havlíček Jan</cp:lastModifiedBy>
  <cp:lastPrinted>2001-12-21T20:57:21Z</cp:lastPrinted>
  <dcterms:created xsi:type="dcterms:W3CDTF">2001-12-05T05:03:43Z</dcterms:created>
  <dcterms:modified xsi:type="dcterms:W3CDTF">2023-09-10T15:03:04Z</dcterms:modified>
</cp:coreProperties>
</file>