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2120" windowHeight="8076" tabRatio="739" firstSheet="1" activeTab="1"/>
  </bookViews>
  <sheets>
    <sheet name="Coding Page" sheetId="1" state="hidden" r:id="rId1"/>
    <sheet name="Travel Form" sheetId="2" r:id="rId2"/>
    <sheet name="Short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2">'Short Form'!$A$1:$N$60</definedName>
    <definedName name="_xlnm.Print_Area" localSheetId="1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3"/>
  <c r="N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4" i="3"/>
  <c r="N35" i="3"/>
  <c r="N36" i="3"/>
  <c r="N37" i="3"/>
  <c r="N38" i="3"/>
  <c r="N39" i="3"/>
  <c r="N40" i="3"/>
  <c r="N41" i="3"/>
  <c r="N42" i="3"/>
  <c r="N43" i="3"/>
  <c r="N44" i="3"/>
  <c r="N48" i="3"/>
  <c r="N49" i="3"/>
  <c r="N50" i="3"/>
  <c r="L51" i="3"/>
  <c r="L52" i="3"/>
  <c r="N52" i="3"/>
  <c r="F53" i="3"/>
  <c r="A62" i="3"/>
  <c r="B62" i="3"/>
  <c r="C62" i="3"/>
  <c r="D62" i="3"/>
  <c r="E62" i="3"/>
  <c r="H62" i="3"/>
  <c r="I62" i="3"/>
  <c r="J62" i="3"/>
  <c r="K62" i="3"/>
  <c r="L62" i="3"/>
  <c r="M62" i="3"/>
  <c r="N62" i="3"/>
  <c r="N2" i="2"/>
  <c r="O2" i="2"/>
  <c r="A5" i="2"/>
  <c r="E5" i="2"/>
  <c r="H5" i="2"/>
  <c r="K5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K41" i="2"/>
  <c r="O41" i="2"/>
  <c r="L46" i="2"/>
  <c r="O49" i="2"/>
  <c r="O51" i="2"/>
  <c r="O53" i="2"/>
  <c r="O55" i="2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<sst xmlns="http://schemas.openxmlformats.org/spreadsheetml/2006/main" count="386" uniqueCount="153">
  <si>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</si>
  <si>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</si>
  <si>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</si>
  <si>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</si>
  <si>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</si>
  <si>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</si>
  <si>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</si>
  <si>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</si>
  <si>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Employee Expense Report</t>
  </si>
  <si>
    <t>Travel Expense Summary</t>
  </si>
  <si>
    <t>Page</t>
  </si>
  <si>
    <t>LAST NAME</t>
  </si>
  <si>
    <t>FIRST NAME, INITIAL</t>
  </si>
  <si>
    <t>TITLE</t>
  </si>
  <si>
    <t>EMPLOYEE NUMBER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</si>
  <si>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</si>
  <si>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</si>
  <si>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</si>
  <si>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</si>
  <si>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Date</t>
  </si>
  <si>
    <t>Location and Business Purpose</t>
  </si>
  <si>
    <t>Type</t>
  </si>
  <si>
    <t>Cost/Miles</t>
  </si>
  <si>
    <t>Rate</t>
  </si>
  <si>
    <t xml:space="preserve"> $ Amount</t>
  </si>
  <si>
    <t>1</t>
  </si>
  <si>
    <t>Florida-Customer Meeting-phones</t>
  </si>
  <si>
    <t>Houston-Customer Meeting-airport miles</t>
  </si>
  <si>
    <t>PC</t>
  </si>
  <si>
    <t>Dallas-Customer Meeting-mileage</t>
  </si>
  <si>
    <t>Dallas-Customer Meeting-hotel</t>
  </si>
  <si>
    <t>Dallas-Customer Meeting-valet, phones, parking, tips, misc.</t>
  </si>
  <si>
    <t>2</t>
  </si>
  <si>
    <t>Misc.-Desk Organizer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</si>
  <si>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</si>
  <si>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</si>
  <si>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</si>
  <si>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</si>
  <si>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</si>
  <si>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</si>
  <si>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</si>
  <si>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</si>
  <si>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</si>
  <si>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</si>
  <si>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</si>
  <si>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GL Acct      Asset</t>
  </si>
  <si>
    <t>GL Co Trd Ptr</t>
  </si>
  <si>
    <t>Cost Center                  WBS Element</t>
  </si>
  <si>
    <t>Material       Activity</t>
  </si>
  <si>
    <t>Plant                      Func Area</t>
  </si>
  <si>
    <t>ALLOC FACTOR</t>
  </si>
  <si>
    <t>Amount</t>
  </si>
  <si>
    <t>52004500</t>
  </si>
  <si>
    <t>0060</t>
  </si>
  <si>
    <t>111089</t>
  </si>
  <si>
    <t>53600000</t>
  </si>
  <si>
    <t>Enron Corp</t>
  </si>
  <si>
    <t xml:space="preserve">Employee Expense Report </t>
  </si>
  <si>
    <t>EXP</t>
  </si>
  <si>
    <t>071800</t>
  </si>
  <si>
    <t>Short Form</t>
  </si>
  <si>
    <t xml:space="preserve">Page </t>
  </si>
  <si>
    <t xml:space="preserve">of </t>
  </si>
  <si>
    <t>Lokay</t>
  </si>
  <si>
    <t>Michelle</t>
  </si>
  <si>
    <t>Account Director</t>
  </si>
  <si>
    <t>450-39-7128</t>
  </si>
  <si>
    <t>COMPANY NUMBER</t>
  </si>
  <si>
    <t xml:space="preserve">OFFICE NUMBER/FIELD LOCATION </t>
  </si>
  <si>
    <t>PHONE NUMBER FOR QUESTIONS</t>
  </si>
  <si>
    <t>EB-4150F</t>
  </si>
  <si>
    <t>713-345-7932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</si>
  <si>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</si>
  <si>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information page at http://hrweb.enron.com/accts/index.asp for detailed instructions.</t>
  </si>
  <si>
    <t>Meal</t>
  </si>
  <si>
    <t xml:space="preserve">   Location and Business Purpose</t>
  </si>
  <si>
    <t>Guests</t>
  </si>
  <si>
    <t>Cost/Quantity</t>
  </si>
  <si>
    <t>$ Amount</t>
  </si>
  <si>
    <t>T</t>
  </si>
  <si>
    <t>Tampa-Customer Meeting</t>
  </si>
  <si>
    <t>Self</t>
  </si>
  <si>
    <t>L</t>
  </si>
  <si>
    <t>Houston-Customer Lunch</t>
  </si>
  <si>
    <t>Lee Hart @ Reliant, Lorraine Lindberg @ TW,</t>
  </si>
  <si>
    <t>TK Lohman @ TW, Self</t>
  </si>
  <si>
    <t>Dallas-Breakfast</t>
  </si>
  <si>
    <t>Dallas-Customer Lunch</t>
  </si>
  <si>
    <t>Cheryl Gerber @ CSW, Self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</si>
  <si>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</si>
  <si>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</si>
  <si>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GL Co       Tr Ptr</t>
  </si>
  <si>
    <t>Material        Activity</t>
  </si>
  <si>
    <t>Plant                            Func Area</t>
  </si>
  <si>
    <t>MEALS, SUPP PAGES</t>
  </si>
  <si>
    <t>52003000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</si>
  <si>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</si>
  <si>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</si>
  <si>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</si>
  <si>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Membership dues</t>
  </si>
  <si>
    <t xml:space="preserve"> </t>
  </si>
  <si>
    <t>MISC THIS PAGE</t>
  </si>
  <si>
    <t>MISC., SUPP PAGES</t>
  </si>
  <si>
    <t>52004000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</si>
  <si>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</si>
  <si>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</si>
  <si>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</si>
  <si>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</si>
  <si>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</si>
  <si>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</si>
  <si>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</si>
  <si>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</si>
  <si>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</si>
  <si>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</si>
  <si>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</si>
  <si>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</si>
  <si>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</si>
  <si>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</si>
  <si>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</si>
  <si>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</si>
  <si>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</si>
  <si>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7/1/00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</si>
  <si>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</si>
  <si>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</si>
  <si>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</si>
  <si>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</si>
  <si>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</si>
  <si>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</si>
  <si>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</si>
  <si>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</si>
  <si>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</si>
  <si>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</si>
  <si>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</si>
  <si>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</si>
  <si>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</si>
  <si>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</si>
  <si>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</si>
  <si>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</si>
  <si>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</si>
  <si>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</si>
  <si>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</si>
  <si>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</si>
  <si>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GL Co Tr Ptr</t>
  </si>
  <si>
    <t>Cost Center                           WBS Element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</si>
  <si>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</si>
  <si>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</si>
  <si>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GL Co    Tr Ptr</t>
  </si>
  <si>
    <t>Travel Expense Summary (2)</t>
  </si>
  <si>
    <t>GL Co     Tr Ptr</t>
  </si>
  <si>
    <t>Meals and Entertainment Supplement (2)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</si>
  <si>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</si>
  <si>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>GL Co           Tr Ptr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</si>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</sst>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4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49" fontId="9" fillId="0" borderId="17" xfId="4" applyNumberFormat="1" applyFont="1" applyBorder="1" applyAlignment="1" applyProtection="1">
      <alignment horizontal="centerContinuous" vertical="center"/>
      <protection locked="0"/>
    </xf>
    <xf numFmtId="49" fontId="9" fillId="0" borderId="34" xfId="4" applyNumberFormat="1" applyFont="1" applyBorder="1" applyAlignment="1" applyProtection="1">
      <alignment horizontal="centerContinuous" vertical="center"/>
      <protection locked="0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4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3081" name="Picture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3087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3088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3095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4102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17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5124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3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7179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8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9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8201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8202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8204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8206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8208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6" customWidth="1"/>
    <col min="2" max="2" width="10.6640625" style="286" customWidth="1"/>
    <col min="3" max="3" width="6.109375" style="286" customWidth="1"/>
    <col min="4" max="4" width="8" style="286" customWidth="1"/>
    <col min="5" max="5" width="6.5546875" style="286" customWidth="1"/>
    <col min="6" max="7" width="6.6640625" style="286" customWidth="1"/>
    <col min="8" max="8" width="11.6640625" style="286" customWidth="1"/>
    <col min="9" max="9" width="7.5546875" style="286" customWidth="1"/>
    <col min="10" max="10" width="11.109375" style="359" customWidth="1"/>
    <col min="11" max="11" width="8.44140625" style="359" customWidth="1"/>
    <col min="12" max="16384" width="9.109375" style="286"/>
  </cols>
  <sheetData>
    <row r="1" spans="1:11" ht="13.5" customHeight="1" x14ac:dyDescent="0.3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2</v>
      </c>
      <c r="C2" s="373" t="s">
        <v>3</v>
      </c>
      <c r="D2" s="374"/>
      <c r="E2" s="386" t="s">
        <v>4</v>
      </c>
      <c r="F2" s="387"/>
      <c r="G2" s="375"/>
      <c r="H2" s="388" t="s">
        <v>5</v>
      </c>
      <c r="I2" s="386"/>
      <c r="J2" s="366" t="s">
        <v>6</v>
      </c>
      <c r="K2" s="365" t="s">
        <v>7</v>
      </c>
    </row>
    <row r="3" spans="1:11" ht="16.5" customHeight="1" x14ac:dyDescent="0.25">
      <c r="A3" s="290">
        <f>'Short Form'!N27</f>
        <v>155.24</v>
      </c>
      <c r="B3" s="345" t="str">
        <f>'Short Form'!A29</f>
        <v>52003000</v>
      </c>
      <c r="C3" s="291" t="str">
        <f>'Short Form'!B29</f>
        <v>0060</v>
      </c>
      <c r="D3" s="345" t="str">
        <f>'Short Form'!C29</f>
        <v>111089</v>
      </c>
      <c r="E3" s="345"/>
      <c r="F3" s="345"/>
      <c r="G3" s="345"/>
      <c r="H3" s="345">
        <f>'Short Form'!G29</f>
        <v>0</v>
      </c>
      <c r="I3" s="345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45">
        <f>'Short Form'!C30</f>
        <v>0</v>
      </c>
      <c r="E4" s="345"/>
      <c r="F4" s="345"/>
      <c r="G4" s="345"/>
      <c r="H4" s="345">
        <f>'Short Form'!G30</f>
        <v>0</v>
      </c>
      <c r="I4" s="345"/>
      <c r="J4" s="358"/>
      <c r="K4" s="358"/>
    </row>
    <row r="5" spans="1:11" ht="16.5" customHeight="1" x14ac:dyDescent="0.25">
      <c r="A5" s="290">
        <f>'Short Form'!N42</f>
        <v>150</v>
      </c>
      <c r="B5" s="291" t="str">
        <f>'Short Form'!A44</f>
        <v>52004000</v>
      </c>
      <c r="C5" s="291" t="str">
        <f>'Short Form'!B44</f>
        <v>0060</v>
      </c>
      <c r="D5" s="345" t="str">
        <f>'Short Form'!C44</f>
        <v>111089</v>
      </c>
      <c r="E5" s="345"/>
      <c r="F5" s="345"/>
      <c r="G5" s="345"/>
      <c r="H5" s="345">
        <f>'Short Form'!G44</f>
        <v>0</v>
      </c>
      <c r="I5" s="345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45">
        <f>'Short Form'!C45</f>
        <v>0</v>
      </c>
      <c r="E6" s="345"/>
      <c r="F6" s="345"/>
      <c r="G6" s="345"/>
      <c r="H6" s="345">
        <f>'Short Form'!G45</f>
        <v>0</v>
      </c>
      <c r="I6" s="345"/>
      <c r="J6" s="358"/>
      <c r="K6" s="358"/>
    </row>
    <row r="7" spans="1:11" ht="16.5" customHeight="1" x14ac:dyDescent="0.25">
      <c r="A7" s="290">
        <f>'Travel Form'!O49</f>
        <v>504.08</v>
      </c>
      <c r="B7" s="291" t="str">
        <f>'Travel Form'!B49</f>
        <v>52004500</v>
      </c>
      <c r="C7" s="291" t="str">
        <f>'Travel Form'!C49</f>
        <v>0060</v>
      </c>
      <c r="D7" s="345" t="str">
        <f>'Travel Form'!D49:G49</f>
        <v>111089</v>
      </c>
      <c r="E7" s="345"/>
      <c r="F7" s="345"/>
      <c r="G7" s="345"/>
      <c r="H7" s="345">
        <f>'Travel Form'!H49:I49</f>
        <v>0</v>
      </c>
      <c r="I7" s="345"/>
      <c r="J7" s="361">
        <f>'Travel Form'!J49</f>
        <v>0</v>
      </c>
      <c r="K7" s="361">
        <f>'Travel Form'!K49</f>
        <v>0</v>
      </c>
    </row>
    <row r="8" spans="1:11" ht="16.5" customHeight="1" x14ac:dyDescent="0.3">
      <c r="A8" s="348"/>
      <c r="B8" s="346"/>
      <c r="C8" s="346"/>
      <c r="D8" s="345">
        <f>'Travel Form'!D50:G50</f>
        <v>0</v>
      </c>
      <c r="E8" s="345"/>
      <c r="F8" s="345"/>
      <c r="G8" s="345"/>
      <c r="H8" s="345">
        <f>'Travel Form'!H50:I50</f>
        <v>0</v>
      </c>
      <c r="I8" s="345"/>
      <c r="J8" s="358"/>
      <c r="K8" s="358"/>
    </row>
    <row r="9" spans="1:11" ht="16.5" customHeight="1" x14ac:dyDescent="0.25">
      <c r="A9" s="290">
        <f>'Travel Form'!O51</f>
        <v>120.16</v>
      </c>
      <c r="B9" s="291" t="str">
        <f>'Travel Form'!B51</f>
        <v>53600000</v>
      </c>
      <c r="C9" s="291" t="str">
        <f>'Travel Form'!C51</f>
        <v>0060</v>
      </c>
      <c r="D9" s="345" t="str">
        <f>'Travel Form'!D51:G51</f>
        <v>111089</v>
      </c>
      <c r="E9" s="345"/>
      <c r="F9" s="345"/>
      <c r="G9" s="345"/>
      <c r="H9" s="345">
        <f>'Travel Form'!H51:I51</f>
        <v>0</v>
      </c>
      <c r="I9" s="345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45">
        <f>'Travel Form'!D52:G52</f>
        <v>0</v>
      </c>
      <c r="E10" s="345"/>
      <c r="F10" s="345"/>
      <c r="G10" s="345"/>
      <c r="H10" s="345">
        <f>'Travel Form'!H52:I52</f>
        <v>0</v>
      </c>
      <c r="I10" s="345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45">
        <f>'Travel Form'!D53:G53</f>
        <v>0</v>
      </c>
      <c r="E11" s="345"/>
      <c r="F11" s="345"/>
      <c r="G11" s="345"/>
      <c r="H11" s="345">
        <f>'Travel Form'!H53:I53</f>
        <v>0</v>
      </c>
      <c r="I11" s="345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45">
        <f>'Travel Form'!D54:G54</f>
        <v>0</v>
      </c>
      <c r="E12" s="345"/>
      <c r="F12" s="345"/>
      <c r="G12" s="345"/>
      <c r="H12" s="345">
        <f>'Travel Form'!H54:I54</f>
        <v>0</v>
      </c>
      <c r="I12" s="345"/>
      <c r="J12" s="358"/>
      <c r="K12" s="358"/>
    </row>
    <row r="13" spans="1:11" ht="16.5" customHeight="1" x14ac:dyDescent="0.25">
      <c r="A13" s="290">
        <f>'Meals and Ent Sup'!N49</f>
        <v>0</v>
      </c>
      <c r="B13" s="291">
        <f>'Meals and Ent Sup'!B49</f>
        <v>0</v>
      </c>
      <c r="C13" s="291">
        <f>'Meals and Ent Sup'!C49</f>
        <v>0</v>
      </c>
      <c r="D13" s="345">
        <f>'Meals and Ent Sup'!D49</f>
        <v>0</v>
      </c>
      <c r="E13" s="345"/>
      <c r="F13" s="345"/>
      <c r="G13" s="345"/>
      <c r="H13" s="345">
        <f>'Meals and Ent Sup'!H49</f>
        <v>0</v>
      </c>
      <c r="I13" s="345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291">
        <f>'Meals and Ent Sup'!D50</f>
        <v>0</v>
      </c>
      <c r="E14" s="291"/>
      <c r="F14" s="291"/>
      <c r="G14" s="291"/>
      <c r="H14" s="345">
        <f>'Meals and Ent Sup'!H50</f>
        <v>0</v>
      </c>
      <c r="I14" s="345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45">
        <f>'Meals and Ent Sup'!D51</f>
        <v>0</v>
      </c>
      <c r="E15" s="345"/>
      <c r="F15" s="345"/>
      <c r="G15" s="345"/>
      <c r="H15" s="345">
        <f>'Meals and Ent Sup'!H51</f>
        <v>0</v>
      </c>
      <c r="I15" s="345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45">
        <f>'Meals and Ent Sup'!D52</f>
        <v>0</v>
      </c>
      <c r="E16" s="345"/>
      <c r="F16" s="345"/>
      <c r="G16" s="345"/>
      <c r="H16" s="345">
        <f>'Meals and Ent Sup'!H52</f>
        <v>0</v>
      </c>
      <c r="I16" s="345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45">
        <f>'Meals and Ent Sup'!D53</f>
        <v>0</v>
      </c>
      <c r="E17" s="345"/>
      <c r="F17" s="345"/>
      <c r="G17" s="345"/>
      <c r="H17" s="345">
        <f>'Meals and Ent Sup'!H53</f>
        <v>0</v>
      </c>
      <c r="I17" s="345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45">
        <f>'Meals and Ent Sup'!D54</f>
        <v>0</v>
      </c>
      <c r="E18" s="345"/>
      <c r="F18" s="345"/>
      <c r="G18" s="345"/>
      <c r="H18" s="345">
        <f>'Meals and Ent Sup'!H54</f>
        <v>0</v>
      </c>
      <c r="I18" s="345"/>
      <c r="J18" s="362"/>
      <c r="K18" s="362"/>
    </row>
    <row r="19" spans="1:11" ht="16.5" customHeight="1" x14ac:dyDescent="0.25">
      <c r="A19" s="290">
        <f>'Misc. Exp. Sup'!O49</f>
        <v>0</v>
      </c>
      <c r="B19" s="291">
        <f>'Misc. Exp. Sup'!B49</f>
        <v>0</v>
      </c>
      <c r="C19" s="345">
        <f>'Misc. Exp. Sup'!C49</f>
        <v>0</v>
      </c>
      <c r="D19" s="291">
        <f>'Misc. Exp. Sup'!D49</f>
        <v>0</v>
      </c>
      <c r="E19" s="291"/>
      <c r="F19" s="291"/>
      <c r="G19" s="291"/>
      <c r="H19" s="291">
        <f>'Misc. Exp. Sup'!H49</f>
        <v>0</v>
      </c>
      <c r="I19" s="291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45">
        <f>'Misc. Exp. Sup'!D50</f>
        <v>0</v>
      </c>
      <c r="E20" s="345"/>
      <c r="F20" s="345"/>
      <c r="G20" s="345"/>
      <c r="H20" s="345">
        <f>'Misc. Exp. Sup'!H50</f>
        <v>0</v>
      </c>
      <c r="I20" s="345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45">
        <f>'Misc. Exp. Sup'!D51</f>
        <v>0</v>
      </c>
      <c r="E21" s="345"/>
      <c r="F21" s="345"/>
      <c r="G21" s="345"/>
      <c r="H21" s="345">
        <f>'Misc. Exp. Sup'!H51</f>
        <v>0</v>
      </c>
      <c r="I21" s="345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45">
        <f>'Misc. Exp. Sup'!D52</f>
        <v>0</v>
      </c>
      <c r="E22" s="345"/>
      <c r="F22" s="345"/>
      <c r="G22" s="345"/>
      <c r="H22" s="345">
        <f>'Misc. Exp. Sup'!H52</f>
        <v>0</v>
      </c>
      <c r="I22" s="345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45">
        <f>'Misc. Exp. Sup'!D53</f>
        <v>0</v>
      </c>
      <c r="E23" s="345"/>
      <c r="F23" s="345"/>
      <c r="G23" s="345"/>
      <c r="H23" s="345">
        <f>'Misc. Exp. Sup'!H53</f>
        <v>0</v>
      </c>
      <c r="I23" s="345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45">
        <f>'Misc. Exp. Sup'!D54</f>
        <v>0</v>
      </c>
      <c r="E24" s="345"/>
      <c r="F24" s="345"/>
      <c r="G24" s="345"/>
      <c r="H24" s="345">
        <f>'Misc. Exp. Sup'!H54</f>
        <v>0</v>
      </c>
      <c r="I24" s="345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291">
        <f>'Travel Sup (2)'!D49</f>
        <v>0</v>
      </c>
      <c r="E25" s="291"/>
      <c r="F25" s="291"/>
      <c r="G25" s="291"/>
      <c r="H25" s="345">
        <f>'Travel Sup (2)'!H49</f>
        <v>0</v>
      </c>
      <c r="I25" s="345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45">
        <f>'Travel Sup (2)'!D50</f>
        <v>0</v>
      </c>
      <c r="E26" s="345"/>
      <c r="F26" s="345"/>
      <c r="G26" s="345"/>
      <c r="H26" s="345">
        <f>'Travel Sup (2)'!H50</f>
        <v>0</v>
      </c>
      <c r="I26" s="345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291">
        <f>'Travel Sup (2)'!D51</f>
        <v>0</v>
      </c>
      <c r="E27" s="291"/>
      <c r="F27" s="291"/>
      <c r="G27" s="291"/>
      <c r="H27" s="345">
        <f>'Travel Sup (2)'!H51</f>
        <v>0</v>
      </c>
      <c r="I27" s="345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291">
        <f>'Travel Sup (2)'!D52</f>
        <v>0</v>
      </c>
      <c r="E28" s="291"/>
      <c r="F28" s="291"/>
      <c r="G28" s="291"/>
      <c r="H28" s="345">
        <f>'Travel Sup (2)'!H52</f>
        <v>0</v>
      </c>
      <c r="I28" s="345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291">
        <f>'Travel Sup (2)'!D53</f>
        <v>0</v>
      </c>
      <c r="E29" s="291"/>
      <c r="F29" s="291"/>
      <c r="G29" s="291"/>
      <c r="H29" s="345">
        <f>'Travel Sup (2)'!H53</f>
        <v>0</v>
      </c>
      <c r="I29" s="345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291">
        <f>'Travel Sup (2)'!D54</f>
        <v>0</v>
      </c>
      <c r="E30" s="291"/>
      <c r="F30" s="291"/>
      <c r="G30" s="291"/>
      <c r="H30" s="345">
        <f>'Travel Sup (2)'!H54</f>
        <v>0</v>
      </c>
      <c r="I30" s="345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291">
        <f>'Meals and Ent Sup (2)'!D49</f>
        <v>0</v>
      </c>
      <c r="E31" s="291">
        <f>'Meals and Ent Sup (2)'!E49</f>
        <v>0</v>
      </c>
      <c r="F31" s="291">
        <f>'Meals and Ent Sup (2)'!F49</f>
        <v>0</v>
      </c>
      <c r="G31" s="291">
        <f>'Meals and Ent Sup (2)'!G49</f>
        <v>0</v>
      </c>
      <c r="H31" s="345">
        <f>'Meals and Ent Sup (2)'!H49</f>
        <v>0</v>
      </c>
      <c r="I31" s="345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291">
        <f>'Meals and Ent Sup (2)'!D50</f>
        <v>0</v>
      </c>
      <c r="E32" s="291">
        <f>'Meals and Ent Sup (2)'!E50</f>
        <v>0</v>
      </c>
      <c r="F32" s="291">
        <f>'Meals and Ent Sup (2)'!F50</f>
        <v>0</v>
      </c>
      <c r="G32" s="291">
        <f>'Meals and Ent Sup (2)'!G50</f>
        <v>0</v>
      </c>
      <c r="H32" s="345">
        <f>'Meals and Ent Sup (2)'!H50</f>
        <v>0</v>
      </c>
      <c r="I32" s="345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291">
        <f>'Meals and Ent Sup (2)'!D51</f>
        <v>0</v>
      </c>
      <c r="E33" s="291">
        <f>'Meals and Ent Sup (2)'!E51</f>
        <v>0</v>
      </c>
      <c r="F33" s="291">
        <f>'Meals and Ent Sup (2)'!F51</f>
        <v>0</v>
      </c>
      <c r="G33" s="291">
        <f>'Meals and Ent Sup (2)'!G51</f>
        <v>0</v>
      </c>
      <c r="H33" s="345">
        <f>'Meals and Ent Sup (2)'!H51</f>
        <v>0</v>
      </c>
      <c r="I33" s="345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291">
        <f>'Meals and Ent Sup (2)'!D52</f>
        <v>0</v>
      </c>
      <c r="E34" s="291">
        <f>'Meals and Ent Sup (2)'!E52</f>
        <v>0</v>
      </c>
      <c r="F34" s="291">
        <f>'Meals and Ent Sup (2)'!F52</f>
        <v>0</v>
      </c>
      <c r="G34" s="291">
        <f>'Meals and Ent Sup (2)'!G52</f>
        <v>0</v>
      </c>
      <c r="H34" s="345">
        <f>'Meals and Ent Sup (2)'!H52</f>
        <v>0</v>
      </c>
      <c r="I34" s="345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291">
        <f>'Meals and Ent Sup (2)'!D53</f>
        <v>0</v>
      </c>
      <c r="E35" s="291">
        <f>'Meals and Ent Sup (2)'!E53</f>
        <v>0</v>
      </c>
      <c r="F35" s="291">
        <f>'Meals and Ent Sup (2)'!F53</f>
        <v>0</v>
      </c>
      <c r="G35" s="291">
        <f>'Meals and Ent Sup (2)'!G53</f>
        <v>0</v>
      </c>
      <c r="H35" s="345">
        <f>'Meals and Ent Sup (2)'!H53</f>
        <v>0</v>
      </c>
      <c r="I35" s="345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291">
        <f>'Meals and Ent Sup (2)'!D54</f>
        <v>0</v>
      </c>
      <c r="E36" s="291">
        <f>'Meals and Ent Sup (2)'!E54</f>
        <v>0</v>
      </c>
      <c r="F36" s="291">
        <f>'Meals and Ent Sup (2)'!F54</f>
        <v>0</v>
      </c>
      <c r="G36" s="291">
        <f>'Meals and Ent Sup (2)'!G54</f>
        <v>0</v>
      </c>
      <c r="H36" s="345">
        <f>'Meals and Ent Sup (2)'!H54</f>
        <v>0</v>
      </c>
      <c r="I36" s="345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9">
        <f>'Misc. Exp. Sup (2)'!D49</f>
        <v>0</v>
      </c>
      <c r="E37" s="389"/>
      <c r="F37" s="389"/>
      <c r="G37" s="389"/>
      <c r="H37" s="345">
        <f>'Misc. Exp. Sup (2)'!H49</f>
        <v>0</v>
      </c>
      <c r="I37" s="345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291">
        <f>'Misc. Exp. Sup (2)'!D50</f>
        <v>0</v>
      </c>
      <c r="E38" s="291">
        <f>'Misc. Exp. Sup (2)'!F50</f>
        <v>0</v>
      </c>
      <c r="F38" s="291">
        <f>'Misc. Exp. Sup (2)'!G50</f>
        <v>0</v>
      </c>
      <c r="G38" s="291">
        <f>'Misc. Exp. Sup (2)'!H50</f>
        <v>0</v>
      </c>
      <c r="H38" s="345">
        <f>'Misc. Exp. Sup (2)'!H50</f>
        <v>0</v>
      </c>
      <c r="I38" s="345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9">
        <f>'Misc. Exp. Sup (2)'!D51</f>
        <v>0</v>
      </c>
      <c r="E39" s="389"/>
      <c r="F39" s="389"/>
      <c r="G39" s="389"/>
      <c r="H39" s="345">
        <f>'Misc. Exp. Sup (2)'!H51</f>
        <v>0</v>
      </c>
      <c r="I39" s="345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291">
        <f>'Misc. Exp. Sup (2)'!D52</f>
        <v>0</v>
      </c>
      <c r="E40" s="291">
        <f>'Misc. Exp. Sup (2)'!F52</f>
        <v>0</v>
      </c>
      <c r="F40" s="291">
        <f>'Misc. Exp. Sup (2)'!G52</f>
        <v>0</v>
      </c>
      <c r="G40" s="291">
        <f>'Misc. Exp. Sup (2)'!H52</f>
        <v>0</v>
      </c>
      <c r="H40" s="345">
        <f>'Misc. Exp. Sup (2)'!H52</f>
        <v>0</v>
      </c>
      <c r="I40" s="345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9">
        <f>'Misc. Exp. Sup (2)'!D53</f>
        <v>0</v>
      </c>
      <c r="E41" s="389"/>
      <c r="F41" s="389"/>
      <c r="G41" s="389"/>
      <c r="H41" s="345">
        <f>'Misc. Exp. Sup (2)'!H53</f>
        <v>0</v>
      </c>
      <c r="I41" s="345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291">
        <f>'Misc. Exp. Sup (2)'!D54</f>
        <v>0</v>
      </c>
      <c r="E42" s="291">
        <f>'Misc. Exp. Sup (2)'!F54</f>
        <v>0</v>
      </c>
      <c r="F42" s="291">
        <f>'Misc. Exp. Sup (2)'!G54</f>
        <v>0</v>
      </c>
      <c r="G42" s="291">
        <f>'Misc. Exp. Sup (2)'!H54</f>
        <v>0</v>
      </c>
      <c r="H42" s="345">
        <f>'Misc. Exp. Sup (2)'!H54</f>
        <v>0</v>
      </c>
      <c r="I42" s="345">
        <f>'Misc. Exp. Sup (2)'!J54</f>
        <v>0</v>
      </c>
      <c r="J42" s="362"/>
      <c r="K42" s="362"/>
    </row>
    <row r="43" spans="1:11" ht="16.5" customHeight="1" x14ac:dyDescent="0.25">
      <c r="A43" s="364">
        <f>SUM(A3:A42)</f>
        <v>929.48</v>
      </c>
      <c r="B43" s="359"/>
      <c r="C43" s="359"/>
      <c r="D43" s="359"/>
      <c r="E43" s="359"/>
      <c r="F43" s="359"/>
      <c r="G43" s="359"/>
      <c r="H43" s="359"/>
      <c r="I43" s="359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zoomScale="80" workbookViewId="0">
      <selection activeCell="A10" sqref="A10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7" t="s">
        <v>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8" t="s">
        <v>9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10</v>
      </c>
      <c r="N2" s="267">
        <f>IF(VALUE('Short Form'!H62)&lt;&gt;0,2,"")</f>
        <v>2</v>
      </c>
      <c r="O2" s="268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15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16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17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18</v>
      </c>
      <c r="B11" s="297" t="s">
        <v>19</v>
      </c>
      <c r="C11" s="298"/>
      <c r="D11" s="298"/>
      <c r="E11" s="298" t="s">
        <v>20</v>
      </c>
      <c r="F11" s="298"/>
      <c r="G11" s="298"/>
      <c r="H11" s="298"/>
      <c r="I11" s="298"/>
      <c r="J11" s="298"/>
      <c r="K11" s="299"/>
      <c r="L11" s="297" t="s">
        <v>21</v>
      </c>
      <c r="M11" s="296" t="s">
        <v>22</v>
      </c>
      <c r="N11" s="296" t="s">
        <v>23</v>
      </c>
      <c r="O11" s="296" t="s">
        <v>24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 t="s">
        <v>25</v>
      </c>
      <c r="B12" s="148">
        <v>36684</v>
      </c>
      <c r="C12" s="137" t="s">
        <v>26</v>
      </c>
      <c r="D12" s="166"/>
      <c r="E12" s="166"/>
      <c r="F12" s="166"/>
      <c r="G12" s="167"/>
      <c r="H12" s="166"/>
      <c r="I12" s="168"/>
      <c r="J12" s="166"/>
      <c r="K12" s="166"/>
      <c r="L12" s="254"/>
      <c r="M12" s="259">
        <v>1</v>
      </c>
      <c r="N12" s="257">
        <v>39.28</v>
      </c>
      <c r="O12" s="188">
        <f t="shared" ref="O12:O27" si="0">IF(N12=" ",M12*1,M12*N12)</f>
        <v>39.28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 t="s">
        <v>25</v>
      </c>
      <c r="B13" s="148">
        <v>36685</v>
      </c>
      <c r="C13" s="124" t="s">
        <v>26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1</v>
      </c>
      <c r="N13" s="257">
        <v>79.45</v>
      </c>
      <c r="O13" s="188">
        <f t="shared" si="0"/>
        <v>79.45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 t="s">
        <v>25</v>
      </c>
      <c r="B14" s="148">
        <v>36686</v>
      </c>
      <c r="C14" s="124" t="s">
        <v>26</v>
      </c>
      <c r="D14" s="166"/>
      <c r="E14" s="166"/>
      <c r="F14" s="166"/>
      <c r="G14" s="167"/>
      <c r="H14" s="166"/>
      <c r="I14" s="166"/>
      <c r="J14" s="166"/>
      <c r="K14" s="166"/>
      <c r="L14" s="254"/>
      <c r="M14" s="259">
        <v>1</v>
      </c>
      <c r="N14" s="257">
        <v>9.65</v>
      </c>
      <c r="O14" s="188">
        <f t="shared" si="0"/>
        <v>9.65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 t="s">
        <v>25</v>
      </c>
      <c r="B15" s="148">
        <v>36686</v>
      </c>
      <c r="C15" s="124" t="s">
        <v>27</v>
      </c>
      <c r="D15" s="166"/>
      <c r="E15" s="166"/>
      <c r="F15" s="166"/>
      <c r="G15" s="167"/>
      <c r="H15" s="166"/>
      <c r="I15" s="166"/>
      <c r="J15" s="166"/>
      <c r="K15" s="166"/>
      <c r="L15" s="254" t="s">
        <v>28</v>
      </c>
      <c r="M15" s="259">
        <v>60</v>
      </c>
      <c r="N15" s="257">
        <v>0.32</v>
      </c>
      <c r="O15" s="188">
        <f t="shared" si="0"/>
        <v>19.2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 t="s">
        <v>25</v>
      </c>
      <c r="B16" s="148">
        <v>36706</v>
      </c>
      <c r="C16" s="124" t="s">
        <v>29</v>
      </c>
      <c r="D16" s="166"/>
      <c r="E16" s="166"/>
      <c r="F16" s="166"/>
      <c r="G16" s="167"/>
      <c r="H16" s="166"/>
      <c r="I16" s="166"/>
      <c r="J16" s="166"/>
      <c r="K16" s="166"/>
      <c r="L16" s="254" t="s">
        <v>28</v>
      </c>
      <c r="M16" s="259">
        <v>572</v>
      </c>
      <c r="N16" s="257">
        <v>0.32</v>
      </c>
      <c r="O16" s="188">
        <f t="shared" si="0"/>
        <v>183.04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 t="s">
        <v>25</v>
      </c>
      <c r="B17" s="148">
        <v>36707</v>
      </c>
      <c r="C17" s="124" t="s">
        <v>30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1</v>
      </c>
      <c r="N17" s="257">
        <v>136.85</v>
      </c>
      <c r="O17" s="188">
        <f t="shared" si="0"/>
        <v>136.85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 t="s">
        <v>25</v>
      </c>
      <c r="B18" s="148">
        <v>36707</v>
      </c>
      <c r="C18" s="124" t="s">
        <v>31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1</v>
      </c>
      <c r="N18" s="257">
        <v>36.61</v>
      </c>
      <c r="O18" s="188">
        <f t="shared" si="0"/>
        <v>36.61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 t="s">
        <v>32</v>
      </c>
      <c r="B19" s="148">
        <v>36703</v>
      </c>
      <c r="C19" s="124" t="s">
        <v>33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1</v>
      </c>
      <c r="N19" s="257">
        <v>120.16</v>
      </c>
      <c r="O19" s="188">
        <f t="shared" si="0"/>
        <v>120.16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59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59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59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59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59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36</v>
      </c>
      <c r="N41" s="296"/>
      <c r="O41" s="125">
        <f>SUM(O12:O40)</f>
        <v>624.24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44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18</v>
      </c>
      <c r="B48" s="306" t="s">
        <v>45</v>
      </c>
      <c r="C48" s="306" t="s">
        <v>46</v>
      </c>
      <c r="D48" s="330"/>
      <c r="E48" s="395" t="s">
        <v>47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34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 t="s">
        <v>25</v>
      </c>
      <c r="B49" s="336" t="s">
        <v>52</v>
      </c>
      <c r="C49" s="337" t="s">
        <v>53</v>
      </c>
      <c r="D49" s="402" t="s">
        <v>54</v>
      </c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504.08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3">
      <c r="A51" s="338" t="s">
        <v>32</v>
      </c>
      <c r="B51" s="336" t="s">
        <v>55</v>
      </c>
      <c r="C51" s="337" t="s">
        <v>53</v>
      </c>
      <c r="D51" s="402" t="s">
        <v>54</v>
      </c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120.16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36</v>
      </c>
      <c r="N55" s="296"/>
      <c r="O55" s="125">
        <f>SUM(O49:O54)</f>
        <v>624.24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zoomScale="60" workbookViewId="0">
      <selection activeCell="A10" sqref="A10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40" t="s">
        <v>56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4">
      <c r="A2"/>
      <c r="B2" s="54"/>
      <c r="C2"/>
      <c r="D2" s="240" t="s">
        <v>57</v>
      </c>
      <c r="E2" s="239"/>
      <c r="F2" s="72"/>
      <c r="G2"/>
      <c r="H2" s="329"/>
      <c r="I2" s="72"/>
      <c r="J2" s="241"/>
      <c r="K2" s="241"/>
      <c r="L2" s="72"/>
      <c r="M2" s="302" t="s">
        <v>58</v>
      </c>
      <c r="N2" s="292" t="s">
        <v>59</v>
      </c>
      <c r="P2" s="260">
        <f ca="1">TODAY()</f>
        <v>36725</v>
      </c>
    </row>
    <row r="3" spans="1:64" ht="20.25" customHeight="1" x14ac:dyDescent="0.4">
      <c r="A3"/>
      <c r="B3"/>
      <c r="C3"/>
      <c r="D3" s="240" t="s">
        <v>60</v>
      </c>
      <c r="E3" s="38"/>
      <c r="F3" s="38"/>
      <c r="G3" s="38"/>
      <c r="H3" s="38"/>
      <c r="I3" s="38"/>
      <c r="J3" s="38"/>
      <c r="K3" s="57" t="s">
        <v>61</v>
      </c>
      <c r="L3" s="145">
        <v>1</v>
      </c>
      <c r="M3" s="58" t="s">
        <v>62</v>
      </c>
      <c r="N3" s="145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11</v>
      </c>
      <c r="B5" s="236"/>
      <c r="C5" s="27"/>
      <c r="D5" s="236"/>
      <c r="E5" s="237" t="s">
        <v>12</v>
      </c>
      <c r="F5" s="236"/>
      <c r="G5" s="236"/>
      <c r="H5" s="106" t="s">
        <v>13</v>
      </c>
      <c r="I5" s="27"/>
      <c r="J5" s="28"/>
      <c r="K5" s="35" t="s">
        <v>14</v>
      </c>
      <c r="L5" s="23"/>
      <c r="M5" s="23"/>
      <c r="N5" s="24"/>
    </row>
    <row r="6" spans="1:64" s="3" customFormat="1" ht="17.25" customHeight="1" x14ac:dyDescent="0.25">
      <c r="A6" s="287" t="s">
        <v>63</v>
      </c>
      <c r="B6" s="121"/>
      <c r="C6" s="121"/>
      <c r="D6"/>
      <c r="E6" s="288" t="s">
        <v>64</v>
      </c>
      <c r="F6" s="121"/>
      <c r="G6" s="121"/>
      <c r="H6" s="174" t="s">
        <v>65</v>
      </c>
      <c r="I6" s="121"/>
      <c r="J6" s="176"/>
      <c r="K6" s="114" t="s">
        <v>66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67</v>
      </c>
      <c r="B7" s="31"/>
      <c r="C7" s="31"/>
      <c r="D7" s="32"/>
      <c r="E7" s="112" t="s">
        <v>68</v>
      </c>
      <c r="F7" s="34"/>
      <c r="G7" s="31"/>
      <c r="H7" s="30"/>
      <c r="I7" s="27"/>
      <c r="J7" s="26"/>
      <c r="K7" s="111" t="s">
        <v>69</v>
      </c>
      <c r="L7" s="22"/>
      <c r="M7" s="23"/>
      <c r="N7" s="24"/>
    </row>
    <row r="8" spans="1:64" s="3" customFormat="1" ht="17.25" customHeight="1" x14ac:dyDescent="0.25">
      <c r="A8" s="287" t="s">
        <v>53</v>
      </c>
      <c r="B8" s="289"/>
      <c r="C8" s="289"/>
      <c r="D8" s="173"/>
      <c r="E8" s="190" t="s">
        <v>70</v>
      </c>
      <c r="F8" s="172"/>
      <c r="G8" s="191"/>
      <c r="H8" s="172"/>
      <c r="I8" s="172"/>
      <c r="J8" s="189"/>
      <c r="K8" s="269" t="s">
        <v>71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1" t="s">
        <v>72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5">
      <c r="A11" s="192" t="s">
        <v>73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6" t="s">
        <v>19</v>
      </c>
      <c r="B13" s="297" t="s">
        <v>74</v>
      </c>
      <c r="C13" s="298"/>
      <c r="D13" s="298" t="s">
        <v>75</v>
      </c>
      <c r="E13" s="298"/>
      <c r="F13" s="298"/>
      <c r="G13" s="299"/>
      <c r="H13" s="300" t="s">
        <v>76</v>
      </c>
      <c r="I13" s="300"/>
      <c r="J13" s="300"/>
      <c r="K13" s="299"/>
      <c r="L13" s="296" t="s">
        <v>77</v>
      </c>
      <c r="M13" s="296" t="s">
        <v>23</v>
      </c>
      <c r="N13" s="296" t="s">
        <v>78</v>
      </c>
    </row>
    <row r="14" spans="1:64" s="4" customFormat="1" ht="24" customHeight="1" x14ac:dyDescent="0.3">
      <c r="A14" s="146">
        <v>36686</v>
      </c>
      <c r="B14" s="135" t="s">
        <v>79</v>
      </c>
      <c r="C14" s="126" t="s">
        <v>80</v>
      </c>
      <c r="D14" s="155"/>
      <c r="E14" s="155"/>
      <c r="F14" s="156"/>
      <c r="G14" s="157"/>
      <c r="H14" s="264" t="s">
        <v>81</v>
      </c>
      <c r="I14" s="261"/>
      <c r="J14" s="262"/>
      <c r="K14" s="262"/>
      <c r="L14" s="258">
        <v>1</v>
      </c>
      <c r="M14" s="195">
        <v>22.93</v>
      </c>
      <c r="N14" s="188">
        <f>IF(M14=" ",L14*1,L14*M14)</f>
        <v>22.93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36697</v>
      </c>
      <c r="B15" s="135" t="s">
        <v>82</v>
      </c>
      <c r="C15" s="126" t="s">
        <v>83</v>
      </c>
      <c r="D15" s="155"/>
      <c r="E15" s="155"/>
      <c r="F15" s="156"/>
      <c r="G15" s="157"/>
      <c r="H15" s="264" t="s">
        <v>84</v>
      </c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4" t="s">
        <v>85</v>
      </c>
      <c r="I16" s="261"/>
      <c r="J16" s="262"/>
      <c r="K16" s="262"/>
      <c r="L16" s="258">
        <v>1</v>
      </c>
      <c r="M16" s="195">
        <v>89.72</v>
      </c>
      <c r="N16" s="188">
        <f t="shared" ref="N16:N26" si="0">IF(M16=" ",L16*1,L16*M16)</f>
        <v>89.72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36707</v>
      </c>
      <c r="B17" s="135" t="s">
        <v>82</v>
      </c>
      <c r="C17" s="126" t="s">
        <v>86</v>
      </c>
      <c r="D17" s="155"/>
      <c r="E17" s="155"/>
      <c r="F17" s="156"/>
      <c r="G17" s="157"/>
      <c r="H17" s="264" t="s">
        <v>81</v>
      </c>
      <c r="I17" s="261"/>
      <c r="J17" s="262"/>
      <c r="K17" s="262"/>
      <c r="L17" s="258">
        <v>1</v>
      </c>
      <c r="M17" s="195">
        <v>15.69</v>
      </c>
      <c r="N17" s="188">
        <f>IF(M17=" ",L17*1,L17*M17)</f>
        <v>15.69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36707</v>
      </c>
      <c r="B18" s="135" t="s">
        <v>82</v>
      </c>
      <c r="C18" s="126" t="s">
        <v>87</v>
      </c>
      <c r="D18" s="155"/>
      <c r="E18" s="155"/>
      <c r="F18" s="156"/>
      <c r="G18" s="157"/>
      <c r="H18" s="264" t="s">
        <v>88</v>
      </c>
      <c r="I18" s="261"/>
      <c r="J18" s="262"/>
      <c r="K18" s="262"/>
      <c r="L18" s="258">
        <v>1</v>
      </c>
      <c r="M18" s="195">
        <v>26.9</v>
      </c>
      <c r="N18" s="188">
        <f>IF(M18=" ",L18*1,L18*M18)</f>
        <v>26.9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5" t="s">
        <v>89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90</v>
      </c>
      <c r="M27" s="305"/>
      <c r="N27" s="130">
        <f>SUM(N14:N26)</f>
        <v>155.24</v>
      </c>
    </row>
    <row r="28" spans="1:64" ht="24" customHeight="1" x14ac:dyDescent="0.25">
      <c r="A28" s="306" t="s">
        <v>45</v>
      </c>
      <c r="B28" s="306" t="s">
        <v>91</v>
      </c>
      <c r="C28" s="330"/>
      <c r="D28" s="395" t="s">
        <v>47</v>
      </c>
      <c r="E28" s="396"/>
      <c r="F28" s="331"/>
      <c r="G28" s="390" t="s">
        <v>5</v>
      </c>
      <c r="H28" s="391"/>
      <c r="I28" s="344" t="s">
        <v>92</v>
      </c>
      <c r="J28" s="344" t="s">
        <v>93</v>
      </c>
      <c r="K28" s="68"/>
      <c r="L28" s="304" t="s">
        <v>94</v>
      </c>
      <c r="M28" s="305"/>
      <c r="N28" s="230">
        <f>'Meals and Ent Sup'!N55+'Meals and Ent Sup (2)'!N55</f>
        <v>0</v>
      </c>
    </row>
    <row r="29" spans="1:64" ht="24" customHeight="1" x14ac:dyDescent="0.25">
      <c r="A29" s="295" t="s">
        <v>95</v>
      </c>
      <c r="B29" s="295" t="s">
        <v>53</v>
      </c>
      <c r="C29" s="392" t="s">
        <v>54</v>
      </c>
      <c r="D29" s="393"/>
      <c r="E29" s="393"/>
      <c r="F29" s="394"/>
      <c r="G29" s="400"/>
      <c r="H29" s="401"/>
      <c r="I29" s="294"/>
      <c r="J29" s="332"/>
      <c r="K29" s="66"/>
      <c r="L29" s="305" t="s">
        <v>96</v>
      </c>
      <c r="M29" s="305"/>
      <c r="N29" s="183">
        <f>SUM(N27:N28)</f>
        <v>155.24</v>
      </c>
    </row>
    <row r="30" spans="1:64" ht="24" customHeight="1" x14ac:dyDescent="0.25">
      <c r="A30" s="295"/>
      <c r="B30" s="295"/>
      <c r="C30" s="397"/>
      <c r="D30" s="398"/>
      <c r="E30" s="398"/>
      <c r="F30" s="399"/>
      <c r="G30" s="400"/>
      <c r="H30" s="401"/>
      <c r="I30" s="294"/>
      <c r="J30" s="294"/>
      <c r="K30" s="66"/>
      <c r="L30" s="66"/>
      <c r="M30" s="66"/>
      <c r="N30" s="333"/>
    </row>
    <row r="31" spans="1:64" ht="21.75" customHeight="1" x14ac:dyDescent="0.3">
      <c r="A31" s="193" t="s">
        <v>97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7" t="s">
        <v>19</v>
      </c>
      <c r="B33" s="298"/>
      <c r="C33" s="298"/>
      <c r="D33" s="298"/>
      <c r="E33" s="298"/>
      <c r="F33" s="298" t="s">
        <v>98</v>
      </c>
      <c r="G33" s="298"/>
      <c r="H33" s="298"/>
      <c r="I33" s="298"/>
      <c r="J33" s="298"/>
      <c r="K33" s="299"/>
      <c r="L33" s="296" t="s">
        <v>77</v>
      </c>
      <c r="M33" s="296" t="s">
        <v>23</v>
      </c>
      <c r="N33" s="296" t="s">
        <v>78</v>
      </c>
    </row>
    <row r="34" spans="1:64" s="4" customFormat="1" ht="24" customHeight="1" x14ac:dyDescent="0.3">
      <c r="A34" s="146">
        <v>36689</v>
      </c>
      <c r="B34" s="129" t="s">
        <v>99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8">
        <v>1</v>
      </c>
      <c r="M34" s="195">
        <v>55</v>
      </c>
      <c r="N34" s="188">
        <f t="shared" ref="N34:N41" si="1">IF(M34=" ",L34*1,L34*M34)</f>
        <v>55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36697</v>
      </c>
      <c r="B35" s="129" t="s">
        <v>99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8">
        <v>1</v>
      </c>
      <c r="M35" s="195">
        <v>95</v>
      </c>
      <c r="N35" s="188">
        <f>IF(M35=" ",L35*1,L35*M35)</f>
        <v>95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 t="s">
        <v>100</v>
      </c>
      <c r="B36" s="129" t="s">
        <v>100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8" t="s">
        <v>100</v>
      </c>
      <c r="M36" s="195" t="s">
        <v>100</v>
      </c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 t="s">
        <v>100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5" t="s">
        <v>89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101</v>
      </c>
      <c r="M42" s="300"/>
      <c r="N42" s="130">
        <f>SUM(N34:N41)</f>
        <v>150</v>
      </c>
    </row>
    <row r="43" spans="1:64" ht="24" customHeight="1" x14ac:dyDescent="0.25">
      <c r="A43" s="306" t="s">
        <v>45</v>
      </c>
      <c r="B43" s="306" t="s">
        <v>91</v>
      </c>
      <c r="C43" s="330"/>
      <c r="D43" s="395" t="s">
        <v>47</v>
      </c>
      <c r="E43" s="396"/>
      <c r="F43" s="331"/>
      <c r="G43" s="390" t="s">
        <v>5</v>
      </c>
      <c r="H43" s="391"/>
      <c r="I43" s="344" t="s">
        <v>92</v>
      </c>
      <c r="J43" s="344" t="s">
        <v>93</v>
      </c>
      <c r="K43" s="68"/>
      <c r="L43" s="304" t="s">
        <v>102</v>
      </c>
      <c r="M43" s="305"/>
      <c r="N43" s="228">
        <f>'Misc. Exp. Sup'!O55+'Misc. Exp. Sup (2)'!O55</f>
        <v>0</v>
      </c>
    </row>
    <row r="44" spans="1:64" ht="24" customHeight="1" x14ac:dyDescent="0.25">
      <c r="A44" s="295" t="s">
        <v>103</v>
      </c>
      <c r="B44" s="295" t="s">
        <v>53</v>
      </c>
      <c r="C44" s="397" t="s">
        <v>54</v>
      </c>
      <c r="D44" s="398"/>
      <c r="E44" s="398"/>
      <c r="F44" s="399"/>
      <c r="G44" s="400"/>
      <c r="H44" s="401"/>
      <c r="I44" s="294"/>
      <c r="J44" s="332"/>
      <c r="K44" s="122"/>
      <c r="L44" s="305" t="s">
        <v>104</v>
      </c>
      <c r="M44" s="305"/>
      <c r="N44" s="183">
        <f>SUM(N42:N43)</f>
        <v>150</v>
      </c>
    </row>
    <row r="45" spans="1:64" ht="24.75" customHeight="1" x14ac:dyDescent="0.25">
      <c r="A45" s="295"/>
      <c r="B45" s="295"/>
      <c r="C45" s="397"/>
      <c r="D45" s="398"/>
      <c r="E45" s="398"/>
      <c r="F45" s="399"/>
      <c r="G45" s="400"/>
      <c r="H45" s="401"/>
      <c r="I45" s="294"/>
      <c r="J45" s="294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8" t="s">
        <v>105</v>
      </c>
      <c r="B48" s="46"/>
      <c r="C48" s="46"/>
      <c r="D48" s="46"/>
      <c r="E48" s="46"/>
      <c r="F48" s="46"/>
      <c r="G48" s="46"/>
      <c r="H48" s="46"/>
      <c r="I48" s="123"/>
      <c r="J48" s="312" t="s">
        <v>106</v>
      </c>
      <c r="K48" s="313"/>
      <c r="L48" s="313"/>
      <c r="M48" s="313"/>
      <c r="N48" s="212">
        <f>'Travel Form'!O55+'Travel Sup (2)'!O55</f>
        <v>624.24</v>
      </c>
    </row>
    <row r="49" spans="1:64" ht="24" customHeight="1" x14ac:dyDescent="0.25">
      <c r="A49" s="307" t="s">
        <v>107</v>
      </c>
      <c r="B49" s="308"/>
      <c r="C49" s="296"/>
      <c r="D49" s="308"/>
      <c r="E49" s="308"/>
      <c r="F49" s="309"/>
      <c r="G49" s="310"/>
      <c r="H49" s="41"/>
      <c r="I49" s="67"/>
      <c r="J49" s="314" t="s">
        <v>108</v>
      </c>
      <c r="K49" s="315"/>
      <c r="L49" s="315"/>
      <c r="M49" s="315"/>
      <c r="N49" s="160">
        <f>N48+N44+N29</f>
        <v>929.48</v>
      </c>
    </row>
    <row r="50" spans="1:64" ht="24" customHeight="1" x14ac:dyDescent="0.25">
      <c r="A50" s="296" t="s">
        <v>109</v>
      </c>
      <c r="B50" s="147"/>
      <c r="C50" s="297" t="s">
        <v>110</v>
      </c>
      <c r="D50" s="141"/>
      <c r="E50" s="297" t="s">
        <v>1</v>
      </c>
      <c r="F50" s="143"/>
      <c r="G50" s="138"/>
      <c r="H50" s="41"/>
      <c r="I50" s="41"/>
      <c r="J50" s="316" t="s">
        <v>111</v>
      </c>
      <c r="K50" s="317"/>
      <c r="L50" s="317"/>
      <c r="M50" s="317"/>
      <c r="N50" s="161">
        <f>F53</f>
        <v>0</v>
      </c>
    </row>
    <row r="51" spans="1:64" ht="24" customHeight="1" x14ac:dyDescent="0.3">
      <c r="A51" s="296" t="s">
        <v>109</v>
      </c>
      <c r="B51" s="147"/>
      <c r="C51" s="297" t="s">
        <v>110</v>
      </c>
      <c r="D51" s="142"/>
      <c r="E51" s="297" t="s">
        <v>1</v>
      </c>
      <c r="F51" s="143"/>
      <c r="G51" s="138"/>
      <c r="H51" s="41"/>
      <c r="I51" s="41"/>
      <c r="J51" s="318" t="s">
        <v>112</v>
      </c>
      <c r="K51" s="319"/>
      <c r="L51" s="320" t="str">
        <f>IF($N$49-$N$50&lt;0,"X","  ")</f>
        <v xml:space="preserve">  </v>
      </c>
      <c r="M51" s="319" t="s">
        <v>113</v>
      </c>
      <c r="N51" s="132"/>
    </row>
    <row r="52" spans="1:64" ht="24" customHeight="1" x14ac:dyDescent="0.3">
      <c r="A52" s="296" t="s">
        <v>109</v>
      </c>
      <c r="B52" s="147"/>
      <c r="C52" s="297" t="s">
        <v>110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114</v>
      </c>
      <c r="N52" s="140">
        <f>ABS(N49-N50)</f>
        <v>929.48</v>
      </c>
    </row>
    <row r="53" spans="1:64" ht="24" customHeight="1" x14ac:dyDescent="0.25">
      <c r="A53" s="309"/>
      <c r="B53" s="309"/>
      <c r="C53" s="309"/>
      <c r="D53" s="311" t="s">
        <v>115</v>
      </c>
      <c r="E53" s="296"/>
      <c r="F53" s="162">
        <f>SUM(F50:F52)</f>
        <v>0</v>
      </c>
      <c r="G53" s="139"/>
      <c r="H53" s="41"/>
      <c r="I53" s="41"/>
      <c r="J53" s="324" t="s">
        <v>116</v>
      </c>
      <c r="K53" s="321"/>
      <c r="L53" s="321"/>
      <c r="M53" s="321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5" t="s">
        <v>117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4" t="s">
        <v>118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119</v>
      </c>
      <c r="B57" s="45"/>
      <c r="C57" s="45"/>
      <c r="D57" s="45"/>
      <c r="E57" s="46"/>
      <c r="F57" s="47" t="s">
        <v>109</v>
      </c>
      <c r="G57" s="48" t="s">
        <v>120</v>
      </c>
      <c r="H57" s="45"/>
      <c r="I57" s="45"/>
      <c r="J57" s="49"/>
      <c r="K57" s="50" t="s">
        <v>109</v>
      </c>
      <c r="L57" s="51" t="s">
        <v>120</v>
      </c>
      <c r="M57" s="52"/>
      <c r="N57" s="53" t="s">
        <v>109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9" t="s">
        <v>121</v>
      </c>
      <c r="B59" s="380"/>
      <c r="C59" s="380"/>
      <c r="D59" s="380"/>
      <c r="E59" s="381"/>
      <c r="F59" s="382"/>
      <c r="G59" s="383" t="s">
        <v>122</v>
      </c>
      <c r="H59" s="380"/>
      <c r="I59" s="380"/>
      <c r="J59" s="384"/>
      <c r="K59" s="385"/>
      <c r="L59" s="383" t="s">
        <v>122</v>
      </c>
      <c r="M59" s="52"/>
      <c r="N59" s="180"/>
    </row>
    <row r="60" spans="1:64" ht="15.75" customHeight="1" x14ac:dyDescent="0.25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5">
      <c r="A61" s="41" t="s">
        <v>123</v>
      </c>
      <c r="B61" s="72" t="s">
        <v>124</v>
      </c>
      <c r="C61" s="41" t="s">
        <v>125</v>
      </c>
      <c r="D61" s="41" t="s">
        <v>126</v>
      </c>
      <c r="E61" s="72" t="s">
        <v>127</v>
      </c>
      <c r="F61" s="41" t="s">
        <v>128</v>
      </c>
      <c r="G61" s="41" t="s">
        <v>129</v>
      </c>
      <c r="H61" s="41" t="s">
        <v>130</v>
      </c>
      <c r="I61" s="41" t="s">
        <v>131</v>
      </c>
      <c r="J61" s="41" t="s">
        <v>132</v>
      </c>
      <c r="K61" s="41" t="s">
        <v>133</v>
      </c>
      <c r="L61" s="41" t="s">
        <v>134</v>
      </c>
      <c r="M61" s="41" t="s">
        <v>135</v>
      </c>
      <c r="N61" s="41" t="s">
        <v>136</v>
      </c>
    </row>
    <row r="62" spans="1:64" s="3" customFormat="1" ht="21" hidden="1" customHeight="1" x14ac:dyDescent="0.25">
      <c r="A62" s="110" t="str">
        <f>IF(ISBLANK($A$6),TRIM(" "),$A$6)</f>
        <v>Lokay</v>
      </c>
      <c r="B62" s="249" t="str">
        <f>IF(ISBLANK($E$6),TRIM(" "),$E$6)</f>
        <v>Michelle</v>
      </c>
      <c r="C62" s="293" t="str">
        <f>TEXT(IF(ISBLANK($N$2),"      ",$N$2),"000000")</f>
        <v>071800</v>
      </c>
      <c r="D62" s="110" t="str">
        <f>TEXT($K$6,"###-##-####")</f>
        <v>450-39-7128</v>
      </c>
      <c r="E62" s="250" t="str">
        <f>TEXT($N$52,"######0.00")</f>
        <v>929.48</v>
      </c>
      <c r="F62" s="284" t="s">
        <v>25</v>
      </c>
      <c r="G62" s="284" t="s">
        <v>32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3081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308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3" t="s">
        <v>8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137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10</v>
      </c>
      <c r="M2" s="267" t="str">
        <f>IF((VALUE('Short Form'!I62)&lt;&gt;0),1+VALUE('Short Form'!H62)+VALUE('Short Form'!I62),"")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11</v>
      </c>
      <c r="B4" s="236"/>
      <c r="C4" s="27"/>
      <c r="D4" s="236"/>
      <c r="E4" s="237" t="s">
        <v>12</v>
      </c>
      <c r="F4" s="236"/>
      <c r="G4" s="236"/>
      <c r="H4" s="106" t="s">
        <v>13</v>
      </c>
      <c r="I4" s="27"/>
      <c r="J4" s="27"/>
      <c r="K4" s="28"/>
      <c r="L4" s="35" t="s">
        <v>14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138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8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18</v>
      </c>
      <c r="B9" s="297" t="s">
        <v>19</v>
      </c>
      <c r="C9" s="354" t="s">
        <v>74</v>
      </c>
      <c r="D9" s="298"/>
      <c r="E9" s="299" t="s">
        <v>75</v>
      </c>
      <c r="F9" s="355"/>
      <c r="G9" s="298"/>
      <c r="H9" s="303"/>
      <c r="I9" s="300" t="s">
        <v>76</v>
      </c>
      <c r="J9" s="300"/>
      <c r="K9" s="300"/>
      <c r="L9" s="296" t="s">
        <v>140</v>
      </c>
      <c r="M9" s="297" t="s">
        <v>23</v>
      </c>
      <c r="N9" s="296" t="s">
        <v>24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36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141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18</v>
      </c>
      <c r="B48" s="306" t="s">
        <v>45</v>
      </c>
      <c r="C48" s="306" t="s">
        <v>142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34" t="s">
        <v>50</v>
      </c>
      <c r="M48" s="110"/>
      <c r="N48" s="353" t="s">
        <v>51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36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7" t="s">
        <v>8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144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10</v>
      </c>
      <c r="N2" s="267" t="str">
        <f>IF((VALUE('Short Form'!J62)&lt;&gt;0),1+VALUE('Short Form'!I62)+VALUE('Short Form'!J62)+VALUE('Short Form'!H62),"")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145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17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18</v>
      </c>
      <c r="B9" s="297" t="s">
        <v>19</v>
      </c>
      <c r="C9" s="298"/>
      <c r="D9" s="298"/>
      <c r="E9" s="298" t="s">
        <v>75</v>
      </c>
      <c r="F9" s="298"/>
      <c r="G9" s="298"/>
      <c r="H9" s="298"/>
      <c r="I9" s="298"/>
      <c r="J9" s="298"/>
      <c r="K9" s="298"/>
      <c r="L9" s="298"/>
      <c r="M9" s="297" t="s">
        <v>22</v>
      </c>
      <c r="N9" s="297" t="s">
        <v>23</v>
      </c>
      <c r="O9" s="296" t="s">
        <v>24</v>
      </c>
      <c r="P9" s="78"/>
      <c r="Q9" s="78"/>
      <c r="R9" s="78"/>
      <c r="S9" s="78"/>
      <c r="T9" s="78"/>
    </row>
    <row r="10" spans="1:20" s="13" customFormat="1" ht="24" customHeight="1" x14ac:dyDescent="0.3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36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/>
      <c r="L42" s="204" t="s">
        <v>38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/>
      <c r="L43" s="209" t="s">
        <v>40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44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18</v>
      </c>
      <c r="B48" s="306" t="s">
        <v>45</v>
      </c>
      <c r="C48" s="306" t="s">
        <v>146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50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</row>
    <row r="49" spans="1:20" ht="24" customHeight="1" x14ac:dyDescent="0.3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36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7" t="s">
        <v>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8" t="s">
        <v>147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10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15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16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17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18</v>
      </c>
      <c r="B11" s="297" t="s">
        <v>19</v>
      </c>
      <c r="C11" s="298"/>
      <c r="D11" s="298"/>
      <c r="E11" s="298" t="s">
        <v>20</v>
      </c>
      <c r="F11" s="298"/>
      <c r="G11" s="298"/>
      <c r="H11" s="298"/>
      <c r="I11" s="298"/>
      <c r="J11" s="298"/>
      <c r="K11" s="299"/>
      <c r="L11" s="297" t="s">
        <v>21</v>
      </c>
      <c r="M11" s="296" t="s">
        <v>22</v>
      </c>
      <c r="N11" s="296" t="s">
        <v>23</v>
      </c>
      <c r="O11" s="296" t="s">
        <v>24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36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44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18</v>
      </c>
      <c r="B48" s="306" t="s">
        <v>45</v>
      </c>
      <c r="C48" s="306" t="s">
        <v>148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34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36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3" t="s">
        <v>8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149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10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11</v>
      </c>
      <c r="B4" s="236"/>
      <c r="C4" s="27"/>
      <c r="D4" s="236"/>
      <c r="E4" s="237" t="s">
        <v>12</v>
      </c>
      <c r="F4" s="236"/>
      <c r="G4" s="236"/>
      <c r="H4" s="106" t="s">
        <v>13</v>
      </c>
      <c r="I4" s="27"/>
      <c r="J4" s="27"/>
      <c r="K4" s="28"/>
      <c r="L4" s="35" t="s">
        <v>14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150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3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18</v>
      </c>
      <c r="B9" s="297" t="s">
        <v>19</v>
      </c>
      <c r="C9" s="354" t="s">
        <v>74</v>
      </c>
      <c r="D9" s="298"/>
      <c r="E9" s="299" t="s">
        <v>75</v>
      </c>
      <c r="F9" s="355"/>
      <c r="G9" s="298"/>
      <c r="H9" s="303"/>
      <c r="I9" s="300" t="s">
        <v>76</v>
      </c>
      <c r="J9" s="300"/>
      <c r="K9" s="300"/>
      <c r="L9" s="296" t="s">
        <v>140</v>
      </c>
      <c r="M9" s="297" t="s">
        <v>23</v>
      </c>
      <c r="N9" s="296" t="s">
        <v>24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36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 s="204" t="s">
        <v>38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 s="209" t="s">
        <v>40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141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18</v>
      </c>
      <c r="B48" s="306" t="s">
        <v>45</v>
      </c>
      <c r="C48" s="306" t="s">
        <v>151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51" t="s">
        <v>50</v>
      </c>
      <c r="M48" s="110"/>
      <c r="N48" s="353" t="s">
        <v>51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36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7" t="s">
        <v>8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152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10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11</v>
      </c>
      <c r="B4" s="236"/>
      <c r="C4" s="27"/>
      <c r="D4" s="236"/>
      <c r="E4" s="237" t="s">
        <v>12</v>
      </c>
      <c r="F4" s="236"/>
      <c r="G4" s="236"/>
      <c r="H4" s="81" t="s">
        <v>13</v>
      </c>
      <c r="I4" s="80"/>
      <c r="J4" s="79"/>
      <c r="K4" s="35" t="s">
        <v>14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Lokay</v>
      </c>
      <c r="B5" s="121"/>
      <c r="C5" s="121"/>
      <c r="D5" s="121"/>
      <c r="E5" s="252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145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17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18</v>
      </c>
      <c r="B9" s="297" t="s">
        <v>19</v>
      </c>
      <c r="C9" s="298"/>
      <c r="D9" s="298"/>
      <c r="E9" s="298" t="s">
        <v>75</v>
      </c>
      <c r="F9" s="298"/>
      <c r="G9" s="298"/>
      <c r="H9" s="298"/>
      <c r="I9" s="298"/>
      <c r="J9" s="298"/>
      <c r="K9" s="298"/>
      <c r="L9" s="298"/>
      <c r="M9" s="297" t="s">
        <v>22</v>
      </c>
      <c r="N9" s="297" t="s">
        <v>23</v>
      </c>
      <c r="O9" s="296" t="s">
        <v>24</v>
      </c>
      <c r="P9" s="78"/>
      <c r="Q9" s="78"/>
      <c r="R9" s="78"/>
      <c r="S9" s="78"/>
      <c r="T9" s="78"/>
    </row>
    <row r="10" spans="1:20" s="13" customFormat="1" ht="24" customHeight="1" x14ac:dyDescent="0.3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34</v>
      </c>
      <c r="G41" s="279"/>
      <c r="H41" s="271"/>
      <c r="I41"/>
      <c r="J41" s="280" t="s">
        <v>35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36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37</v>
      </c>
      <c r="G42" s="279"/>
      <c r="H42"/>
      <c r="I42"/>
      <c r="J42" s="73"/>
      <c r="K42"/>
      <c r="L42" s="204" t="s">
        <v>38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39</v>
      </c>
      <c r="G43" s="279"/>
      <c r="H43"/>
      <c r="I43"/>
      <c r="J43"/>
      <c r="K43"/>
      <c r="L43" s="209" t="s">
        <v>40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41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42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43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44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18</v>
      </c>
      <c r="B48" s="306" t="s">
        <v>45</v>
      </c>
      <c r="C48" s="306" t="s">
        <v>148</v>
      </c>
      <c r="D48" s="330"/>
      <c r="E48" s="395" t="s">
        <v>143</v>
      </c>
      <c r="F48" s="396"/>
      <c r="G48" s="331"/>
      <c r="H48" s="390" t="s">
        <v>5</v>
      </c>
      <c r="I48" s="391"/>
      <c r="J48" s="344" t="s">
        <v>48</v>
      </c>
      <c r="K48" s="344" t="s">
        <v>49</v>
      </c>
      <c r="L48" s="350" t="s">
        <v>50</v>
      </c>
      <c r="M48" s="270"/>
      <c r="N48" s="93"/>
      <c r="O48" s="296" t="s">
        <v>51</v>
      </c>
      <c r="P48" s="91"/>
      <c r="Q48" s="91"/>
      <c r="R48" s="91"/>
      <c r="S48" s="91"/>
      <c r="T48" s="91"/>
    </row>
    <row r="49" spans="1:20" ht="24" customHeight="1" x14ac:dyDescent="0.3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36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Travel Form</vt:lpstr>
      <vt:lpstr>Short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2000-07-18T20:19:30Z</cp:lastPrinted>
  <dcterms:created xsi:type="dcterms:W3CDTF">1997-11-03T17:34:07Z</dcterms:created>
  <dcterms:modified xsi:type="dcterms:W3CDTF">2023-09-10T15:06:20Z</dcterms:modified>
</cp:coreProperties>
</file>