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0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<sst xmlns="http://schemas.openxmlformats.org/spreadsheetml/2006/main" count="433" uniqueCount="161">
  <si>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</si>
  <si>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</si>
  <si>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</si>
  <si>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</si>
  <si>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</si>
  <si>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</si>
  <si>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</si>
  <si>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</si>
  <si>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Enron Corp</t>
  </si>
  <si>
    <t xml:space="preserve">Employee Expense Report </t>
  </si>
  <si>
    <t>FOR SAP REPORTING ONLY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</si>
  <si>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</si>
  <si>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</si>
  <si>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</si>
  <si>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</si>
  <si>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</si>
  <si>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</si>
  <si>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</si>
  <si>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EMPLOYEE NUMBER/SOCIAL SECURITY NUMBER</t>
  </si>
  <si>
    <t>Lokay</t>
  </si>
  <si>
    <t>Michelle</t>
  </si>
  <si>
    <t>Account Director</t>
  </si>
  <si>
    <t>450-39-7128</t>
  </si>
  <si>
    <t>SAP COMPANY NUMBER</t>
  </si>
  <si>
    <t xml:space="preserve">OFFICE NUMBER/FIELD LOCATION </t>
  </si>
  <si>
    <t>PHONE NUMBER FOR QUESTIONS</t>
  </si>
  <si>
    <t>0060</t>
  </si>
  <si>
    <t>EB-4150F</t>
  </si>
  <si>
    <t>713-345-7932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</si>
  <si>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</si>
  <si>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</si>
  <si>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</si>
  <si>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</si>
  <si>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</si>
  <si>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</si>
  <si>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</si>
  <si>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</si>
  <si>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</si>
  <si>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</si>
  <si>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Working lunch for IOS</t>
  </si>
  <si>
    <t xml:space="preserve">K. Hyatt, L. Lindberg, C. Stokes, TK Lohman, </t>
  </si>
  <si>
    <t>S. Scott, Self</t>
  </si>
  <si>
    <t>Houston-Customer Lunch</t>
  </si>
  <si>
    <t>B. Hitschel @ KN, Self</t>
  </si>
  <si>
    <t>M. Krouse @ EOG, B. Burleson, M. Ullom, Self</t>
  </si>
  <si>
    <t>M. Perez @ EOG, Self</t>
  </si>
  <si>
    <t>Tulsa-Customer Lunch</t>
  </si>
  <si>
    <t>C. Bulf @ Oneok, S. Gentry @ Oneok, TK Lohman</t>
  </si>
  <si>
    <t>M. Finch, Self</t>
  </si>
  <si>
    <t>D</t>
  </si>
  <si>
    <t>Working dinner during Customer Outing</t>
  </si>
  <si>
    <t>A. Robertson, Self</t>
  </si>
  <si>
    <t>Vail-Customer Lunch</t>
  </si>
  <si>
    <t>C. Johnson @ Conoco, E. Johnston @ USGT,</t>
  </si>
  <si>
    <t>T. Kline @ APS, TK Lohman, Self</t>
  </si>
  <si>
    <t>Vail-various room services from 10/17-10/21</t>
  </si>
  <si>
    <t>Self</t>
  </si>
  <si>
    <t>Vail-Dinner</t>
  </si>
  <si>
    <t>Denver-Dinner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</si>
  <si>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</si>
  <si>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</si>
  <si>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</si>
  <si>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52500500</t>
  </si>
  <si>
    <t>111089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</si>
  <si>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</si>
  <si>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</si>
  <si>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</si>
  <si>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Invitations to Nutcracker customer outing</t>
  </si>
  <si>
    <t>Gifts for shippers at Vail customer outing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</si>
  <si>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</si>
  <si>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</si>
  <si>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</si>
  <si>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</si>
  <si>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</si>
  <si>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</si>
  <si>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</si>
  <si>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</si>
  <si>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</si>
  <si>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</si>
  <si>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</si>
  <si>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</si>
  <si>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</si>
  <si>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</si>
  <si>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</si>
  <si>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</si>
  <si>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</si>
  <si>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</si>
  <si>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</si>
  <si>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7/29/99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</si>
  <si>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</si>
  <si>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</si>
  <si>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</si>
  <si>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</si>
  <si>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</si>
  <si>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</si>
  <si>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</si>
  <si>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</si>
  <si>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</si>
  <si>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</si>
  <si>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</si>
  <si>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</si>
  <si>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</si>
  <si>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</si>
  <si>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</si>
  <si>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</si>
  <si>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</si>
  <si>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</si>
  <si>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</si>
  <si>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</si>
  <si>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</si>
  <si>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</si>
  <si>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</si>
  <si>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</si>
  <si>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</si>
  <si>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</si>
  <si>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</si>
  <si>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</si>
  <si>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Tulsa-air travel</t>
  </si>
  <si>
    <t>P</t>
  </si>
  <si>
    <t>Tulsa-taxi cab</t>
  </si>
  <si>
    <t>C</t>
  </si>
  <si>
    <t>Houston-airport miles</t>
  </si>
  <si>
    <t>PC</t>
  </si>
  <si>
    <t>Houston-tolls and airport parking</t>
  </si>
  <si>
    <t>Denver-air travel</t>
  </si>
  <si>
    <t>Vail-customer meeting-valet, porters, tips, phones, etc.</t>
  </si>
  <si>
    <t xml:space="preserve"> </t>
  </si>
  <si>
    <t>Denver-hotel</t>
  </si>
  <si>
    <t>Denver-parking</t>
  </si>
  <si>
    <t>RC</t>
  </si>
  <si>
    <t>Denver-rental car and gasoline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</si>
  <si>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</si>
  <si>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</si>
  <si>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</si>
  <si>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</si>
  <si>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</si>
  <si>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</si>
  <si>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</si>
  <si>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</si>
  <si>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</si>
  <si>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</si>
  <si>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</si>
  <si>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</si>
  <si>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</si>
  <si>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52004500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</si>
  <si>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</si>
  <si>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</si>
  <si>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</si>
  <si>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</si>
  <si>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B</t>
  </si>
  <si>
    <t>Denver-Breakfast</t>
  </si>
  <si>
    <t>Denver-Customer Lunch</t>
  </si>
  <si>
    <t>K. Birdsall @ eprime, D. Krattenmaker @</t>
  </si>
  <si>
    <t>eprime, Self</t>
  </si>
  <si>
    <t>Show the total amount for each accounting classification referenced above.</t>
  </si>
  <si>
    <t>52003000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</si>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</sst>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5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5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2057" name="Picture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3076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4102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4113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4115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5124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6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7179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7183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7187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8201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8202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8204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8205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2</v>
      </c>
      <c r="C2" s="384" t="s">
        <v>3</v>
      </c>
      <c r="D2" s="385"/>
      <c r="E2" s="389" t="s">
        <v>4</v>
      </c>
      <c r="F2" s="390"/>
      <c r="G2" s="386"/>
      <c r="H2" s="391" t="s">
        <v>5</v>
      </c>
      <c r="I2" s="389"/>
      <c r="J2" s="372" t="s">
        <v>6</v>
      </c>
      <c r="K2" s="371" t="s">
        <v>7</v>
      </c>
    </row>
    <row r="3" spans="1:11" ht="16.5" customHeight="1" x14ac:dyDescent="0.25">
      <c r="A3" s="292">
        <f>'Short Form'!N27</f>
        <v>464.25</v>
      </c>
      <c r="B3" s="351" t="str">
        <f>'Short Form'!A29</f>
        <v>52500500</v>
      </c>
      <c r="C3" s="293" t="str">
        <f>'Short Form'!B29</f>
        <v>0060</v>
      </c>
      <c r="D3" s="351" t="str">
        <f>'Short Form'!C29</f>
        <v>111089</v>
      </c>
      <c r="E3" s="351"/>
      <c r="F3" s="351"/>
      <c r="G3" s="351"/>
      <c r="H3" s="351">
        <f>'Short Form'!G29</f>
        <v>0</v>
      </c>
      <c r="I3" s="351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51">
        <f>'Short Form'!C30</f>
        <v>0</v>
      </c>
      <c r="E4" s="351"/>
      <c r="F4" s="351"/>
      <c r="G4" s="351"/>
      <c r="H4" s="351">
        <f>'Short Form'!G30</f>
        <v>0</v>
      </c>
      <c r="I4" s="351"/>
      <c r="J4" s="364"/>
      <c r="K4" s="364"/>
    </row>
    <row r="5" spans="1:11" ht="16.5" customHeight="1" x14ac:dyDescent="0.25">
      <c r="A5" s="292">
        <f>'Short Form'!N42</f>
        <v>294.54000000000002</v>
      </c>
      <c r="B5" s="293">
        <f>'Short Form'!A44</f>
        <v>0</v>
      </c>
      <c r="C5" s="293" t="str">
        <f>'Short Form'!B44</f>
        <v>0060</v>
      </c>
      <c r="D5" s="351" t="str">
        <f>'Short Form'!C44</f>
        <v>111089</v>
      </c>
      <c r="E5" s="351"/>
      <c r="F5" s="351"/>
      <c r="G5" s="351"/>
      <c r="H5" s="351">
        <f>'Short Form'!G44</f>
        <v>0</v>
      </c>
      <c r="I5" s="351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51">
        <f>'Short Form'!C45</f>
        <v>0</v>
      </c>
      <c r="E6" s="351"/>
      <c r="F6" s="351"/>
      <c r="G6" s="351"/>
      <c r="H6" s="351">
        <f>'Short Form'!G45</f>
        <v>0</v>
      </c>
      <c r="I6" s="351"/>
      <c r="J6" s="364"/>
      <c r="K6" s="364"/>
    </row>
    <row r="7" spans="1:11" ht="16.5" customHeight="1" x14ac:dyDescent="0.25">
      <c r="A7" s="292">
        <f>'Travel Form'!O49</f>
        <v>1481.03</v>
      </c>
      <c r="B7" s="293" t="str">
        <f>'Travel Form'!B49</f>
        <v>52004500</v>
      </c>
      <c r="C7" s="293" t="str">
        <f>'Travel Form'!C49</f>
        <v>0060</v>
      </c>
      <c r="D7" s="351" t="str">
        <f>'Travel Form'!D49:G49</f>
        <v>111089</v>
      </c>
      <c r="E7" s="351"/>
      <c r="F7" s="351"/>
      <c r="G7" s="351"/>
      <c r="H7" s="351">
        <f>'Travel Form'!H49:I49</f>
        <v>0</v>
      </c>
      <c r="I7" s="351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51">
        <f>'Travel Form'!D50:G50</f>
        <v>0</v>
      </c>
      <c r="E8" s="351"/>
      <c r="F8" s="351"/>
      <c r="G8" s="351"/>
      <c r="H8" s="351">
        <f>'Travel Form'!H50:I50</f>
        <v>0</v>
      </c>
      <c r="I8" s="351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51">
        <f>'Travel Form'!D51:G51</f>
        <v>0</v>
      </c>
      <c r="E9" s="351"/>
      <c r="F9" s="351"/>
      <c r="G9" s="351"/>
      <c r="H9" s="351">
        <f>'Travel Form'!H51:I51</f>
        <v>0</v>
      </c>
      <c r="I9" s="351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51">
        <f>'Travel Form'!D52:G52</f>
        <v>0</v>
      </c>
      <c r="E10" s="351"/>
      <c r="F10" s="351"/>
      <c r="G10" s="351"/>
      <c r="H10" s="351">
        <f>'Travel Form'!H52:I52</f>
        <v>0</v>
      </c>
      <c r="I10" s="351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51">
        <f>'Travel Form'!D53:G53</f>
        <v>0</v>
      </c>
      <c r="E11" s="351"/>
      <c r="F11" s="351"/>
      <c r="G11" s="351"/>
      <c r="H11" s="351">
        <f>'Travel Form'!H53:I53</f>
        <v>0</v>
      </c>
      <c r="I11" s="351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51">
        <f>'Travel Form'!D54:G54</f>
        <v>0</v>
      </c>
      <c r="E12" s="351"/>
      <c r="F12" s="351"/>
      <c r="G12" s="351"/>
      <c r="H12" s="351">
        <f>'Travel Form'!H54:I54</f>
        <v>0</v>
      </c>
      <c r="I12" s="351"/>
      <c r="J12" s="364"/>
      <c r="K12" s="364"/>
    </row>
    <row r="13" spans="1:11" ht="16.5" customHeight="1" x14ac:dyDescent="0.25">
      <c r="A13" s="292">
        <f>'Meals and Ent Sup'!N49</f>
        <v>94.24</v>
      </c>
      <c r="B13" s="293" t="str">
        <f>'Meals and Ent Sup'!B49</f>
        <v>52003000</v>
      </c>
      <c r="C13" s="293" t="str">
        <f>'Meals and Ent Sup'!C49</f>
        <v>0060</v>
      </c>
      <c r="D13" s="351" t="str">
        <f>'Meals and Ent Sup'!D49</f>
        <v>111089</v>
      </c>
      <c r="E13" s="351"/>
      <c r="F13" s="351"/>
      <c r="G13" s="351"/>
      <c r="H13" s="351">
        <f>'Meals and Ent Sup'!H49</f>
        <v>0</v>
      </c>
      <c r="I13" s="351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293">
        <f>'Meals and Ent Sup'!D50</f>
        <v>0</v>
      </c>
      <c r="E14" s="293"/>
      <c r="F14" s="293"/>
      <c r="G14" s="293"/>
      <c r="H14" s="351">
        <f>'Meals and Ent Sup'!H50</f>
        <v>0</v>
      </c>
      <c r="I14" s="351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51">
        <f>'Meals and Ent Sup'!D51</f>
        <v>0</v>
      </c>
      <c r="E15" s="351"/>
      <c r="F15" s="351"/>
      <c r="G15" s="351"/>
      <c r="H15" s="351">
        <f>'Meals and Ent Sup'!H51</f>
        <v>0</v>
      </c>
      <c r="I15" s="351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51">
        <f>'Meals and Ent Sup'!D52</f>
        <v>0</v>
      </c>
      <c r="E16" s="351"/>
      <c r="F16" s="351"/>
      <c r="G16" s="351"/>
      <c r="H16" s="351">
        <f>'Meals and Ent Sup'!H52</f>
        <v>0</v>
      </c>
      <c r="I16" s="351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51">
        <f>'Meals and Ent Sup'!D53</f>
        <v>0</v>
      </c>
      <c r="E17" s="351"/>
      <c r="F17" s="351"/>
      <c r="G17" s="351"/>
      <c r="H17" s="351">
        <f>'Meals and Ent Sup'!H53</f>
        <v>0</v>
      </c>
      <c r="I17" s="351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51">
        <f>'Meals and Ent Sup'!D54</f>
        <v>0</v>
      </c>
      <c r="E18" s="351"/>
      <c r="F18" s="351"/>
      <c r="G18" s="351"/>
      <c r="H18" s="351">
        <f>'Meals and Ent Sup'!H54</f>
        <v>0</v>
      </c>
      <c r="I18" s="351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293">
        <f>'Misc. Exp. Sup'!D49</f>
        <v>0</v>
      </c>
      <c r="E19" s="293"/>
      <c r="F19" s="293"/>
      <c r="G19" s="293"/>
      <c r="H19" s="293">
        <f>'Misc. Exp. Sup'!H49</f>
        <v>0</v>
      </c>
      <c r="I19" s="293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51">
        <f>'Misc. Exp. Sup'!D50</f>
        <v>0</v>
      </c>
      <c r="E20" s="351"/>
      <c r="F20" s="351"/>
      <c r="G20" s="351"/>
      <c r="H20" s="351">
        <f>'Misc. Exp. Sup'!H50</f>
        <v>0</v>
      </c>
      <c r="I20" s="351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51">
        <f>'Misc. Exp. Sup'!D51</f>
        <v>0</v>
      </c>
      <c r="E21" s="351"/>
      <c r="F21" s="351"/>
      <c r="G21" s="351"/>
      <c r="H21" s="351">
        <f>'Misc. Exp. Sup'!H51</f>
        <v>0</v>
      </c>
      <c r="I21" s="351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51">
        <f>'Misc. Exp. Sup'!D52</f>
        <v>0</v>
      </c>
      <c r="E22" s="351"/>
      <c r="F22" s="351"/>
      <c r="G22" s="351"/>
      <c r="H22" s="351">
        <f>'Misc. Exp. Sup'!H52</f>
        <v>0</v>
      </c>
      <c r="I22" s="351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51">
        <f>'Misc. Exp. Sup'!D53</f>
        <v>0</v>
      </c>
      <c r="E23" s="351"/>
      <c r="F23" s="351"/>
      <c r="G23" s="351"/>
      <c r="H23" s="351">
        <f>'Misc. Exp. Sup'!H53</f>
        <v>0</v>
      </c>
      <c r="I23" s="351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51">
        <f>'Misc. Exp. Sup'!D54</f>
        <v>0</v>
      </c>
      <c r="E24" s="351"/>
      <c r="F24" s="351"/>
      <c r="G24" s="351"/>
      <c r="H24" s="351">
        <f>'Misc. Exp. Sup'!H54</f>
        <v>0</v>
      </c>
      <c r="I24" s="351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293">
        <f>'Travel Sup (2)'!D49</f>
        <v>0</v>
      </c>
      <c r="E25" s="293"/>
      <c r="F25" s="293"/>
      <c r="G25" s="293"/>
      <c r="H25" s="351">
        <f>'Travel Sup (2)'!H49</f>
        <v>0</v>
      </c>
      <c r="I25" s="351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51">
        <f>'Travel Sup (2)'!D50</f>
        <v>0</v>
      </c>
      <c r="E26" s="351"/>
      <c r="F26" s="351"/>
      <c r="G26" s="351"/>
      <c r="H26" s="351">
        <f>'Travel Sup (2)'!H50</f>
        <v>0</v>
      </c>
      <c r="I26" s="351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293">
        <f>'Travel Sup (2)'!D51</f>
        <v>0</v>
      </c>
      <c r="E27" s="293"/>
      <c r="F27" s="293"/>
      <c r="G27" s="293"/>
      <c r="H27" s="351">
        <f>'Travel Sup (2)'!H51</f>
        <v>0</v>
      </c>
      <c r="I27" s="351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293">
        <f>'Travel Sup (2)'!D52</f>
        <v>0</v>
      </c>
      <c r="E28" s="293"/>
      <c r="F28" s="293"/>
      <c r="G28" s="293"/>
      <c r="H28" s="351">
        <f>'Travel Sup (2)'!H52</f>
        <v>0</v>
      </c>
      <c r="I28" s="351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293">
        <f>'Travel Sup (2)'!D53</f>
        <v>0</v>
      </c>
      <c r="E29" s="293"/>
      <c r="F29" s="293"/>
      <c r="G29" s="293"/>
      <c r="H29" s="351">
        <f>'Travel Sup (2)'!H53</f>
        <v>0</v>
      </c>
      <c r="I29" s="351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293">
        <f>'Travel Sup (2)'!D54</f>
        <v>0</v>
      </c>
      <c r="E30" s="293"/>
      <c r="F30" s="293"/>
      <c r="G30" s="293"/>
      <c r="H30" s="351">
        <f>'Travel Sup (2)'!H54</f>
        <v>0</v>
      </c>
      <c r="I30" s="351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293">
        <f>'Meals and Ent Sup (2)'!D49</f>
        <v>0</v>
      </c>
      <c r="E31" s="293">
        <f>'Meals and Ent Sup (2)'!E49</f>
        <v>0</v>
      </c>
      <c r="F31" s="293">
        <f>'Meals and Ent Sup (2)'!F49</f>
        <v>0</v>
      </c>
      <c r="G31" s="293">
        <f>'Meals and Ent Sup (2)'!G49</f>
        <v>0</v>
      </c>
      <c r="H31" s="351">
        <f>'Meals and Ent Sup (2)'!H49</f>
        <v>0</v>
      </c>
      <c r="I31" s="351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293">
        <f>'Meals and Ent Sup (2)'!D50</f>
        <v>0</v>
      </c>
      <c r="E32" s="293">
        <f>'Meals and Ent Sup (2)'!E50</f>
        <v>0</v>
      </c>
      <c r="F32" s="293">
        <f>'Meals and Ent Sup (2)'!F50</f>
        <v>0</v>
      </c>
      <c r="G32" s="293">
        <f>'Meals and Ent Sup (2)'!G50</f>
        <v>0</v>
      </c>
      <c r="H32" s="351">
        <f>'Meals and Ent Sup (2)'!H50</f>
        <v>0</v>
      </c>
      <c r="I32" s="351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293">
        <f>'Meals and Ent Sup (2)'!D51</f>
        <v>0</v>
      </c>
      <c r="E33" s="293">
        <f>'Meals and Ent Sup (2)'!E51</f>
        <v>0</v>
      </c>
      <c r="F33" s="293">
        <f>'Meals and Ent Sup (2)'!F51</f>
        <v>0</v>
      </c>
      <c r="G33" s="293">
        <f>'Meals and Ent Sup (2)'!G51</f>
        <v>0</v>
      </c>
      <c r="H33" s="351">
        <f>'Meals and Ent Sup (2)'!H51</f>
        <v>0</v>
      </c>
      <c r="I33" s="351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293">
        <f>'Meals and Ent Sup (2)'!D52</f>
        <v>0</v>
      </c>
      <c r="E34" s="293">
        <f>'Meals and Ent Sup (2)'!E52</f>
        <v>0</v>
      </c>
      <c r="F34" s="293">
        <f>'Meals and Ent Sup (2)'!F52</f>
        <v>0</v>
      </c>
      <c r="G34" s="293">
        <f>'Meals and Ent Sup (2)'!G52</f>
        <v>0</v>
      </c>
      <c r="H34" s="351">
        <f>'Meals and Ent Sup (2)'!H52</f>
        <v>0</v>
      </c>
      <c r="I34" s="351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293">
        <f>'Meals and Ent Sup (2)'!D53</f>
        <v>0</v>
      </c>
      <c r="E35" s="293">
        <f>'Meals and Ent Sup (2)'!E53</f>
        <v>0</v>
      </c>
      <c r="F35" s="293">
        <f>'Meals and Ent Sup (2)'!F53</f>
        <v>0</v>
      </c>
      <c r="G35" s="293">
        <f>'Meals and Ent Sup (2)'!G53</f>
        <v>0</v>
      </c>
      <c r="H35" s="351">
        <f>'Meals and Ent Sup (2)'!H53</f>
        <v>0</v>
      </c>
      <c r="I35" s="351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293">
        <f>'Meals and Ent Sup (2)'!D54</f>
        <v>0</v>
      </c>
      <c r="E36" s="293">
        <f>'Meals and Ent Sup (2)'!E54</f>
        <v>0</v>
      </c>
      <c r="F36" s="293">
        <f>'Meals and Ent Sup (2)'!F54</f>
        <v>0</v>
      </c>
      <c r="G36" s="293">
        <f>'Meals and Ent Sup (2)'!G54</f>
        <v>0</v>
      </c>
      <c r="H36" s="351">
        <f>'Meals and Ent Sup (2)'!H54</f>
        <v>0</v>
      </c>
      <c r="I36" s="351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2">
        <f>'Misc. Exp. Sup (2)'!D49</f>
        <v>0</v>
      </c>
      <c r="E37" s="392"/>
      <c r="F37" s="392"/>
      <c r="G37" s="392"/>
      <c r="H37" s="351">
        <f>'Misc. Exp. Sup (2)'!H49</f>
        <v>0</v>
      </c>
      <c r="I37" s="351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293">
        <f>'Misc. Exp. Sup (2)'!D50</f>
        <v>0</v>
      </c>
      <c r="E38" s="293">
        <f>'Misc. Exp. Sup (2)'!F50</f>
        <v>0</v>
      </c>
      <c r="F38" s="293">
        <f>'Misc. Exp. Sup (2)'!G50</f>
        <v>0</v>
      </c>
      <c r="G38" s="293">
        <f>'Misc. Exp. Sup (2)'!H50</f>
        <v>0</v>
      </c>
      <c r="H38" s="351">
        <f>'Misc. Exp. Sup (2)'!H50</f>
        <v>0</v>
      </c>
      <c r="I38" s="351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2">
        <f>'Misc. Exp. Sup (2)'!D51</f>
        <v>0</v>
      </c>
      <c r="E39" s="392"/>
      <c r="F39" s="392"/>
      <c r="G39" s="392"/>
      <c r="H39" s="351">
        <f>'Misc. Exp. Sup (2)'!H51</f>
        <v>0</v>
      </c>
      <c r="I39" s="351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293">
        <f>'Misc. Exp. Sup (2)'!D52</f>
        <v>0</v>
      </c>
      <c r="E40" s="293">
        <f>'Misc. Exp. Sup (2)'!F52</f>
        <v>0</v>
      </c>
      <c r="F40" s="293">
        <f>'Misc. Exp. Sup (2)'!G52</f>
        <v>0</v>
      </c>
      <c r="G40" s="293">
        <f>'Misc. Exp. Sup (2)'!H52</f>
        <v>0</v>
      </c>
      <c r="H40" s="351">
        <f>'Misc. Exp. Sup (2)'!H52</f>
        <v>0</v>
      </c>
      <c r="I40" s="351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2">
        <f>'Misc. Exp. Sup (2)'!D53</f>
        <v>0</v>
      </c>
      <c r="E41" s="392"/>
      <c r="F41" s="392"/>
      <c r="G41" s="392"/>
      <c r="H41" s="351">
        <f>'Misc. Exp. Sup (2)'!H53</f>
        <v>0</v>
      </c>
      <c r="I41" s="351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293">
        <f>'Misc. Exp. Sup (2)'!D54</f>
        <v>0</v>
      </c>
      <c r="E42" s="293">
        <f>'Misc. Exp. Sup (2)'!F54</f>
        <v>0</v>
      </c>
      <c r="F42" s="293">
        <f>'Misc. Exp. Sup (2)'!G54</f>
        <v>0</v>
      </c>
      <c r="G42" s="293">
        <f>'Misc. Exp. Sup (2)'!H54</f>
        <v>0</v>
      </c>
      <c r="H42" s="351">
        <f>'Misc. Exp. Sup (2)'!H54</f>
        <v>0</v>
      </c>
      <c r="I42" s="351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2334.06</v>
      </c>
      <c r="B43" s="365"/>
      <c r="C43" s="365"/>
      <c r="D43" s="365"/>
      <c r="E43" s="365"/>
      <c r="F43" s="365"/>
      <c r="G43" s="365"/>
      <c r="H43" s="365"/>
      <c r="I43" s="365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zoomScale="75" workbookViewId="0"/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/>
    <col min="65" max="16384" width="0" style="2" hidden="1"/>
  </cols>
  <sheetData>
    <row r="1" spans="1:64" ht="18.75" customHeight="1" x14ac:dyDescent="0.4">
      <c r="A1"/>
      <c r="B1" s="54"/>
      <c r="C1"/>
      <c r="D1" s="241" t="s">
        <v>8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9</v>
      </c>
      <c r="E2" s="240"/>
      <c r="F2" s="72"/>
      <c r="G2"/>
      <c r="H2" s="333" t="s">
        <v>10</v>
      </c>
      <c r="I2" s="72"/>
      <c r="J2" s="242"/>
      <c r="K2" s="242"/>
      <c r="L2" s="72"/>
      <c r="M2" s="306" t="s">
        <v>11</v>
      </c>
      <c r="N2" s="294">
        <v>36831</v>
      </c>
      <c r="P2" s="261">
        <f ca="1">TODAY()</f>
        <v>36833</v>
      </c>
    </row>
    <row r="3" spans="1:64" ht="20.25" customHeight="1" x14ac:dyDescent="0.4">
      <c r="A3"/>
      <c r="B3"/>
      <c r="C3"/>
      <c r="D3" s="241" t="s">
        <v>12</v>
      </c>
      <c r="E3" s="38"/>
      <c r="F3" s="38"/>
      <c r="G3" s="38"/>
      <c r="H3" s="38"/>
      <c r="I3" s="38"/>
      <c r="J3" s="38"/>
      <c r="K3" s="57" t="s">
        <v>13</v>
      </c>
      <c r="L3" s="145">
        <v>1</v>
      </c>
      <c r="M3" s="58" t="s">
        <v>14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15</v>
      </c>
      <c r="B5" s="237"/>
      <c r="C5" s="27"/>
      <c r="D5" s="237"/>
      <c r="E5" s="238" t="s">
        <v>16</v>
      </c>
      <c r="F5" s="237"/>
      <c r="G5" s="237"/>
      <c r="H5" s="106" t="s">
        <v>17</v>
      </c>
      <c r="I5" s="27"/>
      <c r="J5" s="28"/>
      <c r="K5" s="35" t="s">
        <v>18</v>
      </c>
      <c r="L5" s="23"/>
      <c r="M5" s="23"/>
      <c r="N5" s="24"/>
    </row>
    <row r="6" spans="1:64" s="3" customFormat="1" ht="17.25" customHeight="1" x14ac:dyDescent="0.25">
      <c r="A6" s="289" t="s">
        <v>19</v>
      </c>
      <c r="B6" s="121"/>
      <c r="C6" s="121"/>
      <c r="D6"/>
      <c r="E6" s="290" t="s">
        <v>20</v>
      </c>
      <c r="F6" s="121"/>
      <c r="G6" s="121"/>
      <c r="H6" s="174" t="s">
        <v>21</v>
      </c>
      <c r="I6" s="121"/>
      <c r="J6" s="176"/>
      <c r="K6" s="114" t="s">
        <v>22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23</v>
      </c>
      <c r="B7" s="31"/>
      <c r="C7" s="31"/>
      <c r="D7" s="32"/>
      <c r="E7" s="112" t="s">
        <v>24</v>
      </c>
      <c r="F7" s="34"/>
      <c r="G7" s="31"/>
      <c r="H7" s="30"/>
      <c r="I7" s="27"/>
      <c r="J7" s="26"/>
      <c r="K7" s="111" t="s">
        <v>25</v>
      </c>
      <c r="L7" s="22"/>
      <c r="M7" s="23"/>
      <c r="N7" s="24"/>
    </row>
    <row r="8" spans="1:64" s="3" customFormat="1" ht="17.25" customHeight="1" x14ac:dyDescent="0.25">
      <c r="A8" s="289" t="s">
        <v>26</v>
      </c>
      <c r="B8" s="291"/>
      <c r="C8" s="291"/>
      <c r="D8" s="173"/>
      <c r="E8" s="191" t="s">
        <v>27</v>
      </c>
      <c r="F8" s="172"/>
      <c r="G8" s="192"/>
      <c r="H8" s="172"/>
      <c r="I8" s="172"/>
      <c r="J8" s="190"/>
      <c r="K8" s="270" t="s">
        <v>28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29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30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31</v>
      </c>
      <c r="B13" s="301" t="s">
        <v>32</v>
      </c>
      <c r="C13" s="302"/>
      <c r="D13" s="302" t="s">
        <v>33</v>
      </c>
      <c r="E13" s="302"/>
      <c r="F13" s="302"/>
      <c r="G13" s="303"/>
      <c r="H13" s="304" t="s">
        <v>34</v>
      </c>
      <c r="I13" s="304"/>
      <c r="J13" s="304"/>
      <c r="K13" s="303"/>
      <c r="L13" s="300" t="s">
        <v>35</v>
      </c>
      <c r="M13" s="300" t="s">
        <v>36</v>
      </c>
      <c r="N13" s="300" t="s">
        <v>37</v>
      </c>
    </row>
    <row r="14" spans="1:64" s="4" customFormat="1" ht="24" customHeight="1" x14ac:dyDescent="0.3">
      <c r="A14" s="146">
        <v>36748</v>
      </c>
      <c r="B14" s="135" t="s">
        <v>38</v>
      </c>
      <c r="C14" s="126" t="s">
        <v>39</v>
      </c>
      <c r="D14" s="155"/>
      <c r="E14" s="155"/>
      <c r="F14" s="156"/>
      <c r="G14" s="157"/>
      <c r="H14" s="265" t="s">
        <v>40</v>
      </c>
      <c r="I14" s="262"/>
      <c r="J14" s="263"/>
      <c r="K14" s="263"/>
      <c r="L14" s="259">
        <v>1</v>
      </c>
      <c r="M14" s="196">
        <v>43.03</v>
      </c>
      <c r="N14" s="189">
        <f>IF(M14=" ",L14*1,L14*M14)</f>
        <v>43.03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 t="s">
        <v>41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36754</v>
      </c>
      <c r="B16" s="135" t="s">
        <v>38</v>
      </c>
      <c r="C16" s="126" t="s">
        <v>42</v>
      </c>
      <c r="D16" s="155"/>
      <c r="E16" s="155"/>
      <c r="F16" s="156"/>
      <c r="G16" s="157"/>
      <c r="H16" s="265" t="s">
        <v>43</v>
      </c>
      <c r="I16" s="262"/>
      <c r="J16" s="263"/>
      <c r="K16" s="263"/>
      <c r="L16" s="259">
        <v>1</v>
      </c>
      <c r="M16" s="196">
        <v>23.11</v>
      </c>
      <c r="N16" s="189">
        <f t="shared" ref="N16:N26" si="0">IF(M16=" ",L16*1,L16*M16)</f>
        <v>23.11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>
        <v>36768</v>
      </c>
      <c r="B17" s="135" t="s">
        <v>38</v>
      </c>
      <c r="C17" s="126" t="s">
        <v>42</v>
      </c>
      <c r="D17" s="155"/>
      <c r="E17" s="155"/>
      <c r="F17" s="156"/>
      <c r="G17" s="157"/>
      <c r="H17" s="265" t="s">
        <v>44</v>
      </c>
      <c r="I17" s="262"/>
      <c r="J17" s="263"/>
      <c r="K17" s="263"/>
      <c r="L17" s="259">
        <v>1</v>
      </c>
      <c r="M17" s="196">
        <v>89.1</v>
      </c>
      <c r="N17" s="189">
        <f>IF(M17=" ",L17*1,L17*M17)</f>
        <v>89.1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>
        <v>36782</v>
      </c>
      <c r="B18" s="135" t="s">
        <v>38</v>
      </c>
      <c r="C18" s="126" t="s">
        <v>42</v>
      </c>
      <c r="D18" s="155"/>
      <c r="E18" s="155"/>
      <c r="F18" s="156"/>
      <c r="G18" s="157"/>
      <c r="H18" s="265" t="s">
        <v>45</v>
      </c>
      <c r="I18" s="262"/>
      <c r="J18" s="263"/>
      <c r="K18" s="263"/>
      <c r="L18" s="259">
        <v>1</v>
      </c>
      <c r="M18" s="196">
        <v>10.01</v>
      </c>
      <c r="N18" s="189">
        <f>IF(M18=" ",L18*1,L18*M18)</f>
        <v>10.01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>
        <v>36784</v>
      </c>
      <c r="B19" s="135" t="s">
        <v>38</v>
      </c>
      <c r="C19" s="126" t="s">
        <v>46</v>
      </c>
      <c r="D19" s="155"/>
      <c r="E19" s="155"/>
      <c r="F19" s="156"/>
      <c r="G19" s="157"/>
      <c r="H19" s="265" t="s">
        <v>47</v>
      </c>
      <c r="I19" s="262"/>
      <c r="J19" s="263"/>
      <c r="K19" s="263"/>
      <c r="L19" s="259">
        <v>1</v>
      </c>
      <c r="M19" s="196">
        <v>85.55</v>
      </c>
      <c r="N19" s="189">
        <f>IF(M19=" ",L19*1,L19*M19)</f>
        <v>85.55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 t="s">
        <v>48</v>
      </c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>
        <v>36816</v>
      </c>
      <c r="B21" s="135" t="s">
        <v>49</v>
      </c>
      <c r="C21" s="126" t="s">
        <v>50</v>
      </c>
      <c r="D21" s="155"/>
      <c r="E21" s="155"/>
      <c r="F21" s="156"/>
      <c r="G21" s="157"/>
      <c r="H21" s="265" t="s">
        <v>51</v>
      </c>
      <c r="I21" s="262"/>
      <c r="J21" s="263"/>
      <c r="K21" s="263"/>
      <c r="L21" s="259">
        <v>1</v>
      </c>
      <c r="M21" s="196">
        <v>33.97</v>
      </c>
      <c r="N21" s="189">
        <f>IF(M21=" ",L21*1,L21*M21)</f>
        <v>33.97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>
        <v>36818</v>
      </c>
      <c r="B22" s="135" t="s">
        <v>38</v>
      </c>
      <c r="C22" s="126" t="s">
        <v>52</v>
      </c>
      <c r="D22" s="155"/>
      <c r="E22" s="155"/>
      <c r="F22" s="156"/>
      <c r="G22" s="157"/>
      <c r="H22" s="266" t="s">
        <v>53</v>
      </c>
      <c r="I22" s="262"/>
      <c r="J22" s="263"/>
      <c r="K22" s="263"/>
      <c r="L22" s="259">
        <v>1</v>
      </c>
      <c r="M22" s="196">
        <v>73.489999999999995</v>
      </c>
      <c r="N22" s="189">
        <f t="shared" si="0"/>
        <v>73.489999999999995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 t="s">
        <v>54</v>
      </c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>
        <v>36820</v>
      </c>
      <c r="B24" s="135" t="s">
        <v>38</v>
      </c>
      <c r="C24" s="126" t="s">
        <v>55</v>
      </c>
      <c r="D24" s="155"/>
      <c r="E24" s="155"/>
      <c r="F24" s="156"/>
      <c r="G24" s="157"/>
      <c r="H24" s="266" t="s">
        <v>56</v>
      </c>
      <c r="I24" s="262"/>
      <c r="J24" s="263"/>
      <c r="K24" s="263"/>
      <c r="L24" s="259">
        <v>1</v>
      </c>
      <c r="M24" s="196">
        <v>53.25</v>
      </c>
      <c r="N24" s="189">
        <f t="shared" si="0"/>
        <v>53.25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>
        <v>36819</v>
      </c>
      <c r="B25" s="135" t="s">
        <v>49</v>
      </c>
      <c r="C25" s="126" t="s">
        <v>57</v>
      </c>
      <c r="D25" s="155"/>
      <c r="E25" s="155"/>
      <c r="F25" s="156"/>
      <c r="G25" s="157"/>
      <c r="H25" s="266" t="s">
        <v>56</v>
      </c>
      <c r="I25" s="262"/>
      <c r="J25" s="263"/>
      <c r="K25" s="263"/>
      <c r="L25" s="259">
        <v>1</v>
      </c>
      <c r="M25" s="196">
        <v>24</v>
      </c>
      <c r="N25" s="189">
        <f t="shared" si="0"/>
        <v>24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>
        <v>36820</v>
      </c>
      <c r="B26" s="135" t="s">
        <v>49</v>
      </c>
      <c r="C26" s="126" t="s">
        <v>58</v>
      </c>
      <c r="D26" s="155"/>
      <c r="E26" s="155"/>
      <c r="F26" s="156"/>
      <c r="G26" s="157"/>
      <c r="H26" s="266" t="s">
        <v>56</v>
      </c>
      <c r="I26" s="262"/>
      <c r="J26" s="263"/>
      <c r="K26" s="263"/>
      <c r="L26" s="259">
        <v>1</v>
      </c>
      <c r="M26" s="196">
        <v>28.74</v>
      </c>
      <c r="N26" s="189">
        <f t="shared" si="0"/>
        <v>28.74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59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60</v>
      </c>
      <c r="M27" s="309"/>
      <c r="N27" s="130">
        <f>SUM(N14:N26)</f>
        <v>464.25</v>
      </c>
    </row>
    <row r="28" spans="1:64" ht="24" customHeight="1" x14ac:dyDescent="0.25">
      <c r="A28" s="310" t="s">
        <v>2</v>
      </c>
      <c r="B28" s="310" t="s">
        <v>3</v>
      </c>
      <c r="C28" s="334"/>
      <c r="D28" s="401" t="s">
        <v>4</v>
      </c>
      <c r="E28" s="402"/>
      <c r="F28" s="335"/>
      <c r="G28" s="396" t="s">
        <v>5</v>
      </c>
      <c r="H28" s="397"/>
      <c r="I28" s="348" t="s">
        <v>6</v>
      </c>
      <c r="J28" s="348" t="s">
        <v>7</v>
      </c>
      <c r="K28" s="68"/>
      <c r="L28" s="308" t="s">
        <v>61</v>
      </c>
      <c r="M28" s="309"/>
      <c r="N28" s="231">
        <f>'Meals and Ent Sup'!N55+'Meals and Ent Sup (2)'!N55</f>
        <v>94.24</v>
      </c>
    </row>
    <row r="29" spans="1:64" ht="24" customHeight="1" x14ac:dyDescent="0.25">
      <c r="A29" s="299" t="s">
        <v>62</v>
      </c>
      <c r="B29" s="299" t="s">
        <v>26</v>
      </c>
      <c r="C29" s="398" t="s">
        <v>63</v>
      </c>
      <c r="D29" s="399"/>
      <c r="E29" s="399"/>
      <c r="F29" s="400"/>
      <c r="G29" s="296"/>
      <c r="H29" s="374"/>
      <c r="I29" s="297"/>
      <c r="J29" s="298"/>
      <c r="K29" s="66"/>
      <c r="L29" s="309" t="s">
        <v>64</v>
      </c>
      <c r="M29" s="309"/>
      <c r="N29" s="184">
        <f>SUM(N27:N28)</f>
        <v>558.49</v>
      </c>
    </row>
    <row r="30" spans="1:64" ht="24" customHeight="1" x14ac:dyDescent="0.25">
      <c r="A30" s="376"/>
      <c r="B30" s="376"/>
      <c r="C30" s="393"/>
      <c r="D30" s="394"/>
      <c r="E30" s="394"/>
      <c r="F30" s="395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65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31</v>
      </c>
      <c r="B33" s="302"/>
      <c r="C33" s="302"/>
      <c r="D33" s="302"/>
      <c r="E33" s="302"/>
      <c r="F33" s="302" t="s">
        <v>66</v>
      </c>
      <c r="G33" s="302"/>
      <c r="H33" s="302"/>
      <c r="I33" s="302"/>
      <c r="J33" s="302"/>
      <c r="K33" s="303"/>
      <c r="L33" s="300" t="s">
        <v>35</v>
      </c>
      <c r="M33" s="300" t="s">
        <v>36</v>
      </c>
      <c r="N33" s="300" t="s">
        <v>37</v>
      </c>
    </row>
    <row r="34" spans="1:64" s="4" customFormat="1" ht="24" customHeight="1" x14ac:dyDescent="0.3">
      <c r="A34" s="146">
        <v>36790</v>
      </c>
      <c r="B34" s="129" t="s">
        <v>67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1</v>
      </c>
      <c r="M34" s="196">
        <v>29.01</v>
      </c>
      <c r="N34" s="189">
        <f t="shared" ref="N34:N41" si="1">IF(M34=" ",L34*1,L34*M34)</f>
        <v>29.01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36805</v>
      </c>
      <c r="B35" s="129" t="s">
        <v>68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1</v>
      </c>
      <c r="M35" s="196">
        <v>265.52999999999997</v>
      </c>
      <c r="N35" s="189">
        <f>IF(M35=" ",L35*1,L35*M35)</f>
        <v>265.52999999999997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59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69</v>
      </c>
      <c r="M42" s="304"/>
      <c r="N42" s="130">
        <f>SUM(N34:N41)</f>
        <v>294.54000000000002</v>
      </c>
    </row>
    <row r="43" spans="1:64" ht="24" customHeight="1" x14ac:dyDescent="0.25">
      <c r="A43" s="310" t="s">
        <v>2</v>
      </c>
      <c r="B43" s="310" t="s">
        <v>3</v>
      </c>
      <c r="C43" s="334"/>
      <c r="D43" s="401" t="s">
        <v>4</v>
      </c>
      <c r="E43" s="402"/>
      <c r="F43" s="335"/>
      <c r="G43" s="396" t="s">
        <v>5</v>
      </c>
      <c r="H43" s="397"/>
      <c r="I43" s="348" t="s">
        <v>6</v>
      </c>
      <c r="J43" s="348" t="s">
        <v>7</v>
      </c>
      <c r="K43" s="68"/>
      <c r="L43" s="308" t="s">
        <v>70</v>
      </c>
      <c r="M43" s="309"/>
      <c r="N43" s="229">
        <f>'Misc. Exp. Sup'!O55+'Misc. Exp. Sup (2)'!O55</f>
        <v>0</v>
      </c>
    </row>
    <row r="44" spans="1:64" ht="24" customHeight="1" x14ac:dyDescent="0.25">
      <c r="A44" s="299"/>
      <c r="B44" s="299" t="s">
        <v>26</v>
      </c>
      <c r="C44" s="393" t="s">
        <v>63</v>
      </c>
      <c r="D44" s="394"/>
      <c r="E44" s="394"/>
      <c r="F44" s="395"/>
      <c r="G44" s="350"/>
      <c r="H44" s="375"/>
      <c r="I44" s="297"/>
      <c r="J44" s="336"/>
      <c r="K44" s="122"/>
      <c r="L44" s="309" t="s">
        <v>71</v>
      </c>
      <c r="M44" s="309"/>
      <c r="N44" s="184">
        <f>SUM(N42:N43)</f>
        <v>294.54000000000002</v>
      </c>
    </row>
    <row r="45" spans="1:64" ht="24.75" customHeight="1" x14ac:dyDescent="0.25">
      <c r="A45" s="41"/>
      <c r="B45" s="377"/>
      <c r="C45" s="393"/>
      <c r="D45" s="394"/>
      <c r="E45" s="394"/>
      <c r="F45" s="395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72</v>
      </c>
      <c r="B48" s="46"/>
      <c r="C48" s="46"/>
      <c r="D48" s="46"/>
      <c r="E48" s="46"/>
      <c r="F48" s="46"/>
      <c r="G48" s="46"/>
      <c r="H48" s="46"/>
      <c r="I48" s="123"/>
      <c r="J48" s="316" t="s">
        <v>73</v>
      </c>
      <c r="K48" s="317"/>
      <c r="L48" s="317"/>
      <c r="M48" s="317"/>
      <c r="N48" s="213">
        <f>'Travel Form'!O55+'Travel Sup (2)'!O55</f>
        <v>1481.03</v>
      </c>
    </row>
    <row r="49" spans="1:64" ht="24" customHeight="1" x14ac:dyDescent="0.25">
      <c r="A49" s="311" t="s">
        <v>74</v>
      </c>
      <c r="B49" s="312"/>
      <c r="C49" s="300"/>
      <c r="D49" s="312"/>
      <c r="E49" s="312"/>
      <c r="F49" s="313"/>
      <c r="G49" s="314"/>
      <c r="H49" s="41"/>
      <c r="I49" s="67"/>
      <c r="J49" s="318" t="s">
        <v>75</v>
      </c>
      <c r="K49" s="319"/>
      <c r="L49" s="319"/>
      <c r="M49" s="319"/>
      <c r="N49" s="160">
        <f>N48+N44+N29</f>
        <v>2334.06</v>
      </c>
    </row>
    <row r="50" spans="1:64" ht="24" customHeight="1" x14ac:dyDescent="0.25">
      <c r="A50" s="300" t="s">
        <v>76</v>
      </c>
      <c r="B50" s="147"/>
      <c r="C50" s="301" t="s">
        <v>77</v>
      </c>
      <c r="D50" s="141"/>
      <c r="E50" s="301" t="s">
        <v>1</v>
      </c>
      <c r="F50" s="143"/>
      <c r="G50" s="138"/>
      <c r="H50" s="41"/>
      <c r="I50" s="41"/>
      <c r="J50" s="320" t="s">
        <v>78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76</v>
      </c>
      <c r="B51" s="147"/>
      <c r="C51" s="301" t="s">
        <v>77</v>
      </c>
      <c r="D51" s="142"/>
      <c r="E51" s="301" t="s">
        <v>1</v>
      </c>
      <c r="F51" s="143"/>
      <c r="G51" s="138"/>
      <c r="H51" s="41"/>
      <c r="I51" s="41"/>
      <c r="J51" s="322" t="s">
        <v>79</v>
      </c>
      <c r="K51" s="323"/>
      <c r="L51" s="324" t="str">
        <f>IF($N$49-$N$50&lt;0,"X","  ")</f>
        <v xml:space="preserve">  </v>
      </c>
      <c r="M51" s="323" t="s">
        <v>80</v>
      </c>
      <c r="N51" s="132"/>
    </row>
    <row r="52" spans="1:64" ht="24" customHeight="1" x14ac:dyDescent="0.3">
      <c r="A52" s="300" t="s">
        <v>76</v>
      </c>
      <c r="B52" s="147"/>
      <c r="C52" s="301" t="s">
        <v>77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81</v>
      </c>
      <c r="N52" s="140">
        <f>ABS(N49-N50)</f>
        <v>2334.06</v>
      </c>
    </row>
    <row r="53" spans="1:64" ht="24" customHeight="1" x14ac:dyDescent="0.25">
      <c r="A53" s="313"/>
      <c r="B53" s="313"/>
      <c r="C53" s="313"/>
      <c r="D53" s="315" t="s">
        <v>82</v>
      </c>
      <c r="E53" s="300"/>
      <c r="F53" s="162">
        <f>SUM(F50:F52)</f>
        <v>0</v>
      </c>
      <c r="G53" s="139"/>
      <c r="H53" s="41"/>
      <c r="I53" s="41"/>
      <c r="J53" s="328" t="s">
        <v>83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84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85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86</v>
      </c>
      <c r="B57" s="45"/>
      <c r="C57" s="45"/>
      <c r="D57" s="45"/>
      <c r="E57" s="46"/>
      <c r="F57" s="47" t="s">
        <v>76</v>
      </c>
      <c r="G57" s="48" t="s">
        <v>87</v>
      </c>
      <c r="H57" s="45"/>
      <c r="I57" s="45"/>
      <c r="J57" s="49"/>
      <c r="K57" s="50" t="s">
        <v>76</v>
      </c>
      <c r="L57" s="51" t="s">
        <v>87</v>
      </c>
      <c r="M57" s="52"/>
      <c r="N57" s="53" t="s">
        <v>76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88</v>
      </c>
      <c r="B59" s="31"/>
      <c r="C59" s="31"/>
      <c r="D59" s="31"/>
      <c r="E59" s="46"/>
      <c r="F59" s="47"/>
      <c r="G59" s="33" t="s">
        <v>89</v>
      </c>
      <c r="H59" s="31"/>
      <c r="I59" s="31"/>
      <c r="J59" s="49"/>
      <c r="K59" s="180"/>
      <c r="L59" s="33" t="s">
        <v>89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90</v>
      </c>
      <c r="B61" s="72" t="s">
        <v>91</v>
      </c>
      <c r="C61" s="41" t="s">
        <v>92</v>
      </c>
      <c r="D61" s="41" t="s">
        <v>93</v>
      </c>
      <c r="E61" s="72" t="s">
        <v>94</v>
      </c>
      <c r="F61" s="41" t="s">
        <v>95</v>
      </c>
      <c r="G61" s="41" t="s">
        <v>96</v>
      </c>
      <c r="H61" s="41" t="s">
        <v>97</v>
      </c>
      <c r="I61" s="41" t="s">
        <v>98</v>
      </c>
      <c r="J61" s="41" t="s">
        <v>99</v>
      </c>
      <c r="K61" s="41" t="s">
        <v>100</v>
      </c>
      <c r="L61" s="41" t="s">
        <v>101</v>
      </c>
      <c r="M61" s="41" t="s">
        <v>102</v>
      </c>
      <c r="N61" s="41" t="s">
        <v>103</v>
      </c>
    </row>
    <row r="62" spans="1:64" s="3" customFormat="1" ht="21" hidden="1" customHeight="1" x14ac:dyDescent="0.25">
      <c r="A62" s="110" t="str">
        <f>IF(ISBLANK($A$6),TRIM(" "),$A$6)</f>
        <v>Lokay</v>
      </c>
      <c r="B62" s="250" t="str">
        <f>IF(ISBLANK($E$6),TRIM(" "),$E$6)</f>
        <v>Michelle</v>
      </c>
      <c r="C62" s="295" t="str">
        <f>TEXT(IF(ISBLANK($N$2),"      ",$N$2),"000000")</f>
        <v>036831</v>
      </c>
      <c r="D62" s="110" t="str">
        <f>TEXT($K$6,"###-##-####")</f>
        <v>450-39-7128</v>
      </c>
      <c r="E62" s="251" t="str">
        <f>TEXT($N$52,"######0.00")</f>
        <v>2334.06</v>
      </c>
      <c r="F62" s="286" t="s">
        <v>104</v>
      </c>
      <c r="G62" s="286" t="s">
        <v>105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2057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205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/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198" t="s">
        <v>106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107</v>
      </c>
      <c r="B2" s="69"/>
      <c r="C2" s="69"/>
      <c r="D2" s="69"/>
      <c r="E2" s="69"/>
      <c r="F2" s="74"/>
      <c r="G2" s="333" t="s">
        <v>10</v>
      </c>
      <c r="H2" s="72"/>
      <c r="I2" s="72"/>
      <c r="J2" s="72"/>
      <c r="K2"/>
      <c r="L2"/>
      <c r="M2" s="267" t="s">
        <v>108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109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110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111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112</v>
      </c>
      <c r="B11" s="301" t="s">
        <v>31</v>
      </c>
      <c r="C11" s="302"/>
      <c r="D11" s="302"/>
      <c r="E11" s="302" t="s">
        <v>113</v>
      </c>
      <c r="F11" s="302"/>
      <c r="G11" s="302"/>
      <c r="H11" s="302"/>
      <c r="I11" s="302"/>
      <c r="J11" s="302"/>
      <c r="K11" s="303"/>
      <c r="L11" s="301" t="s">
        <v>114</v>
      </c>
      <c r="M11" s="300" t="s">
        <v>115</v>
      </c>
      <c r="N11" s="300" t="s">
        <v>36</v>
      </c>
      <c r="O11" s="300" t="s">
        <v>116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105</v>
      </c>
      <c r="B12" s="148">
        <v>36781</v>
      </c>
      <c r="C12" s="137" t="s">
        <v>117</v>
      </c>
      <c r="D12" s="166"/>
      <c r="E12" s="166"/>
      <c r="F12" s="166"/>
      <c r="G12" s="167"/>
      <c r="H12" s="166"/>
      <c r="I12" s="168"/>
      <c r="J12" s="166"/>
      <c r="K12" s="166"/>
      <c r="L12" s="255" t="s">
        <v>118</v>
      </c>
      <c r="M12" s="260">
        <v>1</v>
      </c>
      <c r="N12" s="258">
        <v>288.5</v>
      </c>
      <c r="O12" s="189">
        <f t="shared" ref="O12:O27" si="0">IF(N12=" ",M12*1,M12*N12)</f>
        <v>288.5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105</v>
      </c>
      <c r="B13" s="148">
        <v>36781</v>
      </c>
      <c r="C13" s="124" t="s">
        <v>119</v>
      </c>
      <c r="D13" s="166"/>
      <c r="E13" s="166"/>
      <c r="F13" s="166"/>
      <c r="G13" s="167"/>
      <c r="H13" s="166"/>
      <c r="I13" s="166"/>
      <c r="J13" s="166"/>
      <c r="K13" s="166"/>
      <c r="L13" s="255" t="s">
        <v>120</v>
      </c>
      <c r="M13" s="260">
        <v>1</v>
      </c>
      <c r="N13" s="258">
        <v>25</v>
      </c>
      <c r="O13" s="189">
        <f t="shared" si="0"/>
        <v>25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105</v>
      </c>
      <c r="B14" s="148">
        <v>36781</v>
      </c>
      <c r="C14" s="124" t="s">
        <v>121</v>
      </c>
      <c r="D14" s="166"/>
      <c r="E14" s="166"/>
      <c r="F14" s="166"/>
      <c r="G14" s="167"/>
      <c r="H14" s="166"/>
      <c r="I14" s="166"/>
      <c r="J14" s="166"/>
      <c r="K14" s="166"/>
      <c r="L14" s="255" t="s">
        <v>122</v>
      </c>
      <c r="M14" s="260">
        <v>60</v>
      </c>
      <c r="N14" s="258">
        <v>0.32500000000000001</v>
      </c>
      <c r="O14" s="189">
        <f t="shared" si="0"/>
        <v>19.5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105</v>
      </c>
      <c r="B15" s="148">
        <v>36781</v>
      </c>
      <c r="C15" s="124" t="s">
        <v>123</v>
      </c>
      <c r="D15" s="166"/>
      <c r="E15" s="166"/>
      <c r="F15" s="166"/>
      <c r="G15" s="167"/>
      <c r="H15" s="166"/>
      <c r="I15" s="166"/>
      <c r="J15" s="166"/>
      <c r="K15" s="166"/>
      <c r="L15" s="255" t="s">
        <v>122</v>
      </c>
      <c r="M15" s="260">
        <v>1</v>
      </c>
      <c r="N15" s="258">
        <v>13</v>
      </c>
      <c r="O15" s="189">
        <f t="shared" si="0"/>
        <v>13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105</v>
      </c>
      <c r="B16" s="148">
        <v>36817</v>
      </c>
      <c r="C16" s="124" t="s">
        <v>124</v>
      </c>
      <c r="D16" s="166"/>
      <c r="E16" s="166"/>
      <c r="F16" s="166"/>
      <c r="G16" s="167"/>
      <c r="H16" s="166"/>
      <c r="I16" s="166"/>
      <c r="J16" s="166"/>
      <c r="K16" s="166"/>
      <c r="L16" s="255" t="s">
        <v>118</v>
      </c>
      <c r="M16" s="260">
        <v>1</v>
      </c>
      <c r="N16" s="258">
        <v>488</v>
      </c>
      <c r="O16" s="189">
        <f t="shared" si="0"/>
        <v>488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 t="s">
        <v>105</v>
      </c>
      <c r="B17" s="148">
        <v>36819</v>
      </c>
      <c r="C17" s="124" t="s">
        <v>125</v>
      </c>
      <c r="D17" s="166"/>
      <c r="E17" s="166"/>
      <c r="F17" s="166"/>
      <c r="G17" s="167"/>
      <c r="H17" s="166"/>
      <c r="I17" s="166"/>
      <c r="J17" s="166"/>
      <c r="K17" s="166"/>
      <c r="L17" s="255" t="s">
        <v>126</v>
      </c>
      <c r="M17" s="260">
        <v>1</v>
      </c>
      <c r="N17" s="258">
        <v>27.75</v>
      </c>
      <c r="O17" s="189">
        <f t="shared" si="0"/>
        <v>27.75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 t="s">
        <v>105</v>
      </c>
      <c r="B18" s="148">
        <v>36822</v>
      </c>
      <c r="C18" s="124" t="s">
        <v>127</v>
      </c>
      <c r="D18" s="166"/>
      <c r="E18" s="197"/>
      <c r="F18" s="166"/>
      <c r="G18" s="167"/>
      <c r="H18" s="166"/>
      <c r="I18" s="166"/>
      <c r="J18" s="166"/>
      <c r="K18" s="166"/>
      <c r="L18" s="255"/>
      <c r="M18" s="260">
        <v>1</v>
      </c>
      <c r="N18" s="258">
        <v>283.88</v>
      </c>
      <c r="O18" s="189">
        <f t="shared" si="0"/>
        <v>283.88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 t="s">
        <v>105</v>
      </c>
      <c r="B19" s="148">
        <v>36822</v>
      </c>
      <c r="C19" s="124" t="s">
        <v>128</v>
      </c>
      <c r="D19" s="166"/>
      <c r="E19" s="166"/>
      <c r="F19" s="166"/>
      <c r="G19" s="167"/>
      <c r="H19" s="166"/>
      <c r="I19" s="166"/>
      <c r="J19" s="166"/>
      <c r="K19" s="166"/>
      <c r="L19" s="255" t="s">
        <v>129</v>
      </c>
      <c r="M19" s="260">
        <v>1</v>
      </c>
      <c r="N19" s="258">
        <v>31</v>
      </c>
      <c r="O19" s="189">
        <f t="shared" si="0"/>
        <v>31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 t="s">
        <v>105</v>
      </c>
      <c r="B20" s="148">
        <v>36822</v>
      </c>
      <c r="C20" s="124" t="s">
        <v>130</v>
      </c>
      <c r="D20" s="166"/>
      <c r="E20" s="166"/>
      <c r="F20" s="166"/>
      <c r="G20" s="167"/>
      <c r="H20" s="166"/>
      <c r="I20" s="166"/>
      <c r="J20" s="166"/>
      <c r="K20" s="166"/>
      <c r="L20" s="255" t="s">
        <v>129</v>
      </c>
      <c r="M20" s="260">
        <v>1</v>
      </c>
      <c r="N20" s="258">
        <v>231.9</v>
      </c>
      <c r="O20" s="189">
        <f t="shared" si="0"/>
        <v>231.9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 t="s">
        <v>105</v>
      </c>
      <c r="B21" s="148">
        <v>36822</v>
      </c>
      <c r="C21" s="124" t="s">
        <v>121</v>
      </c>
      <c r="D21" s="166"/>
      <c r="E21" s="166"/>
      <c r="F21" s="166"/>
      <c r="G21" s="167"/>
      <c r="H21" s="166"/>
      <c r="I21" s="166"/>
      <c r="J21" s="166"/>
      <c r="K21" s="166"/>
      <c r="L21" s="255" t="s">
        <v>122</v>
      </c>
      <c r="M21" s="260">
        <v>60</v>
      </c>
      <c r="N21" s="258">
        <v>0.32500000000000001</v>
      </c>
      <c r="O21" s="189">
        <f t="shared" si="0"/>
        <v>19.5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 t="s">
        <v>105</v>
      </c>
      <c r="B22" s="148">
        <v>36822</v>
      </c>
      <c r="C22" s="124" t="s">
        <v>123</v>
      </c>
      <c r="D22" s="166"/>
      <c r="E22" s="166"/>
      <c r="F22" s="166"/>
      <c r="G22" s="167"/>
      <c r="H22" s="166"/>
      <c r="I22" s="166"/>
      <c r="J22" s="166"/>
      <c r="K22" s="166"/>
      <c r="L22" s="255" t="s">
        <v>122</v>
      </c>
      <c r="M22" s="260">
        <v>1</v>
      </c>
      <c r="N22" s="258">
        <v>53</v>
      </c>
      <c r="O22" s="189">
        <f t="shared" si="0"/>
        <v>53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133</v>
      </c>
      <c r="N41" s="300"/>
      <c r="O41" s="125">
        <f>SUM(O12:O40)</f>
        <v>1481.03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141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38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105</v>
      </c>
      <c r="B49" s="340" t="s">
        <v>144</v>
      </c>
      <c r="C49" s="341" t="s">
        <v>26</v>
      </c>
      <c r="D49" s="403" t="s">
        <v>63</v>
      </c>
      <c r="E49" s="405"/>
      <c r="F49" s="405"/>
      <c r="G49" s="406"/>
      <c r="H49" s="403"/>
      <c r="I49" s="404"/>
      <c r="J49" s="188"/>
      <c r="K49" s="188"/>
      <c r="L49" s="345"/>
      <c r="M49" s="73"/>
      <c r="N49" s="93"/>
      <c r="O49" s="169">
        <f>IF($L$49=" ",SUMIF($A$12:$A$40,A49,$O$12:$O$40),$K$41*$L$49)</f>
        <v>1481.03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133</v>
      </c>
      <c r="N55" s="300"/>
      <c r="O55" s="125">
        <f>SUM(O49:O54)</f>
        <v>1481.03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/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14" t="s">
        <v>106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145</v>
      </c>
      <c r="B2" s="98"/>
      <c r="C2" s="98"/>
      <c r="D2" s="105"/>
      <c r="E2" s="105"/>
      <c r="F2" s="105"/>
      <c r="G2" s="102"/>
      <c r="H2" s="333" t="s">
        <v>10</v>
      </c>
      <c r="I2" s="105"/>
      <c r="J2" s="105"/>
      <c r="K2" s="38"/>
      <c r="L2" s="267" t="s">
        <v>108</v>
      </c>
      <c r="M2" s="268">
        <f>IF((VALUE('Short Form'!I62)&lt;&gt;0),1+VALUE('Short Form'!H62)+VALUE('Short Form'!I62),"")</f>
        <v>3</v>
      </c>
      <c r="N2" s="269">
        <f>IF((M2=0),"",'Short Form'!N3)</f>
        <v>3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Lokay</v>
      </c>
      <c r="B5" s="121"/>
      <c r="C5" s="121"/>
      <c r="D5" s="121"/>
      <c r="E5" s="254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146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147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112</v>
      </c>
      <c r="B9" s="301" t="s">
        <v>31</v>
      </c>
      <c r="C9" s="360" t="s">
        <v>32</v>
      </c>
      <c r="D9" s="302"/>
      <c r="E9" s="303" t="s">
        <v>33</v>
      </c>
      <c r="F9" s="361"/>
      <c r="G9" s="302"/>
      <c r="H9" s="307"/>
      <c r="I9" s="304" t="s">
        <v>34</v>
      </c>
      <c r="J9" s="304"/>
      <c r="K9" s="304"/>
      <c r="L9" s="300" t="s">
        <v>148</v>
      </c>
      <c r="M9" s="301" t="s">
        <v>36</v>
      </c>
      <c r="N9" s="300" t="s">
        <v>116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104</v>
      </c>
      <c r="B10" s="146">
        <v>36821</v>
      </c>
      <c r="C10" s="135" t="s">
        <v>149</v>
      </c>
      <c r="D10" s="126" t="s">
        <v>150</v>
      </c>
      <c r="E10" s="155"/>
      <c r="F10" s="155"/>
      <c r="G10" s="156"/>
      <c r="H10" s="157"/>
      <c r="I10" s="126" t="s">
        <v>56</v>
      </c>
      <c r="J10" s="155"/>
      <c r="K10" s="155"/>
      <c r="L10" s="260">
        <v>1</v>
      </c>
      <c r="M10" s="256">
        <v>17.62</v>
      </c>
      <c r="N10" s="189">
        <f t="shared" ref="N10:N25" si="0">IF(M10=" ",L10*1,L10*M10)</f>
        <v>17.62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 t="s">
        <v>104</v>
      </c>
      <c r="B11" s="146">
        <v>36821</v>
      </c>
      <c r="C11" s="135" t="s">
        <v>49</v>
      </c>
      <c r="D11" s="126" t="s">
        <v>58</v>
      </c>
      <c r="E11" s="155"/>
      <c r="F11" s="155"/>
      <c r="G11" s="156"/>
      <c r="H11" s="157"/>
      <c r="I11" s="127" t="s">
        <v>56</v>
      </c>
      <c r="J11" s="155"/>
      <c r="K11" s="156"/>
      <c r="L11" s="260">
        <v>1</v>
      </c>
      <c r="M11" s="256">
        <v>24</v>
      </c>
      <c r="N11" s="189">
        <f t="shared" si="0"/>
        <v>24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 t="s">
        <v>104</v>
      </c>
      <c r="B12" s="146">
        <v>36822</v>
      </c>
      <c r="C12" s="135" t="s">
        <v>38</v>
      </c>
      <c r="D12" s="126" t="s">
        <v>151</v>
      </c>
      <c r="E12" s="155"/>
      <c r="F12" s="155"/>
      <c r="G12" s="156"/>
      <c r="H12" s="157"/>
      <c r="I12" s="127" t="s">
        <v>152</v>
      </c>
      <c r="J12" s="155"/>
      <c r="K12" s="156"/>
      <c r="L12" s="260">
        <v>1</v>
      </c>
      <c r="M12" s="256">
        <v>52.62</v>
      </c>
      <c r="N12" s="189">
        <f t="shared" si="0"/>
        <v>52.62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 t="s">
        <v>153</v>
      </c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133</v>
      </c>
      <c r="M41" s="358"/>
      <c r="N41" s="131">
        <f>SUM(N10:N40)</f>
        <v>94.24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154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7" t="s">
        <v>142</v>
      </c>
      <c r="M48" s="110"/>
      <c r="N48" s="359" t="s">
        <v>143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 t="s">
        <v>104</v>
      </c>
      <c r="B49" s="340" t="s">
        <v>155</v>
      </c>
      <c r="C49" s="341" t="s">
        <v>26</v>
      </c>
      <c r="D49" s="403" t="s">
        <v>63</v>
      </c>
      <c r="E49" s="405"/>
      <c r="F49" s="405"/>
      <c r="G49" s="406"/>
      <c r="H49" s="403"/>
      <c r="I49" s="404"/>
      <c r="J49" s="188"/>
      <c r="K49" s="188"/>
      <c r="L49" s="283"/>
      <c r="M49" s="40"/>
      <c r="N49" s="169">
        <f>IF($L$49=" ",SUMIF($A$10:$A$40,A49,$N$10:$N$40),$K$41*$L$49)</f>
        <v>94.24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133</v>
      </c>
      <c r="N55" s="128">
        <f>SUM(N49:N54)</f>
        <v>94.24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J17" sqref="J17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198" t="s">
        <v>106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156</v>
      </c>
      <c r="B2" s="223"/>
      <c r="C2" s="223"/>
      <c r="D2" s="223"/>
      <c r="E2" s="223"/>
      <c r="F2" s="225"/>
      <c r="G2" s="75"/>
      <c r="H2" s="333" t="s">
        <v>10</v>
      </c>
      <c r="I2" s="72"/>
      <c r="J2" s="72"/>
      <c r="K2" s="117"/>
      <c r="L2" s="119"/>
      <c r="M2" s="267" t="s">
        <v>108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157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111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112</v>
      </c>
      <c r="B9" s="301" t="s">
        <v>31</v>
      </c>
      <c r="C9" s="302"/>
      <c r="D9" s="302"/>
      <c r="E9" s="302" t="s">
        <v>33</v>
      </c>
      <c r="F9" s="302"/>
      <c r="G9" s="302"/>
      <c r="H9" s="302"/>
      <c r="I9" s="302"/>
      <c r="J9" s="302"/>
      <c r="K9" s="302"/>
      <c r="L9" s="302"/>
      <c r="M9" s="301" t="s">
        <v>115</v>
      </c>
      <c r="N9" s="301" t="s">
        <v>36</v>
      </c>
      <c r="O9" s="300" t="s">
        <v>116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133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/>
      <c r="L42" s="205" t="s">
        <v>135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/>
      <c r="L43" s="210" t="s">
        <v>137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141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6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198" t="s">
        <v>106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158</v>
      </c>
      <c r="B2" s="69"/>
      <c r="C2" s="69"/>
      <c r="D2" s="69"/>
      <c r="E2" s="69"/>
      <c r="F2" s="74"/>
      <c r="G2" s="75"/>
      <c r="H2" s="333" t="s">
        <v>10</v>
      </c>
      <c r="I2" s="72"/>
      <c r="J2" s="72"/>
      <c r="K2"/>
      <c r="L2"/>
      <c r="M2" s="267" t="s">
        <v>108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21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109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110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111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112</v>
      </c>
      <c r="B11" s="301" t="s">
        <v>31</v>
      </c>
      <c r="C11" s="302"/>
      <c r="D11" s="302"/>
      <c r="E11" s="302" t="s">
        <v>113</v>
      </c>
      <c r="F11" s="302"/>
      <c r="G11" s="302"/>
      <c r="H11" s="302"/>
      <c r="I11" s="302"/>
      <c r="J11" s="302"/>
      <c r="K11" s="303"/>
      <c r="L11" s="301" t="s">
        <v>114</v>
      </c>
      <c r="M11" s="300" t="s">
        <v>115</v>
      </c>
      <c r="N11" s="300" t="s">
        <v>36</v>
      </c>
      <c r="O11" s="300" t="s">
        <v>116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133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141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38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14" t="s">
        <v>106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159</v>
      </c>
      <c r="B2" s="98"/>
      <c r="C2" s="98"/>
      <c r="D2" s="105"/>
      <c r="E2" s="105"/>
      <c r="F2" s="105"/>
      <c r="G2" s="102"/>
      <c r="H2" s="333" t="s">
        <v>10</v>
      </c>
      <c r="I2" s="38"/>
      <c r="J2" s="105"/>
      <c r="K2" s="38"/>
      <c r="L2" s="267" t="s">
        <v>108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15</v>
      </c>
      <c r="B4" s="237"/>
      <c r="C4" s="27"/>
      <c r="D4" s="237"/>
      <c r="E4" s="238" t="s">
        <v>16</v>
      </c>
      <c r="F4" s="237"/>
      <c r="G4" s="237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Lokay</v>
      </c>
      <c r="B5" s="121"/>
      <c r="C5" s="121"/>
      <c r="D5" s="121"/>
      <c r="E5" s="254" t="str">
        <f>'Short Form'!E6</f>
        <v>Michelle</v>
      </c>
      <c r="F5" s="121"/>
      <c r="G5" s="121"/>
      <c r="H5" s="178" t="str">
        <f>'Short Form'!H6</f>
        <v>Account Director</v>
      </c>
      <c r="I5" s="121"/>
      <c r="J5" s="121"/>
      <c r="K5" s="19"/>
      <c r="L5" s="144" t="str">
        <f>'Short Form'!K6</f>
        <v>450-39-7128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146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147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112</v>
      </c>
      <c r="B9" s="301" t="s">
        <v>31</v>
      </c>
      <c r="C9" s="360" t="s">
        <v>32</v>
      </c>
      <c r="D9" s="302"/>
      <c r="E9" s="303" t="s">
        <v>33</v>
      </c>
      <c r="F9" s="361"/>
      <c r="G9" s="302"/>
      <c r="H9" s="307"/>
      <c r="I9" s="304" t="s">
        <v>34</v>
      </c>
      <c r="J9" s="304"/>
      <c r="K9" s="304"/>
      <c r="L9" s="300" t="s">
        <v>148</v>
      </c>
      <c r="M9" s="301" t="s">
        <v>36</v>
      </c>
      <c r="N9" s="300" t="s">
        <v>116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133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 s="205" t="s">
        <v>135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 s="210" t="s">
        <v>137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154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7" t="s">
        <v>142</v>
      </c>
      <c r="M48" s="110"/>
      <c r="N48" s="359" t="s">
        <v>143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133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198" t="s">
        <v>106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160</v>
      </c>
      <c r="B2" s="223"/>
      <c r="C2" s="223"/>
      <c r="D2" s="223"/>
      <c r="E2" s="223"/>
      <c r="F2" s="225"/>
      <c r="G2" s="75"/>
      <c r="H2" s="333" t="s">
        <v>10</v>
      </c>
      <c r="I2" s="72"/>
      <c r="J2" s="72"/>
      <c r="K2" s="117"/>
      <c r="L2" s="119"/>
      <c r="M2" s="267" t="s">
        <v>108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15</v>
      </c>
      <c r="B4" s="237"/>
      <c r="C4" s="27"/>
      <c r="D4" s="237"/>
      <c r="E4" s="238" t="s">
        <v>16</v>
      </c>
      <c r="F4" s="237"/>
      <c r="G4" s="237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Lokay</v>
      </c>
      <c r="B5" s="121"/>
      <c r="C5" s="121"/>
      <c r="D5" s="121"/>
      <c r="E5" s="253" t="str">
        <f>'Short Form'!E6</f>
        <v>Michelle</v>
      </c>
      <c r="F5" s="172"/>
      <c r="G5" s="121"/>
      <c r="H5" s="178" t="str">
        <f>'Short Form'!H6</f>
        <v>Account Director</v>
      </c>
      <c r="I5" s="177"/>
      <c r="J5" s="179"/>
      <c r="K5" s="116" t="str">
        <f>'Short Form'!K6</f>
        <v>450-39-7128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157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111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112</v>
      </c>
      <c r="B9" s="301" t="s">
        <v>31</v>
      </c>
      <c r="C9" s="302"/>
      <c r="D9" s="302"/>
      <c r="E9" s="302" t="s">
        <v>33</v>
      </c>
      <c r="F9" s="302"/>
      <c r="G9" s="302"/>
      <c r="H9" s="302"/>
      <c r="I9" s="302"/>
      <c r="J9" s="302"/>
      <c r="K9" s="302"/>
      <c r="L9" s="302"/>
      <c r="M9" s="301" t="s">
        <v>115</v>
      </c>
      <c r="N9" s="301" t="s">
        <v>36</v>
      </c>
      <c r="O9" s="300" t="s">
        <v>116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131</v>
      </c>
      <c r="G41" s="280"/>
      <c r="H41" s="272"/>
      <c r="I41"/>
      <c r="J41" s="281" t="s">
        <v>132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133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134</v>
      </c>
      <c r="G42" s="280"/>
      <c r="H42"/>
      <c r="I42"/>
      <c r="J42" s="73"/>
      <c r="K42"/>
      <c r="L42" s="205" t="s">
        <v>135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136</v>
      </c>
      <c r="G43" s="280"/>
      <c r="H43"/>
      <c r="I43"/>
      <c r="J43"/>
      <c r="K43"/>
      <c r="L43" s="210" t="s">
        <v>137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138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139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140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141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112</v>
      </c>
      <c r="B48" s="310" t="s">
        <v>2</v>
      </c>
      <c r="C48" s="310" t="s">
        <v>3</v>
      </c>
      <c r="D48" s="334"/>
      <c r="E48" s="401" t="s">
        <v>4</v>
      </c>
      <c r="F48" s="402"/>
      <c r="G48" s="335"/>
      <c r="H48" s="396" t="s">
        <v>5</v>
      </c>
      <c r="I48" s="397"/>
      <c r="J48" s="348" t="s">
        <v>6</v>
      </c>
      <c r="K48" s="348" t="s">
        <v>7</v>
      </c>
      <c r="L48" s="356" t="s">
        <v>142</v>
      </c>
      <c r="M48" s="271"/>
      <c r="N48" s="93"/>
      <c r="O48" s="300" t="s">
        <v>143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3"/>
      <c r="E49" s="405"/>
      <c r="F49" s="405"/>
      <c r="G49" s="406"/>
      <c r="H49" s="403"/>
      <c r="I49" s="404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3"/>
      <c r="E50" s="405"/>
      <c r="F50" s="405"/>
      <c r="G50" s="406"/>
      <c r="H50" s="403"/>
      <c r="I50" s="405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3"/>
      <c r="E51" s="405"/>
      <c r="F51" s="405"/>
      <c r="G51" s="406"/>
      <c r="H51" s="403"/>
      <c r="I51" s="404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3"/>
      <c r="E52" s="405"/>
      <c r="F52" s="405"/>
      <c r="G52" s="406"/>
      <c r="H52" s="403"/>
      <c r="I52" s="405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3"/>
      <c r="E53" s="405"/>
      <c r="F53" s="405"/>
      <c r="G53" s="406"/>
      <c r="H53" s="403"/>
      <c r="I53" s="404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3"/>
      <c r="E54" s="405"/>
      <c r="F54" s="405"/>
      <c r="G54" s="406"/>
      <c r="H54" s="403"/>
      <c r="I54" s="405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133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2000-11-03T22:05:15Z</cp:lastPrinted>
  <dcterms:created xsi:type="dcterms:W3CDTF">1997-11-03T17:34:07Z</dcterms:created>
  <dcterms:modified xsi:type="dcterms:W3CDTF">2023-09-10T15:06:23Z</dcterms:modified>
</cp:coreProperties>
</file>