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908" yWindow="3072" windowWidth="4056" windowHeight="3108" tabRatio="601"/>
  </bookViews>
  <sheets>
    <sheet name="Actuals V. Plan" sheetId="1" r:id="rId1"/>
  </sheets>
  <externalReferences>
    <externalReference r:id="rId2"/>
  </externalReferences>
  <definedNames>
    <definedName name="_xlnm.Print_Area" localSheetId="0">'Actuals V. Plan'!$A$1:$G$61</definedName>
  </definedNames>
  <calcPr calcId="0"/>
</workbook>
</file>

<file path=xl/calcChain.xml><?xml version="1.0" encoding="utf-8"?>
<calcChain xmlns="http://schemas.openxmlformats.org/spreadsheetml/2006/main">
  <c r="G3" i="1" l="1"/>
  <c r="C9" i="1"/>
  <c r="D9" i="1"/>
  <c r="E9" i="1"/>
  <c r="C11" i="1"/>
  <c r="D11" i="1"/>
  <c r="E11" i="1"/>
  <c r="C13" i="1"/>
  <c r="D13" i="1"/>
  <c r="E13" i="1"/>
  <c r="C15" i="1"/>
  <c r="D15" i="1"/>
  <c r="E15" i="1"/>
  <c r="C17" i="1"/>
  <c r="D17" i="1"/>
  <c r="E17" i="1"/>
  <c r="C19" i="1"/>
  <c r="D19" i="1"/>
  <c r="E19" i="1"/>
  <c r="C24" i="1"/>
  <c r="D24" i="1"/>
  <c r="E24" i="1"/>
  <c r="E27" i="1"/>
  <c r="E31" i="1"/>
  <c r="E34" i="1"/>
  <c r="E36" i="1"/>
  <c r="E39" i="1"/>
  <c r="E41" i="1"/>
  <c r="C49" i="1"/>
  <c r="D49" i="1"/>
  <c r="E49" i="1"/>
  <c r="C52" i="1"/>
  <c r="D52" i="1"/>
  <c r="E52" i="1"/>
  <c r="C56" i="1"/>
  <c r="D56" i="1"/>
  <c r="E56" i="1"/>
</calcChain>
</file>

<file path=xl/sharedStrings.xml><?xml version="1.0" encoding="utf-8"?>
<sst xmlns="http://schemas.openxmlformats.org/spreadsheetml/2006/main" count="48" uniqueCount="36">
  <si>
    <t>Transwestern Pipeline Company</t>
  </si>
  <si>
    <t>($MM)</t>
  </si>
  <si>
    <t>July, 2000</t>
  </si>
  <si>
    <t>Plan</t>
  </si>
  <si>
    <t>Estmate</t>
  </si>
  <si>
    <t>Variance</t>
  </si>
  <si>
    <t>Comments</t>
  </si>
  <si>
    <t>West Demand Revenues</t>
  </si>
  <si>
    <t>Rates for 63/day in excess of $0.12/mmbtu in plan</t>
  </si>
  <si>
    <t>West Commodity Revenues</t>
  </si>
  <si>
    <t>Assumes 860/day west through the 8th, then flows similar to June for the remainder of the month.</t>
  </si>
  <si>
    <t>East Demand Revenues</t>
  </si>
  <si>
    <t>Burlington 24216--($53k), Richardson 24198--($105k)</t>
  </si>
  <si>
    <t>East Commodity Revenues</t>
  </si>
  <si>
    <t>Ignacio Demand Revenues</t>
  </si>
  <si>
    <t>Ignacio Commodity Revenues</t>
  </si>
  <si>
    <t>assumes IT volumes and rates similar to June.</t>
  </si>
  <si>
    <t>-------------</t>
  </si>
  <si>
    <t xml:space="preserve">      Revenue Variance</t>
  </si>
  <si>
    <t>Fuel Variance due to Price</t>
  </si>
  <si>
    <t>Current index price of $4.11</t>
  </si>
  <si>
    <t>Fuel Variance due to transport volumes</t>
  </si>
  <si>
    <t>Assumes fuel use similar to June</t>
  </si>
  <si>
    <t>Hedging Adjustment</t>
  </si>
  <si>
    <t>Unaccounted for Variance</t>
  </si>
  <si>
    <t xml:space="preserve">       Fuel Variance</t>
  </si>
  <si>
    <t>TOTAL MONTH-TO-DATE VARIANCE</t>
  </si>
  <si>
    <t>========</t>
  </si>
  <si>
    <t>Transwestern Y-T-D Total  Variance</t>
  </si>
  <si>
    <t>Year-to-Date</t>
  </si>
  <si>
    <t>Margin</t>
  </si>
  <si>
    <t>Fuel &amp; UAF</t>
  </si>
  <si>
    <t>Total</t>
  </si>
  <si>
    <t>Plan (throughJune)</t>
  </si>
  <si>
    <t>Actuals through May, June and July est.</t>
  </si>
  <si>
    <t>Variance from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</si>
</sst>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.0_);_(&quot;$&quot;* \(#,##0.0\);_(&quot;$&quot;* &quot;-&quot;??_);_(@_)"/>
    <numFmt numFmtId="167" formatCode="_(&quot;$&quot;* #,##0.000_);_(&quot;$&quot;* \(#,##0.000\);_(&quot;$&quot;* &quot;-&quot;??_);_(@_)"/>
    <numFmt numFmtId="169" formatCode="_(&quot;$&quot;* #,##0.0000_);_(&quot;$&quot;* \(#,##0.0000\);_(&quot;$&quot;* &quot;-&quot;??_);_(@_)"/>
    <numFmt numFmtId="170" formatCode="_(* #,##0.0_);_(* \(#,##0.0\);_(* &quot;-&quot;??_);_(@_)"/>
  </numFmts>
  <fonts count="7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u/>
      <sz val="10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horizontal="center"/>
    </xf>
    <xf numFmtId="164" fontId="2" fillId="0" borderId="0" xfId="1" quotePrefix="1" applyNumberFormat="1" applyFont="1" applyAlignment="1">
      <alignment horizontal="center"/>
    </xf>
    <xf numFmtId="164" fontId="4" fillId="0" borderId="0" xfId="1" quotePrefix="1" applyNumberFormat="1" applyFont="1" applyAlignment="1">
      <alignment horizontal="center"/>
    </xf>
    <xf numFmtId="0" fontId="4" fillId="0" borderId="0" xfId="0" applyFont="1"/>
    <xf numFmtId="164" fontId="4" fillId="0" borderId="0" xfId="0" applyNumberFormat="1" applyFont="1"/>
    <xf numFmtId="167" fontId="2" fillId="0" borderId="0" xfId="1" applyNumberFormat="1" applyFont="1"/>
    <xf numFmtId="167" fontId="4" fillId="0" borderId="0" xfId="1" applyNumberFormat="1" applyFont="1"/>
    <xf numFmtId="169" fontId="2" fillId="0" borderId="0" xfId="1" applyNumberFormat="1" applyFont="1"/>
    <xf numFmtId="0" fontId="5" fillId="0" borderId="0" xfId="0" applyFont="1"/>
    <xf numFmtId="0" fontId="6" fillId="0" borderId="0" xfId="0" applyFont="1"/>
    <xf numFmtId="0" fontId="2" fillId="0" borderId="0" xfId="0" applyFont="1" applyAlignment="1">
      <alignment wrapText="1"/>
    </xf>
    <xf numFmtId="170" fontId="2" fillId="0" borderId="0" xfId="0" applyNumberFormat="1" applyFont="1"/>
    <xf numFmtId="44" fontId="2" fillId="0" borderId="0" xfId="0" applyNumberFormat="1" applyFont="1"/>
    <xf numFmtId="0" fontId="3" fillId="0" borderId="0" xfId="0" applyFont="1" applyAlignment="1">
      <alignment horizontal="centerContinuous"/>
    </xf>
    <xf numFmtId="6" fontId="4" fillId="0" borderId="0" xfId="0" quotePrefix="1" applyNumberFormat="1" applyFont="1" applyAlignment="1">
      <alignment horizontal="centerContinuous"/>
    </xf>
    <xf numFmtId="0" fontId="4" fillId="0" borderId="1" xfId="0" applyFont="1" applyBorder="1" applyAlignment="1">
      <alignment horizontal="centerContinuous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MEDEPT/Mkt_anly/TW/TWFIN/2000/WEEKLY/July/07_00w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"/>
      <sheetName val="Fuel_Plan"/>
    </sheetNames>
    <sheetDataSet>
      <sheetData sheetId="0">
        <row r="10">
          <cell r="N10">
            <v>1486.1865</v>
          </cell>
          <cell r="P10">
            <v>1498.5</v>
          </cell>
        </row>
        <row r="11">
          <cell r="N11">
            <v>9.1713974000000018</v>
          </cell>
          <cell r="P11">
            <v>39.9</v>
          </cell>
        </row>
        <row r="14">
          <cell r="N14">
            <v>5.2200742000000009</v>
          </cell>
        </row>
        <row r="20">
          <cell r="N20">
            <v>2482.0459999999998</v>
          </cell>
          <cell r="P20">
            <v>2489</v>
          </cell>
        </row>
        <row r="21">
          <cell r="N21">
            <v>196.9131648</v>
          </cell>
          <cell r="P21">
            <v>217.7</v>
          </cell>
        </row>
        <row r="22">
          <cell r="N22">
            <v>108.96608800000001</v>
          </cell>
        </row>
        <row r="28">
          <cell r="N28">
            <v>290.904</v>
          </cell>
          <cell r="P28">
            <v>250.7</v>
          </cell>
        </row>
        <row r="29">
          <cell r="N29">
            <v>31.918955800000003</v>
          </cell>
          <cell r="P29">
            <v>28.3</v>
          </cell>
        </row>
        <row r="34">
          <cell r="N34">
            <v>1204.93869</v>
          </cell>
          <cell r="P34">
            <v>604.1</v>
          </cell>
        </row>
        <row r="35">
          <cell r="N35">
            <v>101.286624</v>
          </cell>
          <cell r="P35">
            <v>69</v>
          </cell>
        </row>
        <row r="37">
          <cell r="N37">
            <v>10.445855599999998</v>
          </cell>
        </row>
        <row r="40">
          <cell r="N40">
            <v>4422.0727499999994</v>
          </cell>
          <cell r="P40">
            <v>5004.0999999999995</v>
          </cell>
        </row>
        <row r="41">
          <cell r="N41">
            <v>286.43591879999997</v>
          </cell>
          <cell r="P41">
            <v>345.4</v>
          </cell>
        </row>
        <row r="42">
          <cell r="N42">
            <v>5.2386381000000002</v>
          </cell>
        </row>
        <row r="43">
          <cell r="P43">
            <v>72.900000000000006</v>
          </cell>
        </row>
        <row r="49">
          <cell r="N49">
            <v>453.15800000000002</v>
          </cell>
          <cell r="P49">
            <v>524.9</v>
          </cell>
        </row>
        <row r="51">
          <cell r="N51">
            <v>34.454773760000002</v>
          </cell>
          <cell r="P51">
            <v>60.6</v>
          </cell>
        </row>
        <row r="52">
          <cell r="N52">
            <v>44.677840000000003</v>
          </cell>
        </row>
        <row r="55">
          <cell r="N55">
            <v>257.42399999999998</v>
          </cell>
          <cell r="P55">
            <v>262.39999999999998</v>
          </cell>
        </row>
        <row r="56">
          <cell r="N56">
            <v>10.479705600000001</v>
          </cell>
          <cell r="P56">
            <v>9.3000000000000007</v>
          </cell>
        </row>
        <row r="65">
          <cell r="N65">
            <v>5.8899000000000008</v>
          </cell>
        </row>
        <row r="68">
          <cell r="N68">
            <v>261.10700150000002</v>
          </cell>
          <cell r="P68">
            <v>338.1</v>
          </cell>
        </row>
        <row r="69">
          <cell r="N69">
            <v>52.784168100000002</v>
          </cell>
          <cell r="P69">
            <v>57.6</v>
          </cell>
        </row>
        <row r="72">
          <cell r="N72">
            <v>33.460239800000018</v>
          </cell>
          <cell r="P72">
            <v>43.4</v>
          </cell>
        </row>
        <row r="77">
          <cell r="N77">
            <v>368.76979999999998</v>
          </cell>
          <cell r="P77">
            <v>396.6</v>
          </cell>
        </row>
        <row r="78">
          <cell r="N78">
            <v>8.4311886999999963</v>
          </cell>
          <cell r="P78">
            <v>10.1</v>
          </cell>
        </row>
        <row r="80">
          <cell r="N80">
            <v>94.273049999999984</v>
          </cell>
        </row>
        <row r="83">
          <cell r="N83">
            <v>278.68844999999999</v>
          </cell>
          <cell r="P83">
            <v>267.8</v>
          </cell>
        </row>
        <row r="84">
          <cell r="N84">
            <v>16.958914499999999</v>
          </cell>
          <cell r="P84">
            <v>7.1</v>
          </cell>
        </row>
        <row r="86">
          <cell r="N86">
            <v>34.301339999999996</v>
          </cell>
          <cell r="P86">
            <v>41.7</v>
          </cell>
        </row>
      </sheetData>
      <sheetData sheetId="1">
        <row r="27">
          <cell r="AG27">
            <v>659.50752113921374</v>
          </cell>
        </row>
        <row r="41">
          <cell r="AG41">
            <v>-192.53643707181357</v>
          </cell>
        </row>
        <row r="59">
          <cell r="AG59">
            <v>-13.949999999999704</v>
          </cell>
        </row>
        <row r="61">
          <cell r="AG61">
            <v>-19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9"/>
  <sheetViews>
    <sheetView tabSelected="1" workbookViewId="0">
      <selection activeCell="C35" sqref="C35"/>
    </sheetView>
  </sheetViews>
  <sheetFormatPr defaultColWidth="9.109375" defaultRowHeight="13.2" x14ac:dyDescent="0.25"/>
  <cols>
    <col min="1" max="1" width="36" style="1" customWidth="1"/>
    <col min="2" max="2" width="3.44140625" style="1" customWidth="1"/>
    <col min="3" max="3" width="12.5546875" style="1" customWidth="1"/>
    <col min="4" max="4" width="14.109375" style="1" customWidth="1"/>
    <col min="5" max="5" width="12.33203125" style="1" customWidth="1"/>
    <col min="6" max="6" width="2.109375" style="1" customWidth="1"/>
    <col min="7" max="7" width="47.44140625" style="1" customWidth="1"/>
    <col min="8" max="16384" width="9.109375" style="1"/>
  </cols>
  <sheetData>
    <row r="1" spans="1:7" ht="15.6" x14ac:dyDescent="0.3">
      <c r="A1" s="21" t="s">
        <v>0</v>
      </c>
      <c r="B1" s="21"/>
      <c r="C1" s="21"/>
      <c r="D1" s="21"/>
      <c r="E1" s="21"/>
      <c r="F1" s="21"/>
      <c r="G1" s="21"/>
    </row>
    <row r="2" spans="1:7" x14ac:dyDescent="0.25">
      <c r="A2" s="22" t="s">
        <v>1</v>
      </c>
      <c r="B2" s="22"/>
      <c r="C2" s="22"/>
      <c r="D2" s="22"/>
      <c r="E2" s="22"/>
      <c r="F2" s="22"/>
      <c r="G2" s="22"/>
    </row>
    <row r="3" spans="1:7" ht="15.6" x14ac:dyDescent="0.3">
      <c r="A3" s="17"/>
      <c r="G3" s="2">
        <f ca="1">NOW()</f>
        <v>36714.417878009262</v>
      </c>
    </row>
    <row r="4" spans="1:7" x14ac:dyDescent="0.25">
      <c r="A4" s="16"/>
    </row>
    <row r="5" spans="1:7" x14ac:dyDescent="0.25">
      <c r="A5" s="11"/>
      <c r="C5" s="23" t="s">
        <v>2</v>
      </c>
      <c r="D5" s="23"/>
      <c r="E5" s="23"/>
    </row>
    <row r="6" spans="1:7" x14ac:dyDescent="0.25">
      <c r="C6" s="3"/>
      <c r="D6" s="3"/>
      <c r="E6" s="3"/>
      <c r="F6" s="3"/>
    </row>
    <row r="7" spans="1:7" x14ac:dyDescent="0.25">
      <c r="C7" s="4" t="s">
        <v>3</v>
      </c>
      <c r="D7" s="4" t="s">
        <v>4</v>
      </c>
      <c r="E7" s="4" t="s">
        <v>5</v>
      </c>
      <c r="F7" s="3"/>
      <c r="G7" s="5" t="s">
        <v>6</v>
      </c>
    </row>
    <row r="9" spans="1:7" ht="24.75" customHeight="1" x14ac:dyDescent="0.25">
      <c r="A9" s="1" t="s">
        <v>7</v>
      </c>
      <c r="C9" s="13">
        <f>([1]PLAN!P10+[1]PLAN!P20+[1]PLAN!P28+[1]PLAN!P34+[1]PLAN!P40)/1000</f>
        <v>9.8463999999999992</v>
      </c>
      <c r="D9" s="13">
        <f>([1]PLAN!N10+[1]PLAN!N20+[1]PLAN!N28+[1]PLAN!N34+[1]PLAN!N40)/1000</f>
        <v>9.886147939999999</v>
      </c>
      <c r="E9" s="13">
        <f>D9-C9</f>
        <v>3.9747939999999815E-2</v>
      </c>
      <c r="G9" s="18" t="s">
        <v>8</v>
      </c>
    </row>
    <row r="10" spans="1:7" ht="11.25" customHeight="1" x14ac:dyDescent="0.25">
      <c r="C10" s="6"/>
      <c r="D10" s="6"/>
      <c r="E10" s="13"/>
    </row>
    <row r="11" spans="1:7" ht="24.75" customHeight="1" x14ac:dyDescent="0.25">
      <c r="A11" s="1" t="s">
        <v>9</v>
      </c>
      <c r="C11" s="13">
        <f>([1]PLAN!P11+[1]PLAN!P21+[1]PLAN!P29+[1]PLAN!P35+[1]PLAN!P41+[1]PLAN!P43)/1000</f>
        <v>0.77319999999999989</v>
      </c>
      <c r="D11" s="13">
        <f>([1]PLAN!N11+[1]PLAN!N14+[1]PLAN!N21+[1]PLAN!N22+[1]PLAN!N29+[1]PLAN!N35+[1]PLAN!N37+[1]PLAN!N41+[1]PLAN!N42)/1000</f>
        <v>0.75559671669999995</v>
      </c>
      <c r="E11" s="13">
        <f>D11-C11</f>
        <v>-1.7603283299999939E-2</v>
      </c>
      <c r="G11" s="18" t="s">
        <v>10</v>
      </c>
    </row>
    <row r="12" spans="1:7" ht="6" customHeight="1" x14ac:dyDescent="0.25">
      <c r="C12" s="6"/>
      <c r="D12" s="6"/>
      <c r="E12" s="13"/>
    </row>
    <row r="13" spans="1:7" x14ac:dyDescent="0.25">
      <c r="A13" s="1" t="s">
        <v>11</v>
      </c>
      <c r="C13" s="13">
        <f>([1]PLAN!P49+[1]PLAN!P55+[1]PLAN!P68)/1000</f>
        <v>1.1254000000000002</v>
      </c>
      <c r="D13" s="13">
        <f>([1]PLAN!N49+[1]PLAN!N55+[1]PLAN!N68)/1000</f>
        <v>0.97168900150000004</v>
      </c>
      <c r="E13" s="13">
        <f>D13-C13</f>
        <v>-0.15371099850000014</v>
      </c>
      <c r="G13" s="18" t="s">
        <v>12</v>
      </c>
    </row>
    <row r="14" spans="1:7" ht="6" customHeight="1" x14ac:dyDescent="0.25">
      <c r="C14" s="6"/>
      <c r="D14" s="6"/>
      <c r="E14" s="13"/>
    </row>
    <row r="15" spans="1:7" x14ac:dyDescent="0.25">
      <c r="A15" s="1" t="s">
        <v>13</v>
      </c>
      <c r="C15" s="13">
        <f>([1]PLAN!P51+[1]PLAN!P56+[1]PLAN!P69+[1]PLAN!P72)/1000</f>
        <v>0.1709</v>
      </c>
      <c r="D15" s="13">
        <f>([1]PLAN!N51+[1]PLAN!N52+[1]PLAN!N56+[1]PLAN!N65+[1]PLAN!N69+[1]PLAN!N72)/1000</f>
        <v>0.18174662726000002</v>
      </c>
      <c r="E15" s="13">
        <f>D15-C15</f>
        <v>1.0846627260000019E-2</v>
      </c>
      <c r="G15" s="18"/>
    </row>
    <row r="16" spans="1:7" ht="6" customHeight="1" x14ac:dyDescent="0.25">
      <c r="C16" s="6"/>
      <c r="D16" s="6"/>
      <c r="E16" s="13"/>
    </row>
    <row r="17" spans="1:7" x14ac:dyDescent="0.25">
      <c r="A17" s="1" t="s">
        <v>14</v>
      </c>
      <c r="C17" s="13">
        <f>([1]PLAN!P77+[1]PLAN!P83)/1000</f>
        <v>0.6644000000000001</v>
      </c>
      <c r="D17" s="13">
        <f>([1]PLAN!N77+[1]PLAN!N83)/1000</f>
        <v>0.6474582499999999</v>
      </c>
      <c r="E17" s="13">
        <f>D17-C17</f>
        <v>-1.69417500000002E-2</v>
      </c>
    </row>
    <row r="18" spans="1:7" ht="6" customHeight="1" x14ac:dyDescent="0.25">
      <c r="C18" s="6"/>
      <c r="D18" s="6"/>
      <c r="E18" s="13"/>
    </row>
    <row r="19" spans="1:7" x14ac:dyDescent="0.25">
      <c r="A19" s="1" t="s">
        <v>15</v>
      </c>
      <c r="C19" s="13">
        <f>([1]PLAN!P78+[1]PLAN!P84+[1]PLAN!P86)/1000</f>
        <v>5.8900000000000008E-2</v>
      </c>
      <c r="D19" s="13">
        <f>([1]PLAN!N78+[1]PLAN!N80+[1]PLAN!N84+[1]PLAN!N86)/1000</f>
        <v>0.1539644932</v>
      </c>
      <c r="E19" s="13">
        <f>D19-C19</f>
        <v>9.5064493199999989E-2</v>
      </c>
      <c r="G19" s="1" t="s">
        <v>16</v>
      </c>
    </row>
    <row r="20" spans="1:7" ht="6" customHeight="1" x14ac:dyDescent="0.25">
      <c r="C20" s="6"/>
      <c r="D20" s="6"/>
      <c r="E20" s="6"/>
    </row>
    <row r="21" spans="1:7" ht="12.75" customHeight="1" x14ac:dyDescent="0.25">
      <c r="C21" s="6"/>
      <c r="D21" s="13"/>
      <c r="E21" s="13"/>
    </row>
    <row r="22" spans="1:7" ht="12.75" customHeight="1" x14ac:dyDescent="0.25">
      <c r="C22" s="6"/>
      <c r="D22" s="6"/>
      <c r="E22" s="6"/>
    </row>
    <row r="23" spans="1:7" x14ac:dyDescent="0.25">
      <c r="C23" s="9" t="s">
        <v>17</v>
      </c>
      <c r="D23" s="9" t="s">
        <v>17</v>
      </c>
      <c r="E23" s="9" t="s">
        <v>17</v>
      </c>
    </row>
    <row r="24" spans="1:7" x14ac:dyDescent="0.25">
      <c r="A24" s="11" t="s">
        <v>18</v>
      </c>
      <c r="C24" s="13">
        <f>SUM(C9:C20)-0.001</f>
        <v>12.638199999999999</v>
      </c>
      <c r="D24" s="13">
        <f>SUM(D9:D21)</f>
        <v>12.596603028659999</v>
      </c>
      <c r="E24" s="14">
        <f>D24-C24</f>
        <v>-4.1596971340000621E-2</v>
      </c>
    </row>
    <row r="25" spans="1:7" x14ac:dyDescent="0.25">
      <c r="C25" s="6"/>
      <c r="D25" s="6"/>
      <c r="E25" s="6"/>
    </row>
    <row r="26" spans="1:7" x14ac:dyDescent="0.25">
      <c r="C26" s="6"/>
      <c r="D26" s="6"/>
      <c r="E26" s="6"/>
    </row>
    <row r="27" spans="1:7" x14ac:dyDescent="0.25">
      <c r="A27" s="1" t="s">
        <v>19</v>
      </c>
      <c r="C27" s="6"/>
      <c r="D27" s="6"/>
      <c r="E27" s="13">
        <f>[1]Fuel_Plan!AG27/1000</f>
        <v>0.65950752113921374</v>
      </c>
      <c r="G27" s="1" t="s">
        <v>20</v>
      </c>
    </row>
    <row r="28" spans="1:7" x14ac:dyDescent="0.25">
      <c r="C28" s="6"/>
      <c r="D28" s="6"/>
      <c r="E28" s="6"/>
    </row>
    <row r="29" spans="1:7" ht="6" customHeight="1" x14ac:dyDescent="0.25">
      <c r="C29" s="6"/>
      <c r="D29" s="6"/>
      <c r="E29" s="6"/>
    </row>
    <row r="30" spans="1:7" ht="6" customHeight="1" x14ac:dyDescent="0.25">
      <c r="C30" s="6"/>
      <c r="D30" s="6"/>
      <c r="E30" s="6"/>
    </row>
    <row r="31" spans="1:7" ht="24" customHeight="1" x14ac:dyDescent="0.25">
      <c r="A31" s="1" t="s">
        <v>21</v>
      </c>
      <c r="C31" s="6"/>
      <c r="D31" s="6"/>
      <c r="E31" s="13">
        <f>[1]Fuel_Plan!AG41/1000</f>
        <v>-0.19253643707181356</v>
      </c>
      <c r="G31" s="18" t="s">
        <v>22</v>
      </c>
    </row>
    <row r="32" spans="1:7" ht="6" customHeight="1" x14ac:dyDescent="0.25">
      <c r="C32" s="6"/>
      <c r="D32" s="6"/>
      <c r="E32" s="6"/>
    </row>
    <row r="33" spans="1:5" ht="6" customHeight="1" x14ac:dyDescent="0.25">
      <c r="C33" s="6"/>
      <c r="D33" s="6"/>
      <c r="E33" s="6"/>
    </row>
    <row r="34" spans="1:5" x14ac:dyDescent="0.25">
      <c r="A34" s="1" t="s">
        <v>23</v>
      </c>
      <c r="C34" s="6"/>
      <c r="D34" s="6"/>
      <c r="E34" s="13">
        <f>[1]Fuel_Plan!AG59/1000</f>
        <v>-1.3949999999999704E-2</v>
      </c>
    </row>
    <row r="35" spans="1:5" x14ac:dyDescent="0.25">
      <c r="C35" s="6"/>
      <c r="D35" s="6"/>
      <c r="E35" s="15"/>
    </row>
    <row r="36" spans="1:5" x14ac:dyDescent="0.25">
      <c r="A36" s="1" t="s">
        <v>24</v>
      </c>
      <c r="C36" s="6"/>
      <c r="D36" s="6"/>
      <c r="E36" s="13">
        <f>[1]Fuel_Plan!AG61/1000</f>
        <v>-1.9E-2</v>
      </c>
    </row>
    <row r="37" spans="1:5" x14ac:dyDescent="0.25">
      <c r="C37" s="6"/>
      <c r="D37" s="6"/>
      <c r="E37" s="15"/>
    </row>
    <row r="38" spans="1:5" x14ac:dyDescent="0.25">
      <c r="C38" s="9"/>
      <c r="D38" s="9"/>
      <c r="E38" s="9" t="s">
        <v>17</v>
      </c>
    </row>
    <row r="39" spans="1:5" x14ac:dyDescent="0.25">
      <c r="A39" s="11" t="s">
        <v>25</v>
      </c>
      <c r="C39" s="6"/>
      <c r="D39" s="6"/>
      <c r="E39" s="14">
        <f>SUM(E27:E38)</f>
        <v>0.43402108406740048</v>
      </c>
    </row>
    <row r="40" spans="1:5" x14ac:dyDescent="0.25">
      <c r="C40" s="9"/>
      <c r="D40" s="9"/>
      <c r="E40" s="10" t="s">
        <v>17</v>
      </c>
    </row>
    <row r="41" spans="1:5" x14ac:dyDescent="0.25">
      <c r="A41" s="11" t="s">
        <v>26</v>
      </c>
      <c r="C41" s="6"/>
      <c r="D41" s="6"/>
      <c r="E41" s="14">
        <f>E24+E39</f>
        <v>0.39242411272739985</v>
      </c>
    </row>
    <row r="42" spans="1:5" x14ac:dyDescent="0.25">
      <c r="C42" s="6"/>
      <c r="D42" s="6"/>
      <c r="E42" s="10" t="s">
        <v>27</v>
      </c>
    </row>
    <row r="43" spans="1:5" x14ac:dyDescent="0.25">
      <c r="C43" s="7"/>
      <c r="D43" s="7"/>
      <c r="E43" s="7"/>
    </row>
    <row r="44" spans="1:5" x14ac:dyDescent="0.25">
      <c r="A44" s="1" t="s">
        <v>28</v>
      </c>
      <c r="C44" s="7"/>
      <c r="D44" s="7"/>
      <c r="E44" s="7"/>
    </row>
    <row r="45" spans="1:5" x14ac:dyDescent="0.25">
      <c r="C45" s="7"/>
      <c r="D45" s="7"/>
      <c r="E45" s="7"/>
    </row>
    <row r="46" spans="1:5" x14ac:dyDescent="0.25">
      <c r="A46" s="16"/>
      <c r="C46" s="8" t="s">
        <v>29</v>
      </c>
      <c r="D46" s="8" t="s">
        <v>29</v>
      </c>
      <c r="E46" s="8" t="s">
        <v>29</v>
      </c>
    </row>
    <row r="47" spans="1:5" x14ac:dyDescent="0.25">
      <c r="C47" s="4" t="s">
        <v>30</v>
      </c>
      <c r="D47" s="4" t="s">
        <v>31</v>
      </c>
      <c r="E47" s="4" t="s">
        <v>32</v>
      </c>
    </row>
    <row r="48" spans="1:5" x14ac:dyDescent="0.25">
      <c r="C48" s="7"/>
      <c r="D48" s="7"/>
      <c r="E48" s="7"/>
    </row>
    <row r="49" spans="1:5" x14ac:dyDescent="0.25">
      <c r="A49" s="1" t="s">
        <v>33</v>
      </c>
      <c r="C49" s="7">
        <f>12.1974+11.4399+12.0484+11.6305+12.6132+12.208+12.6394</f>
        <v>84.776799999999994</v>
      </c>
      <c r="D49" s="20">
        <f>2.026+1.795+1.948+1.87+2.0444+2.0714+2.0894-0.352-0.299-0.306-0.283-0.302-0.29-0.305</f>
        <v>11.707200000000004</v>
      </c>
      <c r="E49" s="7">
        <f>SUM(C49:D49)</f>
        <v>96.483999999999995</v>
      </c>
    </row>
    <row r="50" spans="1:5" ht="7.5" customHeight="1" x14ac:dyDescent="0.25">
      <c r="C50" s="7"/>
      <c r="D50" s="7"/>
      <c r="E50" s="7"/>
    </row>
    <row r="51" spans="1:5" ht="6" customHeight="1" x14ac:dyDescent="0.25">
      <c r="C51" s="6"/>
      <c r="D51" s="7"/>
      <c r="E51" s="7"/>
    </row>
    <row r="52" spans="1:5" x14ac:dyDescent="0.25">
      <c r="A52" s="1" t="s">
        <v>34</v>
      </c>
      <c r="C52" s="6">
        <f>12.3463+11.4383+11.951+11.549+12.438+12.202+D24</f>
        <v>84.521203028659997</v>
      </c>
      <c r="D52" s="20">
        <f>2.039+1.6453+2.224+1.894+2.053+2.524+2.541+0.038-0.0655-0.372+0.031+0.3697-0.295-0.324</f>
        <v>14.302500000000002</v>
      </c>
      <c r="E52" s="7">
        <f>SUM(C52:D52)</f>
        <v>98.823703028659992</v>
      </c>
    </row>
    <row r="53" spans="1:5" x14ac:dyDescent="0.25">
      <c r="C53" s="9" t="s">
        <v>17</v>
      </c>
      <c r="D53" s="9" t="s">
        <v>17</v>
      </c>
      <c r="E53" s="9" t="s">
        <v>17</v>
      </c>
    </row>
    <row r="54" spans="1:5" x14ac:dyDescent="0.25">
      <c r="C54" s="6"/>
      <c r="D54" s="6"/>
      <c r="E54" s="6"/>
    </row>
    <row r="55" spans="1:5" ht="6" customHeight="1" x14ac:dyDescent="0.25">
      <c r="C55" s="7"/>
      <c r="D55" s="7"/>
      <c r="E55" s="7"/>
    </row>
    <row r="56" spans="1:5" x14ac:dyDescent="0.25">
      <c r="A56" s="1" t="s">
        <v>35</v>
      </c>
      <c r="C56" s="6">
        <f>C52-C49</f>
        <v>-0.25559697133999748</v>
      </c>
      <c r="D56" s="19">
        <f>D52-D49</f>
        <v>2.5952999999999982</v>
      </c>
      <c r="E56" s="7">
        <f>SUM(C56:D56)</f>
        <v>2.3397030286600007</v>
      </c>
    </row>
    <row r="57" spans="1:5" x14ac:dyDescent="0.25">
      <c r="C57" s="9" t="s">
        <v>17</v>
      </c>
      <c r="D57" s="9" t="s">
        <v>17</v>
      </c>
      <c r="E57" s="9" t="s">
        <v>17</v>
      </c>
    </row>
    <row r="58" spans="1:5" x14ac:dyDescent="0.25">
      <c r="A58" s="11"/>
      <c r="C58" s="12"/>
      <c r="D58" s="12"/>
      <c r="E58" s="12"/>
    </row>
    <row r="59" spans="1:5" x14ac:dyDescent="0.25">
      <c r="C59" s="9"/>
      <c r="D59" s="9"/>
      <c r="E59" s="9"/>
    </row>
  </sheetData>
  <pageMargins left="0.75" right="0.75" top="1" bottom="1" header="0.5" footer="0.5"/>
  <pageSetup scale="71" orientation="portrait" horizontalDpi="4294967292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Actuals V. Plan</vt:lpstr>
      <vt:lpstr>'Actuals V. Plan'!Print_Area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ET&amp;S Lan Support</dc:creator>
  <cp:lastModifiedBy>Havlíček Jan</cp:lastModifiedBy>
  <cp:lastPrinted>2000-07-05T17:12:51Z</cp:lastPrinted>
  <dcterms:created xsi:type="dcterms:W3CDTF">1999-10-11T14:59:11Z</dcterms:created>
  <dcterms:modified xsi:type="dcterms:W3CDTF">2023-09-10T15:06:29Z</dcterms:modified>
</cp:coreProperties>
</file>