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Astra's" sheetId="1" r:id="rId1"/>
    <sheet name="TW's" sheetId="4" r:id="rId2"/>
    <sheet name="Max Rates" sheetId="5" r:id="rId3"/>
  </sheets>
  <definedNames>
    <definedName name="_xlnm.Print_Area" localSheetId="0">'Astra''s'!$A$1:$Q$49</definedName>
  </definedNames>
  <calcPr calcId="92512"/>
</workbook>
</file>

<file path=xl/calcChain.xml><?xml version="1.0" encoding="utf-8"?>
<calcChain xmlns="http://schemas.openxmlformats.org/spreadsheetml/2006/main">
  <c r="E9" i="1" l="1"/>
  <c r="G9" i="1"/>
  <c r="H9" i="1"/>
  <c r="L9" i="1"/>
  <c r="M9" i="1"/>
  <c r="N9" i="1"/>
  <c r="O9" i="1"/>
  <c r="P9" i="1"/>
  <c r="Q9" i="1"/>
  <c r="S9" i="1"/>
  <c r="V9" i="1"/>
  <c r="W9" i="1"/>
  <c r="X9" i="1"/>
  <c r="A10" i="1"/>
  <c r="E10" i="1"/>
  <c r="G10" i="1"/>
  <c r="H10" i="1"/>
  <c r="L10" i="1"/>
  <c r="M10" i="1"/>
  <c r="N10" i="1"/>
  <c r="O10" i="1"/>
  <c r="P10" i="1"/>
  <c r="Q10" i="1"/>
  <c r="S10" i="1"/>
  <c r="V10" i="1"/>
  <c r="W10" i="1"/>
  <c r="X10" i="1"/>
  <c r="A11" i="1"/>
  <c r="E11" i="1"/>
  <c r="G11" i="1"/>
  <c r="H11" i="1"/>
  <c r="L11" i="1"/>
  <c r="M11" i="1"/>
  <c r="N11" i="1"/>
  <c r="O11" i="1"/>
  <c r="P11" i="1"/>
  <c r="Q11" i="1"/>
  <c r="S11" i="1"/>
  <c r="V11" i="1"/>
  <c r="W11" i="1"/>
  <c r="X11" i="1"/>
  <c r="A12" i="1"/>
  <c r="E12" i="1"/>
  <c r="G12" i="1"/>
  <c r="H12" i="1"/>
  <c r="L12" i="1"/>
  <c r="M12" i="1"/>
  <c r="N12" i="1"/>
  <c r="O12" i="1"/>
  <c r="P12" i="1"/>
  <c r="Q12" i="1"/>
  <c r="S12" i="1"/>
  <c r="V12" i="1"/>
  <c r="W12" i="1"/>
  <c r="X12" i="1"/>
  <c r="A13" i="1"/>
  <c r="E13" i="1"/>
  <c r="G13" i="1"/>
  <c r="H13" i="1"/>
  <c r="L13" i="1"/>
  <c r="M13" i="1"/>
  <c r="N13" i="1"/>
  <c r="O13" i="1"/>
  <c r="P13" i="1"/>
  <c r="Q13" i="1"/>
  <c r="S13" i="1"/>
  <c r="V13" i="1"/>
  <c r="W13" i="1"/>
  <c r="X13" i="1"/>
  <c r="A14" i="1"/>
  <c r="E14" i="1"/>
  <c r="G14" i="1"/>
  <c r="H14" i="1"/>
  <c r="L14" i="1"/>
  <c r="M14" i="1"/>
  <c r="N14" i="1"/>
  <c r="O14" i="1"/>
  <c r="P14" i="1"/>
  <c r="Q14" i="1"/>
  <c r="S14" i="1"/>
  <c r="V14" i="1"/>
  <c r="W14" i="1"/>
  <c r="X14" i="1"/>
  <c r="A15" i="1"/>
  <c r="E15" i="1"/>
  <c r="G15" i="1"/>
  <c r="H15" i="1"/>
  <c r="L15" i="1"/>
  <c r="M15" i="1"/>
  <c r="N15" i="1"/>
  <c r="O15" i="1"/>
  <c r="P15" i="1"/>
  <c r="Q15" i="1"/>
  <c r="S15" i="1"/>
  <c r="V15" i="1"/>
  <c r="W15" i="1"/>
  <c r="X15" i="1"/>
  <c r="A16" i="1"/>
  <c r="E16" i="1"/>
  <c r="G16" i="1"/>
  <c r="H16" i="1"/>
  <c r="L16" i="1"/>
  <c r="M16" i="1"/>
  <c r="N16" i="1"/>
  <c r="O16" i="1"/>
  <c r="P16" i="1"/>
  <c r="Q16" i="1"/>
  <c r="S16" i="1"/>
  <c r="V16" i="1"/>
  <c r="W16" i="1"/>
  <c r="X16" i="1"/>
  <c r="A17" i="1"/>
  <c r="E17" i="1"/>
  <c r="G17" i="1"/>
  <c r="H17" i="1"/>
  <c r="L17" i="1"/>
  <c r="M17" i="1"/>
  <c r="N17" i="1"/>
  <c r="O17" i="1"/>
  <c r="P17" i="1"/>
  <c r="Q17" i="1"/>
  <c r="S17" i="1"/>
  <c r="V17" i="1"/>
  <c r="W17" i="1"/>
  <c r="X17" i="1"/>
  <c r="A18" i="1"/>
  <c r="E18" i="1"/>
  <c r="G18" i="1"/>
  <c r="H18" i="1"/>
  <c r="L18" i="1"/>
  <c r="M18" i="1"/>
  <c r="N18" i="1"/>
  <c r="O18" i="1"/>
  <c r="P18" i="1"/>
  <c r="Q18" i="1"/>
  <c r="S18" i="1"/>
  <c r="V18" i="1"/>
  <c r="W18" i="1"/>
  <c r="X18" i="1"/>
  <c r="A19" i="1"/>
  <c r="E19" i="1"/>
  <c r="G19" i="1"/>
  <c r="H19" i="1"/>
  <c r="L19" i="1"/>
  <c r="M19" i="1"/>
  <c r="N19" i="1"/>
  <c r="O19" i="1"/>
  <c r="P19" i="1"/>
  <c r="Q19" i="1"/>
  <c r="S19" i="1"/>
  <c r="V19" i="1"/>
  <c r="W19" i="1"/>
  <c r="X19" i="1"/>
  <c r="A20" i="1"/>
  <c r="E20" i="1"/>
  <c r="G20" i="1"/>
  <c r="H20" i="1"/>
  <c r="L20" i="1"/>
  <c r="M20" i="1"/>
  <c r="N20" i="1"/>
  <c r="O20" i="1"/>
  <c r="P20" i="1"/>
  <c r="Q20" i="1"/>
  <c r="S20" i="1"/>
  <c r="V20" i="1"/>
  <c r="W20" i="1"/>
  <c r="X20" i="1"/>
  <c r="A21" i="1"/>
  <c r="E21" i="1"/>
  <c r="G21" i="1"/>
  <c r="H21" i="1"/>
  <c r="L21" i="1"/>
  <c r="M21" i="1"/>
  <c r="N21" i="1"/>
  <c r="O21" i="1"/>
  <c r="P21" i="1"/>
  <c r="Q21" i="1"/>
  <c r="S21" i="1"/>
  <c r="V21" i="1"/>
  <c r="W21" i="1"/>
  <c r="X21" i="1"/>
  <c r="A22" i="1"/>
  <c r="E22" i="1"/>
  <c r="G22" i="1"/>
  <c r="H22" i="1"/>
  <c r="L22" i="1"/>
  <c r="M22" i="1"/>
  <c r="N22" i="1"/>
  <c r="O22" i="1"/>
  <c r="P22" i="1"/>
  <c r="Q22" i="1"/>
  <c r="S22" i="1"/>
  <c r="V22" i="1"/>
  <c r="W22" i="1"/>
  <c r="X22" i="1"/>
  <c r="A23" i="1"/>
  <c r="E23" i="1"/>
  <c r="G23" i="1"/>
  <c r="H23" i="1"/>
  <c r="L23" i="1"/>
  <c r="M23" i="1"/>
  <c r="N23" i="1"/>
  <c r="O23" i="1"/>
  <c r="P23" i="1"/>
  <c r="Q23" i="1"/>
  <c r="S23" i="1"/>
  <c r="V23" i="1"/>
  <c r="W23" i="1"/>
  <c r="X23" i="1"/>
  <c r="A24" i="1"/>
  <c r="E24" i="1"/>
  <c r="G24" i="1"/>
  <c r="H24" i="1"/>
  <c r="L24" i="1"/>
  <c r="M24" i="1"/>
  <c r="N24" i="1"/>
  <c r="O24" i="1"/>
  <c r="P24" i="1"/>
  <c r="Q24" i="1"/>
  <c r="S24" i="1"/>
  <c r="V24" i="1"/>
  <c r="W24" i="1"/>
  <c r="X24" i="1"/>
  <c r="A25" i="1"/>
  <c r="E25" i="1"/>
  <c r="G25" i="1"/>
  <c r="H25" i="1"/>
  <c r="L25" i="1"/>
  <c r="M25" i="1"/>
  <c r="N25" i="1"/>
  <c r="O25" i="1"/>
  <c r="P25" i="1"/>
  <c r="Q25" i="1"/>
  <c r="S25" i="1"/>
  <c r="V25" i="1"/>
  <c r="W25" i="1"/>
  <c r="X25" i="1"/>
  <c r="A26" i="1"/>
  <c r="E26" i="1"/>
  <c r="G26" i="1"/>
  <c r="H26" i="1"/>
  <c r="L26" i="1"/>
  <c r="M26" i="1"/>
  <c r="N26" i="1"/>
  <c r="O26" i="1"/>
  <c r="P26" i="1"/>
  <c r="Q26" i="1"/>
  <c r="S26" i="1"/>
  <c r="V26" i="1"/>
  <c r="W26" i="1"/>
  <c r="X26" i="1"/>
  <c r="A27" i="1"/>
  <c r="E27" i="1"/>
  <c r="G27" i="1"/>
  <c r="H27" i="1"/>
  <c r="L27" i="1"/>
  <c r="M27" i="1"/>
  <c r="N27" i="1"/>
  <c r="O27" i="1"/>
  <c r="P27" i="1"/>
  <c r="Q27" i="1"/>
  <c r="S27" i="1"/>
  <c r="V27" i="1"/>
  <c r="W27" i="1"/>
  <c r="X27" i="1"/>
  <c r="A28" i="1"/>
  <c r="E28" i="1"/>
  <c r="G28" i="1"/>
  <c r="H28" i="1"/>
  <c r="L28" i="1"/>
  <c r="M28" i="1"/>
  <c r="N28" i="1"/>
  <c r="O28" i="1"/>
  <c r="P28" i="1"/>
  <c r="Q28" i="1"/>
  <c r="S28" i="1"/>
  <c r="V28" i="1"/>
  <c r="W28" i="1"/>
  <c r="X28" i="1"/>
  <c r="A29" i="1"/>
  <c r="E29" i="1"/>
  <c r="G29" i="1"/>
  <c r="H29" i="1"/>
  <c r="L29" i="1"/>
  <c r="M29" i="1"/>
  <c r="N29" i="1"/>
  <c r="O29" i="1"/>
  <c r="P29" i="1"/>
  <c r="Q29" i="1"/>
  <c r="S29" i="1"/>
  <c r="V29" i="1"/>
  <c r="W29" i="1"/>
  <c r="X29" i="1"/>
  <c r="A30" i="1"/>
  <c r="E30" i="1"/>
  <c r="G30" i="1"/>
  <c r="H30" i="1"/>
  <c r="L30" i="1"/>
  <c r="M30" i="1"/>
  <c r="N30" i="1"/>
  <c r="O30" i="1"/>
  <c r="P30" i="1"/>
  <c r="Q30" i="1"/>
  <c r="S30" i="1"/>
  <c r="V30" i="1"/>
  <c r="W30" i="1"/>
  <c r="X30" i="1"/>
  <c r="A31" i="1"/>
  <c r="E31" i="1"/>
  <c r="G31" i="1"/>
  <c r="H31" i="1"/>
  <c r="L31" i="1"/>
  <c r="M31" i="1"/>
  <c r="N31" i="1"/>
  <c r="O31" i="1"/>
  <c r="P31" i="1"/>
  <c r="Q31" i="1"/>
  <c r="S31" i="1"/>
  <c r="V31" i="1"/>
  <c r="W31" i="1"/>
  <c r="X31" i="1"/>
  <c r="A32" i="1"/>
  <c r="E32" i="1"/>
  <c r="G32" i="1"/>
  <c r="H32" i="1"/>
  <c r="L32" i="1"/>
  <c r="M32" i="1"/>
  <c r="N32" i="1"/>
  <c r="O32" i="1"/>
  <c r="P32" i="1"/>
  <c r="Q32" i="1"/>
  <c r="S32" i="1"/>
  <c r="V32" i="1"/>
  <c r="W32" i="1"/>
  <c r="X32" i="1"/>
  <c r="A33" i="1"/>
  <c r="E33" i="1"/>
  <c r="G33" i="1"/>
  <c r="H33" i="1"/>
  <c r="L33" i="1"/>
  <c r="M33" i="1"/>
  <c r="N33" i="1"/>
  <c r="O33" i="1"/>
  <c r="P33" i="1"/>
  <c r="Q33" i="1"/>
  <c r="S33" i="1"/>
  <c r="V33" i="1"/>
  <c r="W33" i="1"/>
  <c r="X33" i="1"/>
  <c r="A34" i="1"/>
  <c r="E34" i="1"/>
  <c r="G34" i="1"/>
  <c r="H34" i="1"/>
  <c r="L34" i="1"/>
  <c r="M34" i="1"/>
  <c r="N34" i="1"/>
  <c r="O34" i="1"/>
  <c r="P34" i="1"/>
  <c r="Q34" i="1"/>
  <c r="S34" i="1"/>
  <c r="V34" i="1"/>
  <c r="W34" i="1"/>
  <c r="X34" i="1"/>
  <c r="A35" i="1"/>
  <c r="E35" i="1"/>
  <c r="G35" i="1"/>
  <c r="H35" i="1"/>
  <c r="L35" i="1"/>
  <c r="M35" i="1"/>
  <c r="N35" i="1"/>
  <c r="O35" i="1"/>
  <c r="P35" i="1"/>
  <c r="Q35" i="1"/>
  <c r="S35" i="1"/>
  <c r="V35" i="1"/>
  <c r="W35" i="1"/>
  <c r="X35" i="1"/>
  <c r="A36" i="1"/>
  <c r="E36" i="1"/>
  <c r="G36" i="1"/>
  <c r="H36" i="1"/>
  <c r="L36" i="1"/>
  <c r="M36" i="1"/>
  <c r="N36" i="1"/>
  <c r="O36" i="1"/>
  <c r="P36" i="1"/>
  <c r="Q36" i="1"/>
  <c r="S36" i="1"/>
  <c r="V36" i="1"/>
  <c r="W36" i="1"/>
  <c r="X36" i="1"/>
  <c r="A37" i="1"/>
  <c r="E37" i="1"/>
  <c r="G37" i="1"/>
  <c r="H37" i="1"/>
  <c r="L37" i="1"/>
  <c r="M37" i="1"/>
  <c r="N37" i="1"/>
  <c r="O37" i="1"/>
  <c r="P37" i="1"/>
  <c r="Q37" i="1"/>
  <c r="S37" i="1"/>
  <c r="V37" i="1"/>
  <c r="W37" i="1"/>
  <c r="X37" i="1"/>
  <c r="A38" i="1"/>
  <c r="E38" i="1"/>
  <c r="G38" i="1"/>
  <c r="H38" i="1"/>
  <c r="L38" i="1"/>
  <c r="M38" i="1"/>
  <c r="N38" i="1"/>
  <c r="O38" i="1"/>
  <c r="P38" i="1"/>
  <c r="Q38" i="1"/>
  <c r="S38" i="1"/>
  <c r="V38" i="1"/>
  <c r="W38" i="1"/>
  <c r="X38" i="1"/>
  <c r="A39" i="1"/>
  <c r="G39" i="1"/>
  <c r="H39" i="1"/>
  <c r="M39" i="1"/>
  <c r="N39" i="1"/>
  <c r="O39" i="1"/>
  <c r="P39" i="1"/>
  <c r="Q39" i="1"/>
  <c r="S39" i="1"/>
  <c r="V39" i="1"/>
  <c r="W39" i="1"/>
  <c r="X39" i="1"/>
  <c r="J40" i="1"/>
  <c r="K40" i="1"/>
  <c r="L40" i="1"/>
  <c r="M40" i="1"/>
  <c r="N40" i="1"/>
  <c r="O40" i="1"/>
  <c r="P40" i="1"/>
  <c r="Q40" i="1"/>
  <c r="V40" i="1"/>
  <c r="W40" i="1"/>
  <c r="X40" i="1"/>
  <c r="E43" i="1"/>
  <c r="Q43" i="1"/>
  <c r="V43" i="1"/>
  <c r="V44" i="1"/>
  <c r="E45" i="1"/>
  <c r="V45" i="1"/>
  <c r="L46" i="1"/>
  <c r="V46" i="1"/>
  <c r="D9" i="5"/>
  <c r="F9" i="5"/>
  <c r="K9" i="5"/>
  <c r="L9" i="5"/>
  <c r="M9" i="5"/>
  <c r="A10" i="5"/>
  <c r="D10" i="5"/>
  <c r="F10" i="5"/>
  <c r="K10" i="5"/>
  <c r="L10" i="5"/>
  <c r="M10" i="5"/>
  <c r="A11" i="5"/>
  <c r="D11" i="5"/>
  <c r="F11" i="5"/>
  <c r="K11" i="5"/>
  <c r="L11" i="5"/>
  <c r="M11" i="5"/>
  <c r="A12" i="5"/>
  <c r="D12" i="5"/>
  <c r="F12" i="5"/>
  <c r="K12" i="5"/>
  <c r="L12" i="5"/>
  <c r="M12" i="5"/>
  <c r="A13" i="5"/>
  <c r="D13" i="5"/>
  <c r="F13" i="5"/>
  <c r="K13" i="5"/>
  <c r="L13" i="5"/>
  <c r="M13" i="5"/>
  <c r="A14" i="5"/>
  <c r="D14" i="5"/>
  <c r="F14" i="5"/>
  <c r="K14" i="5"/>
  <c r="L14" i="5"/>
  <c r="M14" i="5"/>
  <c r="A15" i="5"/>
  <c r="D15" i="5"/>
  <c r="F15" i="5"/>
  <c r="K15" i="5"/>
  <c r="L15" i="5"/>
  <c r="M15" i="5"/>
  <c r="A16" i="5"/>
  <c r="D16" i="5"/>
  <c r="F16" i="5"/>
  <c r="K16" i="5"/>
  <c r="L16" i="5"/>
  <c r="M16" i="5"/>
  <c r="A17" i="5"/>
  <c r="D17" i="5"/>
  <c r="F17" i="5"/>
  <c r="K17" i="5"/>
  <c r="L17" i="5"/>
  <c r="M17" i="5"/>
  <c r="A18" i="5"/>
  <c r="D18" i="5"/>
  <c r="F18" i="5"/>
  <c r="K18" i="5"/>
  <c r="L18" i="5"/>
  <c r="M18" i="5"/>
  <c r="A19" i="5"/>
  <c r="D19" i="5"/>
  <c r="F19" i="5"/>
  <c r="K19" i="5"/>
  <c r="L19" i="5"/>
  <c r="M19" i="5"/>
  <c r="A20" i="5"/>
  <c r="D20" i="5"/>
  <c r="F20" i="5"/>
  <c r="K20" i="5"/>
  <c r="L20" i="5"/>
  <c r="M20" i="5"/>
  <c r="A21" i="5"/>
  <c r="D21" i="5"/>
  <c r="F21" i="5"/>
  <c r="K21" i="5"/>
  <c r="L21" i="5"/>
  <c r="M21" i="5"/>
  <c r="A22" i="5"/>
  <c r="D22" i="5"/>
  <c r="F22" i="5"/>
  <c r="K22" i="5"/>
  <c r="L22" i="5"/>
  <c r="M22" i="5"/>
  <c r="A23" i="5"/>
  <c r="D23" i="5"/>
  <c r="F23" i="5"/>
  <c r="K23" i="5"/>
  <c r="L23" i="5"/>
  <c r="M23" i="5"/>
  <c r="A24" i="5"/>
  <c r="D24" i="5"/>
  <c r="F24" i="5"/>
  <c r="K24" i="5"/>
  <c r="L24" i="5"/>
  <c r="M24" i="5"/>
  <c r="A25" i="5"/>
  <c r="D25" i="5"/>
  <c r="F25" i="5"/>
  <c r="K25" i="5"/>
  <c r="L25" i="5"/>
  <c r="M25" i="5"/>
  <c r="A26" i="5"/>
  <c r="D26" i="5"/>
  <c r="F26" i="5"/>
  <c r="K26" i="5"/>
  <c r="L26" i="5"/>
  <c r="M26" i="5"/>
  <c r="A27" i="5"/>
  <c r="D27" i="5"/>
  <c r="F27" i="5"/>
  <c r="K27" i="5"/>
  <c r="L27" i="5"/>
  <c r="M27" i="5"/>
  <c r="A28" i="5"/>
  <c r="D28" i="5"/>
  <c r="F28" i="5"/>
  <c r="K28" i="5"/>
  <c r="L28" i="5"/>
  <c r="M28" i="5"/>
  <c r="A29" i="5"/>
  <c r="D29" i="5"/>
  <c r="F29" i="5"/>
  <c r="K29" i="5"/>
  <c r="L29" i="5"/>
  <c r="M29" i="5"/>
  <c r="A30" i="5"/>
  <c r="D30" i="5"/>
  <c r="F30" i="5"/>
  <c r="K30" i="5"/>
  <c r="L30" i="5"/>
  <c r="M30" i="5"/>
  <c r="A31" i="5"/>
  <c r="D31" i="5"/>
  <c r="F31" i="5"/>
  <c r="K31" i="5"/>
  <c r="L31" i="5"/>
  <c r="M31" i="5"/>
  <c r="A32" i="5"/>
  <c r="D32" i="5"/>
  <c r="F32" i="5"/>
  <c r="K32" i="5"/>
  <c r="L32" i="5"/>
  <c r="M32" i="5"/>
  <c r="A33" i="5"/>
  <c r="D33" i="5"/>
  <c r="F33" i="5"/>
  <c r="K33" i="5"/>
  <c r="L33" i="5"/>
  <c r="M33" i="5"/>
  <c r="A34" i="5"/>
  <c r="D34" i="5"/>
  <c r="F34" i="5"/>
  <c r="K34" i="5"/>
  <c r="L34" i="5"/>
  <c r="M34" i="5"/>
  <c r="A35" i="5"/>
  <c r="D35" i="5"/>
  <c r="F35" i="5"/>
  <c r="K35" i="5"/>
  <c r="L35" i="5"/>
  <c r="M35" i="5"/>
  <c r="A36" i="5"/>
  <c r="D36" i="5"/>
  <c r="F36" i="5"/>
  <c r="K36" i="5"/>
  <c r="L36" i="5"/>
  <c r="M36" i="5"/>
  <c r="A37" i="5"/>
  <c r="D37" i="5"/>
  <c r="F37" i="5"/>
  <c r="K37" i="5"/>
  <c r="L37" i="5"/>
  <c r="M37" i="5"/>
  <c r="A38" i="5"/>
  <c r="D38" i="5"/>
  <c r="F38" i="5"/>
  <c r="K38" i="5"/>
  <c r="L38" i="5"/>
  <c r="M38" i="5"/>
  <c r="A39" i="5"/>
  <c r="D39" i="5"/>
  <c r="F39" i="5"/>
  <c r="K39" i="5"/>
  <c r="L39" i="5"/>
  <c r="M39" i="5"/>
  <c r="B40" i="5"/>
  <c r="C40" i="5"/>
  <c r="D40" i="5"/>
  <c r="F40" i="5"/>
  <c r="K40" i="5"/>
  <c r="L40" i="5"/>
  <c r="M40" i="5"/>
  <c r="K43" i="5"/>
  <c r="K44" i="5"/>
  <c r="K45" i="5"/>
  <c r="K46" i="5"/>
  <c r="K47" i="5"/>
  <c r="E9" i="4"/>
  <c r="F9" i="4"/>
  <c r="H9" i="4"/>
  <c r="I9" i="4"/>
  <c r="L9" i="4"/>
  <c r="M9" i="4"/>
  <c r="N9" i="4"/>
  <c r="O9" i="4"/>
  <c r="P9" i="4"/>
  <c r="Q9" i="4"/>
  <c r="R9" i="4"/>
  <c r="S9" i="4"/>
  <c r="T9" i="4"/>
  <c r="U9" i="4"/>
  <c r="V9" i="4"/>
  <c r="W9" i="4"/>
  <c r="Y9" i="4"/>
  <c r="AB9" i="4"/>
  <c r="AC9" i="4"/>
  <c r="AD9" i="4"/>
  <c r="A10" i="4"/>
  <c r="E10" i="4"/>
  <c r="F10" i="4"/>
  <c r="H10" i="4"/>
  <c r="I10" i="4"/>
  <c r="L10" i="4"/>
  <c r="M10" i="4"/>
  <c r="N10" i="4"/>
  <c r="O10" i="4"/>
  <c r="P10" i="4"/>
  <c r="Q10" i="4"/>
  <c r="R10" i="4"/>
  <c r="S10" i="4"/>
  <c r="T10" i="4"/>
  <c r="U10" i="4"/>
  <c r="V10" i="4"/>
  <c r="W10" i="4"/>
  <c r="Y10" i="4"/>
  <c r="AB10" i="4"/>
  <c r="AC10" i="4"/>
  <c r="AD10" i="4"/>
  <c r="A11" i="4"/>
  <c r="E11" i="4"/>
  <c r="F11" i="4"/>
  <c r="H11" i="4"/>
  <c r="I11" i="4"/>
  <c r="L11" i="4"/>
  <c r="M11" i="4"/>
  <c r="N11" i="4"/>
  <c r="O11" i="4"/>
  <c r="P11" i="4"/>
  <c r="Q11" i="4"/>
  <c r="R11" i="4"/>
  <c r="S11" i="4"/>
  <c r="T11" i="4"/>
  <c r="U11" i="4"/>
  <c r="V11" i="4"/>
  <c r="W11" i="4"/>
  <c r="Y11" i="4"/>
  <c r="AB11" i="4"/>
  <c r="AC11" i="4"/>
  <c r="AD11" i="4"/>
  <c r="A12" i="4"/>
  <c r="E12" i="4"/>
  <c r="F12" i="4"/>
  <c r="H12" i="4"/>
  <c r="I12" i="4"/>
  <c r="L12" i="4"/>
  <c r="M12" i="4"/>
  <c r="N12" i="4"/>
  <c r="O12" i="4"/>
  <c r="P12" i="4"/>
  <c r="Q12" i="4"/>
  <c r="R12" i="4"/>
  <c r="S12" i="4"/>
  <c r="T12" i="4"/>
  <c r="U12" i="4"/>
  <c r="V12" i="4"/>
  <c r="W12" i="4"/>
  <c r="Y12" i="4"/>
  <c r="AB12" i="4"/>
  <c r="AC12" i="4"/>
  <c r="AD12" i="4"/>
  <c r="A13" i="4"/>
  <c r="E13" i="4"/>
  <c r="F13" i="4"/>
  <c r="H13" i="4"/>
  <c r="I13" i="4"/>
  <c r="L13" i="4"/>
  <c r="M13" i="4"/>
  <c r="N13" i="4"/>
  <c r="O13" i="4"/>
  <c r="P13" i="4"/>
  <c r="Q13" i="4"/>
  <c r="R13" i="4"/>
  <c r="S13" i="4"/>
  <c r="T13" i="4"/>
  <c r="U13" i="4"/>
  <c r="V13" i="4"/>
  <c r="W13" i="4"/>
  <c r="Y13" i="4"/>
  <c r="AB13" i="4"/>
  <c r="AC13" i="4"/>
  <c r="AD13" i="4"/>
  <c r="A14" i="4"/>
  <c r="E14" i="4"/>
  <c r="F14" i="4"/>
  <c r="H14" i="4"/>
  <c r="I14" i="4"/>
  <c r="L14" i="4"/>
  <c r="M14" i="4"/>
  <c r="N14" i="4"/>
  <c r="O14" i="4"/>
  <c r="P14" i="4"/>
  <c r="Q14" i="4"/>
  <c r="R14" i="4"/>
  <c r="S14" i="4"/>
  <c r="T14" i="4"/>
  <c r="U14" i="4"/>
  <c r="V14" i="4"/>
  <c r="W14" i="4"/>
  <c r="Y14" i="4"/>
  <c r="AB14" i="4"/>
  <c r="AC14" i="4"/>
  <c r="AD14" i="4"/>
  <c r="A15" i="4"/>
  <c r="E15" i="4"/>
  <c r="F15" i="4"/>
  <c r="H15" i="4"/>
  <c r="I15" i="4"/>
  <c r="L15" i="4"/>
  <c r="M15" i="4"/>
  <c r="N15" i="4"/>
  <c r="O15" i="4"/>
  <c r="P15" i="4"/>
  <c r="Q15" i="4"/>
  <c r="R15" i="4"/>
  <c r="S15" i="4"/>
  <c r="T15" i="4"/>
  <c r="U15" i="4"/>
  <c r="V15" i="4"/>
  <c r="W15" i="4"/>
  <c r="Y15" i="4"/>
  <c r="AB15" i="4"/>
  <c r="AC15" i="4"/>
  <c r="AD15" i="4"/>
  <c r="A16" i="4"/>
  <c r="E16" i="4"/>
  <c r="F16" i="4"/>
  <c r="H16" i="4"/>
  <c r="I16" i="4"/>
  <c r="L16" i="4"/>
  <c r="M16" i="4"/>
  <c r="N16" i="4"/>
  <c r="O16" i="4"/>
  <c r="P16" i="4"/>
  <c r="Q16" i="4"/>
  <c r="R16" i="4"/>
  <c r="S16" i="4"/>
  <c r="T16" i="4"/>
  <c r="U16" i="4"/>
  <c r="V16" i="4"/>
  <c r="W16" i="4"/>
  <c r="Y16" i="4"/>
  <c r="AB16" i="4"/>
  <c r="AC16" i="4"/>
  <c r="AD16" i="4"/>
  <c r="A17" i="4"/>
  <c r="E17" i="4"/>
  <c r="F17" i="4"/>
  <c r="H17" i="4"/>
  <c r="I17" i="4"/>
  <c r="L17" i="4"/>
  <c r="M17" i="4"/>
  <c r="N17" i="4"/>
  <c r="O17" i="4"/>
  <c r="P17" i="4"/>
  <c r="Q17" i="4"/>
  <c r="R17" i="4"/>
  <c r="S17" i="4"/>
  <c r="T17" i="4"/>
  <c r="U17" i="4"/>
  <c r="V17" i="4"/>
  <c r="W17" i="4"/>
  <c r="Y17" i="4"/>
  <c r="AB17" i="4"/>
  <c r="AC17" i="4"/>
  <c r="AD17" i="4"/>
  <c r="A18" i="4"/>
  <c r="E18" i="4"/>
  <c r="F18" i="4"/>
  <c r="H18" i="4"/>
  <c r="I18" i="4"/>
  <c r="L18" i="4"/>
  <c r="M18" i="4"/>
  <c r="N18" i="4"/>
  <c r="O18" i="4"/>
  <c r="P18" i="4"/>
  <c r="Q18" i="4"/>
  <c r="R18" i="4"/>
  <c r="S18" i="4"/>
  <c r="T18" i="4"/>
  <c r="U18" i="4"/>
  <c r="V18" i="4"/>
  <c r="W18" i="4"/>
  <c r="Y18" i="4"/>
  <c r="AB18" i="4"/>
  <c r="AC18" i="4"/>
  <c r="AD18" i="4"/>
  <c r="A19" i="4"/>
  <c r="E19" i="4"/>
  <c r="F19" i="4"/>
  <c r="H19" i="4"/>
  <c r="I19" i="4"/>
  <c r="L19" i="4"/>
  <c r="M19" i="4"/>
  <c r="N19" i="4"/>
  <c r="O19" i="4"/>
  <c r="P19" i="4"/>
  <c r="Q19" i="4"/>
  <c r="R19" i="4"/>
  <c r="S19" i="4"/>
  <c r="T19" i="4"/>
  <c r="U19" i="4"/>
  <c r="V19" i="4"/>
  <c r="W19" i="4"/>
  <c r="Y19" i="4"/>
  <c r="AB19" i="4"/>
  <c r="AC19" i="4"/>
  <c r="AD19" i="4"/>
  <c r="A20" i="4"/>
  <c r="E20" i="4"/>
  <c r="F20" i="4"/>
  <c r="H20" i="4"/>
  <c r="I20" i="4"/>
  <c r="L20" i="4"/>
  <c r="M20" i="4"/>
  <c r="N20" i="4"/>
  <c r="O20" i="4"/>
  <c r="P20" i="4"/>
  <c r="Q20" i="4"/>
  <c r="R20" i="4"/>
  <c r="S20" i="4"/>
  <c r="T20" i="4"/>
  <c r="U20" i="4"/>
  <c r="V20" i="4"/>
  <c r="W20" i="4"/>
  <c r="Y20" i="4"/>
  <c r="AB20" i="4"/>
  <c r="AC20" i="4"/>
  <c r="AD20" i="4"/>
  <c r="A21" i="4"/>
  <c r="E21" i="4"/>
  <c r="F21" i="4"/>
  <c r="H21" i="4"/>
  <c r="I21" i="4"/>
  <c r="L21" i="4"/>
  <c r="M21" i="4"/>
  <c r="N21" i="4"/>
  <c r="O21" i="4"/>
  <c r="P21" i="4"/>
  <c r="Q21" i="4"/>
  <c r="R21" i="4"/>
  <c r="S21" i="4"/>
  <c r="T21" i="4"/>
  <c r="U21" i="4"/>
  <c r="V21" i="4"/>
  <c r="W21" i="4"/>
  <c r="Y21" i="4"/>
  <c r="AB21" i="4"/>
  <c r="AC21" i="4"/>
  <c r="AD21" i="4"/>
  <c r="A22" i="4"/>
  <c r="E22" i="4"/>
  <c r="F22" i="4"/>
  <c r="H22" i="4"/>
  <c r="I22" i="4"/>
  <c r="L22" i="4"/>
  <c r="M22" i="4"/>
  <c r="N22" i="4"/>
  <c r="O22" i="4"/>
  <c r="P22" i="4"/>
  <c r="Q22" i="4"/>
  <c r="R22" i="4"/>
  <c r="S22" i="4"/>
  <c r="T22" i="4"/>
  <c r="U22" i="4"/>
  <c r="V22" i="4"/>
  <c r="W22" i="4"/>
  <c r="Y22" i="4"/>
  <c r="AB22" i="4"/>
  <c r="AC22" i="4"/>
  <c r="AD22" i="4"/>
  <c r="A23" i="4"/>
  <c r="E23" i="4"/>
  <c r="F23" i="4"/>
  <c r="H23" i="4"/>
  <c r="I23" i="4"/>
  <c r="L23" i="4"/>
  <c r="M23" i="4"/>
  <c r="N23" i="4"/>
  <c r="O23" i="4"/>
  <c r="P23" i="4"/>
  <c r="Q23" i="4"/>
  <c r="R23" i="4"/>
  <c r="S23" i="4"/>
  <c r="T23" i="4"/>
  <c r="U23" i="4"/>
  <c r="V23" i="4"/>
  <c r="W23" i="4"/>
  <c r="Y23" i="4"/>
  <c r="AB23" i="4"/>
  <c r="AC23" i="4"/>
  <c r="AD23" i="4"/>
  <c r="A24" i="4"/>
  <c r="E24" i="4"/>
  <c r="F24" i="4"/>
  <c r="H24" i="4"/>
  <c r="I24" i="4"/>
  <c r="L24" i="4"/>
  <c r="M24" i="4"/>
  <c r="N24" i="4"/>
  <c r="O24" i="4"/>
  <c r="P24" i="4"/>
  <c r="Q24" i="4"/>
  <c r="R24" i="4"/>
  <c r="S24" i="4"/>
  <c r="T24" i="4"/>
  <c r="U24" i="4"/>
  <c r="V24" i="4"/>
  <c r="W24" i="4"/>
  <c r="Y24" i="4"/>
  <c r="AB24" i="4"/>
  <c r="AC24" i="4"/>
  <c r="AD24" i="4"/>
  <c r="A25" i="4"/>
  <c r="E25" i="4"/>
  <c r="F25" i="4"/>
  <c r="H25" i="4"/>
  <c r="I25" i="4"/>
  <c r="L25" i="4"/>
  <c r="M25" i="4"/>
  <c r="N25" i="4"/>
  <c r="O25" i="4"/>
  <c r="P25" i="4"/>
  <c r="Q25" i="4"/>
  <c r="R25" i="4"/>
  <c r="S25" i="4"/>
  <c r="T25" i="4"/>
  <c r="U25" i="4"/>
  <c r="V25" i="4"/>
  <c r="W25" i="4"/>
  <c r="Y25" i="4"/>
  <c r="AB25" i="4"/>
  <c r="AC25" i="4"/>
  <c r="AD25" i="4"/>
  <c r="A26" i="4"/>
  <c r="E26" i="4"/>
  <c r="F26" i="4"/>
  <c r="H26" i="4"/>
  <c r="I26" i="4"/>
  <c r="L26" i="4"/>
  <c r="M26" i="4"/>
  <c r="N26" i="4"/>
  <c r="O26" i="4"/>
  <c r="P26" i="4"/>
  <c r="Q26" i="4"/>
  <c r="R26" i="4"/>
  <c r="S26" i="4"/>
  <c r="T26" i="4"/>
  <c r="U26" i="4"/>
  <c r="V26" i="4"/>
  <c r="W26" i="4"/>
  <c r="Y26" i="4"/>
  <c r="AB26" i="4"/>
  <c r="AC26" i="4"/>
  <c r="AD26" i="4"/>
  <c r="A27" i="4"/>
  <c r="E27" i="4"/>
  <c r="F27" i="4"/>
  <c r="H27" i="4"/>
  <c r="I27" i="4"/>
  <c r="L27" i="4"/>
  <c r="M27" i="4"/>
  <c r="N27" i="4"/>
  <c r="O27" i="4"/>
  <c r="P27" i="4"/>
  <c r="Q27" i="4"/>
  <c r="R27" i="4"/>
  <c r="S27" i="4"/>
  <c r="T27" i="4"/>
  <c r="U27" i="4"/>
  <c r="V27" i="4"/>
  <c r="W27" i="4"/>
  <c r="Y27" i="4"/>
  <c r="AB27" i="4"/>
  <c r="AC27" i="4"/>
  <c r="AD27" i="4"/>
  <c r="A28" i="4"/>
  <c r="E28" i="4"/>
  <c r="F28" i="4"/>
  <c r="H28" i="4"/>
  <c r="I28" i="4"/>
  <c r="L28" i="4"/>
  <c r="M28" i="4"/>
  <c r="N28" i="4"/>
  <c r="O28" i="4"/>
  <c r="P28" i="4"/>
  <c r="Q28" i="4"/>
  <c r="R28" i="4"/>
  <c r="S28" i="4"/>
  <c r="T28" i="4"/>
  <c r="U28" i="4"/>
  <c r="V28" i="4"/>
  <c r="W28" i="4"/>
  <c r="Y28" i="4"/>
  <c r="AB28" i="4"/>
  <c r="AC28" i="4"/>
  <c r="AD28" i="4"/>
  <c r="A29" i="4"/>
  <c r="E29" i="4"/>
  <c r="F29" i="4"/>
  <c r="H29" i="4"/>
  <c r="I29" i="4"/>
  <c r="L29" i="4"/>
  <c r="M29" i="4"/>
  <c r="N29" i="4"/>
  <c r="O29" i="4"/>
  <c r="P29" i="4"/>
  <c r="Q29" i="4"/>
  <c r="R29" i="4"/>
  <c r="S29" i="4"/>
  <c r="T29" i="4"/>
  <c r="U29" i="4"/>
  <c r="V29" i="4"/>
  <c r="W29" i="4"/>
  <c r="Y29" i="4"/>
  <c r="AB29" i="4"/>
  <c r="AC29" i="4"/>
  <c r="AD29" i="4"/>
  <c r="A30" i="4"/>
  <c r="E30" i="4"/>
  <c r="F30" i="4"/>
  <c r="H30" i="4"/>
  <c r="I30" i="4"/>
  <c r="L30" i="4"/>
  <c r="M30" i="4"/>
  <c r="N30" i="4"/>
  <c r="O30" i="4"/>
  <c r="P30" i="4"/>
  <c r="Q30" i="4"/>
  <c r="R30" i="4"/>
  <c r="S30" i="4"/>
  <c r="T30" i="4"/>
  <c r="U30" i="4"/>
  <c r="V30" i="4"/>
  <c r="W30" i="4"/>
  <c r="Y30" i="4"/>
  <c r="AB30" i="4"/>
  <c r="AC30" i="4"/>
  <c r="AD30" i="4"/>
  <c r="A31" i="4"/>
  <c r="E31" i="4"/>
  <c r="F31" i="4"/>
  <c r="H31" i="4"/>
  <c r="I31" i="4"/>
  <c r="L31" i="4"/>
  <c r="M31" i="4"/>
  <c r="N31" i="4"/>
  <c r="O31" i="4"/>
  <c r="P31" i="4"/>
  <c r="Q31" i="4"/>
  <c r="R31" i="4"/>
  <c r="S31" i="4"/>
  <c r="T31" i="4"/>
  <c r="U31" i="4"/>
  <c r="V31" i="4"/>
  <c r="W31" i="4"/>
  <c r="Y31" i="4"/>
  <c r="AB31" i="4"/>
  <c r="AC31" i="4"/>
  <c r="AD31" i="4"/>
  <c r="A32" i="4"/>
  <c r="E32" i="4"/>
  <c r="F32" i="4"/>
  <c r="H32" i="4"/>
  <c r="I32" i="4"/>
  <c r="L32" i="4"/>
  <c r="M32" i="4"/>
  <c r="N32" i="4"/>
  <c r="O32" i="4"/>
  <c r="P32" i="4"/>
  <c r="Q32" i="4"/>
  <c r="R32" i="4"/>
  <c r="S32" i="4"/>
  <c r="T32" i="4"/>
  <c r="U32" i="4"/>
  <c r="V32" i="4"/>
  <c r="W32" i="4"/>
  <c r="Y32" i="4"/>
  <c r="AB32" i="4"/>
  <c r="AC32" i="4"/>
  <c r="AD32" i="4"/>
  <c r="A33" i="4"/>
  <c r="E33" i="4"/>
  <c r="F33" i="4"/>
  <c r="H33" i="4"/>
  <c r="I33" i="4"/>
  <c r="L33" i="4"/>
  <c r="M33" i="4"/>
  <c r="N33" i="4"/>
  <c r="O33" i="4"/>
  <c r="P33" i="4"/>
  <c r="Q33" i="4"/>
  <c r="R33" i="4"/>
  <c r="S33" i="4"/>
  <c r="T33" i="4"/>
  <c r="U33" i="4"/>
  <c r="V33" i="4"/>
  <c r="W33" i="4"/>
  <c r="Y33" i="4"/>
  <c r="AB33" i="4"/>
  <c r="AC33" i="4"/>
  <c r="AD33" i="4"/>
  <c r="A34" i="4"/>
  <c r="E34" i="4"/>
  <c r="F34" i="4"/>
  <c r="H34" i="4"/>
  <c r="I34" i="4"/>
  <c r="L34" i="4"/>
  <c r="M34" i="4"/>
  <c r="N34" i="4"/>
  <c r="O34" i="4"/>
  <c r="P34" i="4"/>
  <c r="Q34" i="4"/>
  <c r="R34" i="4"/>
  <c r="S34" i="4"/>
  <c r="T34" i="4"/>
  <c r="U34" i="4"/>
  <c r="V34" i="4"/>
  <c r="W34" i="4"/>
  <c r="Y34" i="4"/>
  <c r="AB34" i="4"/>
  <c r="AC34" i="4"/>
  <c r="AD34" i="4"/>
  <c r="A35" i="4"/>
  <c r="E35" i="4"/>
  <c r="F35" i="4"/>
  <c r="H35" i="4"/>
  <c r="I35" i="4"/>
  <c r="L35" i="4"/>
  <c r="M35" i="4"/>
  <c r="N35" i="4"/>
  <c r="O35" i="4"/>
  <c r="P35" i="4"/>
  <c r="Q35" i="4"/>
  <c r="R35" i="4"/>
  <c r="S35" i="4"/>
  <c r="T35" i="4"/>
  <c r="U35" i="4"/>
  <c r="V35" i="4"/>
  <c r="W35" i="4"/>
  <c r="Y35" i="4"/>
  <c r="AB35" i="4"/>
  <c r="AC35" i="4"/>
  <c r="AD35" i="4"/>
  <c r="A36" i="4"/>
  <c r="E36" i="4"/>
  <c r="F36" i="4"/>
  <c r="H36" i="4"/>
  <c r="I36" i="4"/>
  <c r="L36" i="4"/>
  <c r="M36" i="4"/>
  <c r="N36" i="4"/>
  <c r="O36" i="4"/>
  <c r="P36" i="4"/>
  <c r="Q36" i="4"/>
  <c r="R36" i="4"/>
  <c r="S36" i="4"/>
  <c r="T36" i="4"/>
  <c r="U36" i="4"/>
  <c r="V36" i="4"/>
  <c r="W36" i="4"/>
  <c r="Y36" i="4"/>
  <c r="AB36" i="4"/>
  <c r="AC36" i="4"/>
  <c r="AD36" i="4"/>
  <c r="A37" i="4"/>
  <c r="E37" i="4"/>
  <c r="F37" i="4"/>
  <c r="H37" i="4"/>
  <c r="I37" i="4"/>
  <c r="L37" i="4"/>
  <c r="M37" i="4"/>
  <c r="N37" i="4"/>
  <c r="O37" i="4"/>
  <c r="P37" i="4"/>
  <c r="Q37" i="4"/>
  <c r="R37" i="4"/>
  <c r="S37" i="4"/>
  <c r="T37" i="4"/>
  <c r="U37" i="4"/>
  <c r="V37" i="4"/>
  <c r="W37" i="4"/>
  <c r="Y37" i="4"/>
  <c r="AB37" i="4"/>
  <c r="AC37" i="4"/>
  <c r="AD37" i="4"/>
  <c r="A38" i="4"/>
  <c r="E38" i="4"/>
  <c r="F38" i="4"/>
  <c r="H38" i="4"/>
  <c r="I38" i="4"/>
  <c r="L38" i="4"/>
  <c r="M38" i="4"/>
  <c r="N38" i="4"/>
  <c r="O38" i="4"/>
  <c r="P38" i="4"/>
  <c r="Q38" i="4"/>
  <c r="R38" i="4"/>
  <c r="S38" i="4"/>
  <c r="T38" i="4"/>
  <c r="U38" i="4"/>
  <c r="V38" i="4"/>
  <c r="W38" i="4"/>
  <c r="Y38" i="4"/>
  <c r="AB38" i="4"/>
  <c r="AC38" i="4"/>
  <c r="AD38" i="4"/>
  <c r="A39" i="4"/>
  <c r="E39" i="4"/>
  <c r="F39" i="4"/>
  <c r="H39" i="4"/>
  <c r="I39" i="4"/>
  <c r="L39" i="4"/>
  <c r="M39" i="4"/>
  <c r="N39" i="4"/>
  <c r="O39" i="4"/>
  <c r="P39" i="4"/>
  <c r="Q39" i="4"/>
  <c r="R39" i="4"/>
  <c r="S39" i="4"/>
  <c r="T39" i="4"/>
  <c r="U39" i="4"/>
  <c r="V39" i="4"/>
  <c r="W39" i="4"/>
  <c r="Y39" i="4"/>
  <c r="AB39" i="4"/>
  <c r="AC39" i="4"/>
  <c r="AD39" i="4"/>
  <c r="J40" i="4"/>
  <c r="K40" i="4"/>
  <c r="L40" i="4"/>
  <c r="S40" i="4"/>
  <c r="T40" i="4"/>
  <c r="U40" i="4"/>
  <c r="V40" i="4"/>
  <c r="W40" i="4"/>
  <c r="AB40" i="4"/>
  <c r="AC40" i="4"/>
  <c r="AD40" i="4"/>
  <c r="E43" i="4"/>
  <c r="P43" i="4"/>
  <c r="AB43" i="4"/>
  <c r="AB44" i="4"/>
  <c r="E45" i="4"/>
  <c r="AB45" i="4"/>
  <c r="K46" i="4"/>
  <c r="AB46" i="4"/>
</calcChain>
</file>

<file path=xl/sharedStrings.xml><?xml version="1.0" encoding="utf-8"?>
<sst xmlns="http://schemas.openxmlformats.org/spreadsheetml/2006/main" count="175" uniqueCount="68">
  <si>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</si>
  <si>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</si>
  <si>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</si>
  <si>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</si>
  <si>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</si>
  <si>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</si>
  <si>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</si>
  <si>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</si>
  <si>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</si>
  <si>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</si>
  <si>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</si>
  <si>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</si>
  <si>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</si>
  <si>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</si>
  <si>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</si>
  <si>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Total</t>
  </si>
  <si>
    <t>Astra 70%</t>
  </si>
  <si>
    <t>TW 30%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</si>
  <si>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</si>
  <si>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</si>
  <si>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</si>
  <si>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</si>
  <si>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</si>
  <si>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</si>
  <si>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</si>
  <si>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</si>
  <si>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</si>
  <si>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</si>
  <si>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</si>
  <si>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</si>
  <si>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</si>
  <si>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</si>
  <si>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</si>
  <si>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</si>
  <si>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</si>
  <si>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</si>
  <si>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</si>
  <si>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</si>
  <si>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</si>
  <si>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</si>
  <si>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</si>
  <si>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</si>
  <si>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</si>
  <si>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</si>
  <si>
    <t>minus</t>
  </si>
  <si>
    <t>TW Perm</t>
  </si>
  <si>
    <t>Perm</t>
  </si>
  <si>
    <t>PGE/</t>
  </si>
  <si>
    <t>Spread</t>
  </si>
  <si>
    <t>SCG/</t>
  </si>
  <si>
    <t>Fuel</t>
  </si>
  <si>
    <t>Vol</t>
  </si>
  <si>
    <t>Value</t>
  </si>
  <si>
    <t>X</t>
  </si>
  <si>
    <t>Vols</t>
  </si>
  <si>
    <t>Commodity Floor</t>
  </si>
  <si>
    <t>Total Cmmdty Floor, $</t>
  </si>
  <si>
    <t>ADJ PGE</t>
  </si>
  <si>
    <t>ADJ SCG</t>
  </si>
  <si>
    <t>CR #27495</t>
  </si>
  <si>
    <t>Max Rate</t>
  </si>
  <si>
    <t>Commodity Floor of .0246; Can't go below rate of .0246</t>
  </si>
  <si>
    <t>Total Amt  for West Vols.</t>
  </si>
  <si>
    <t>Reservation Charge - East</t>
  </si>
  <si>
    <t>Commodity Costs West</t>
  </si>
  <si>
    <t>Amount to receive East</t>
  </si>
  <si>
    <t>Floor</t>
  </si>
  <si>
    <t xml:space="preserve">  Calculated Total Theoretical Profit,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</si>
</sst>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mmmm\ yyyy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0" fontId="3" fillId="2" borderId="10" xfId="0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6" xfId="0" applyFont="1" applyBorder="1" applyAlignment="1"/>
    <xf numFmtId="0" fontId="3" fillId="0" borderId="16" xfId="0" applyFont="1" applyBorder="1" applyAlignment="1"/>
    <xf numFmtId="0" fontId="3" fillId="0" borderId="16" xfId="0" applyFont="1" applyBorder="1"/>
    <xf numFmtId="169" fontId="3" fillId="0" borderId="16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6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6" xfId="1" applyNumberFormat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8" xfId="0" applyFont="1" applyFill="1" applyBorder="1"/>
    <xf numFmtId="0" fontId="3" fillId="3" borderId="19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0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1" xfId="0" applyFont="1" applyFill="1" applyBorder="1"/>
    <xf numFmtId="0" fontId="3" fillId="3" borderId="9" xfId="0" applyFont="1" applyFill="1" applyBorder="1"/>
    <xf numFmtId="0" fontId="3" fillId="3" borderId="22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4" xfId="0" applyFont="1" applyFill="1" applyBorder="1"/>
    <xf numFmtId="0" fontId="5" fillId="3" borderId="25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6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6" xfId="0" applyNumberFormat="1" applyFont="1" applyFill="1" applyBorder="1"/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6" fontId="3" fillId="2" borderId="1" xfId="0" applyNumberFormat="1" applyFont="1" applyFill="1" applyBorder="1"/>
    <xf numFmtId="166" fontId="3" fillId="0" borderId="0" xfId="0" applyNumberFormat="1" applyFont="1" applyFill="1" applyBorder="1"/>
    <xf numFmtId="166" fontId="3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66" fontId="3" fillId="0" borderId="2" xfId="0" applyNumberFormat="1" applyFont="1" applyFill="1" applyBorder="1"/>
    <xf numFmtId="166" fontId="3" fillId="0" borderId="10" xfId="0" applyNumberFormat="1" applyFont="1" applyFill="1" applyBorder="1"/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9" xfId="0" applyFont="1" applyBorder="1"/>
    <xf numFmtId="0" fontId="5" fillId="0" borderId="2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" fontId="3" fillId="0" borderId="0" xfId="0" applyNumberFormat="1" applyFont="1" applyBorder="1"/>
    <xf numFmtId="0" fontId="5" fillId="0" borderId="0" xfId="0" applyFont="1" applyBorder="1"/>
    <xf numFmtId="169" fontId="6" fillId="0" borderId="3" xfId="1" applyNumberFormat="1" applyFont="1" applyFill="1" applyBorder="1"/>
    <xf numFmtId="169" fontId="6" fillId="0" borderId="10" xfId="1" applyNumberFormat="1" applyFont="1" applyFill="1" applyBorder="1"/>
    <xf numFmtId="0" fontId="5" fillId="0" borderId="3" xfId="0" applyFont="1" applyBorder="1" applyAlignment="1">
      <alignment horizontal="center"/>
    </xf>
    <xf numFmtId="1" fontId="3" fillId="0" borderId="7" xfId="0" applyNumberFormat="1" applyFont="1" applyBorder="1"/>
    <xf numFmtId="169" fontId="8" fillId="0" borderId="7" xfId="1" applyNumberFormat="1" applyFont="1" applyBorder="1"/>
    <xf numFmtId="169" fontId="8" fillId="0" borderId="5" xfId="1" applyNumberFormat="1" applyFont="1" applyBorder="1"/>
    <xf numFmtId="2" fontId="3" fillId="0" borderId="5" xfId="1" applyNumberFormat="1" applyFont="1" applyFill="1" applyBorder="1"/>
    <xf numFmtId="0" fontId="3" fillId="0" borderId="0" xfId="0" applyFont="1" applyBorder="1" applyAlignment="1"/>
    <xf numFmtId="0" fontId="0" fillId="0" borderId="0" xfId="0" applyBorder="1"/>
    <xf numFmtId="0" fontId="8" fillId="0" borderId="5" xfId="0" applyFont="1" applyBorder="1"/>
    <xf numFmtId="0" fontId="8" fillId="0" borderId="7" xfId="0" applyFont="1" applyBorder="1"/>
    <xf numFmtId="168" fontId="3" fillId="0" borderId="23" xfId="1" applyNumberFormat="1" applyFont="1" applyBorder="1"/>
    <xf numFmtId="169" fontId="6" fillId="0" borderId="2" xfId="1" applyNumberFormat="1" applyFont="1" applyFill="1" applyBorder="1"/>
    <xf numFmtId="2" fontId="3" fillId="0" borderId="7" xfId="1" applyNumberFormat="1" applyFont="1" applyFill="1" applyBorder="1"/>
    <xf numFmtId="0" fontId="8" fillId="0" borderId="17" xfId="0" applyFont="1" applyBorder="1"/>
    <xf numFmtId="1" fontId="3" fillId="0" borderId="10" xfId="0" applyNumberFormat="1" applyFont="1" applyBorder="1"/>
    <xf numFmtId="1" fontId="3" fillId="0" borderId="13" xfId="0" applyNumberFormat="1" applyFont="1" applyBorder="1"/>
    <xf numFmtId="43" fontId="3" fillId="0" borderId="0" xfId="1" applyFont="1" applyBorder="1" applyAlignment="1">
      <alignment horizontal="right"/>
    </xf>
    <xf numFmtId="166" fontId="3" fillId="0" borderId="11" xfId="0" applyNumberFormat="1" applyFont="1" applyFill="1" applyBorder="1"/>
    <xf numFmtId="166" fontId="3" fillId="0" borderId="13" xfId="0" applyNumberFormat="1" applyFont="1" applyFill="1" applyBorder="1"/>
    <xf numFmtId="43" fontId="3" fillId="0" borderId="28" xfId="1" applyFont="1" applyBorder="1"/>
    <xf numFmtId="168" fontId="3" fillId="0" borderId="11" xfId="1" applyNumberFormat="1" applyFont="1" applyBorder="1"/>
    <xf numFmtId="168" fontId="3" fillId="0" borderId="1" xfId="1" applyNumberFormat="1" applyFont="1" applyBorder="1"/>
    <xf numFmtId="0" fontId="2" fillId="0" borderId="1" xfId="0" applyFont="1" applyBorder="1"/>
    <xf numFmtId="2" fontId="3" fillId="0" borderId="0" xfId="0" applyNumberFormat="1" applyFont="1" applyBorder="1"/>
    <xf numFmtId="2" fontId="3" fillId="0" borderId="0" xfId="0" applyNumberFormat="1" applyFont="1"/>
    <xf numFmtId="2" fontId="3" fillId="0" borderId="10" xfId="0" applyNumberFormat="1" applyFont="1" applyBorder="1"/>
    <xf numFmtId="2" fontId="3" fillId="0" borderId="28" xfId="0" applyNumberFormat="1" applyFont="1" applyBorder="1"/>
    <xf numFmtId="168" fontId="3" fillId="3" borderId="28" xfId="0" applyNumberFormat="1" applyFont="1" applyFill="1" applyBorder="1"/>
    <xf numFmtId="3" fontId="3" fillId="3" borderId="23" xfId="0" applyNumberFormat="1" applyFont="1" applyFill="1" applyBorder="1"/>
    <xf numFmtId="167" fontId="3" fillId="3" borderId="1" xfId="0" applyNumberFormat="1" applyFont="1" applyFill="1" applyBorder="1"/>
    <xf numFmtId="8" fontId="3" fillId="3" borderId="11" xfId="0" applyNumberFormat="1" applyFont="1" applyFill="1" applyBorder="1"/>
    <xf numFmtId="4" fontId="3" fillId="3" borderId="1" xfId="0" applyNumberFormat="1" applyFont="1" applyFill="1" applyBorder="1" applyAlignment="1">
      <alignment horizontal="right"/>
    </xf>
    <xf numFmtId="4" fontId="3" fillId="3" borderId="13" xfId="0" applyNumberFormat="1" applyFont="1" applyFill="1" applyBorder="1"/>
    <xf numFmtId="166" fontId="3" fillId="2" borderId="28" xfId="0" applyNumberFormat="1" applyFont="1" applyFill="1" applyBorder="1"/>
    <xf numFmtId="0" fontId="10" fillId="0" borderId="0" xfId="0" applyFont="1" applyAlignment="1"/>
    <xf numFmtId="168" fontId="3" fillId="3" borderId="1" xfId="1" applyNumberFormat="1" applyFont="1" applyFill="1" applyBorder="1"/>
    <xf numFmtId="8" fontId="3" fillId="3" borderId="1" xfId="0" applyNumberFormat="1" applyFont="1" applyFill="1" applyBorder="1"/>
    <xf numFmtId="167" fontId="3" fillId="3" borderId="11" xfId="0" applyNumberFormat="1" applyFont="1" applyFill="1" applyBorder="1"/>
    <xf numFmtId="8" fontId="3" fillId="3" borderId="0" xfId="0" applyNumberFormat="1" applyFont="1" applyFill="1"/>
    <xf numFmtId="1" fontId="3" fillId="2" borderId="3" xfId="1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right"/>
    </xf>
    <xf numFmtId="1" fontId="3" fillId="2" borderId="1" xfId="1" applyNumberFormat="1" applyFont="1" applyFill="1" applyBorder="1"/>
    <xf numFmtId="1" fontId="3" fillId="2" borderId="10" xfId="1" applyNumberFormat="1" applyFont="1" applyFill="1" applyBorder="1"/>
    <xf numFmtId="1" fontId="10" fillId="2" borderId="0" xfId="1" applyNumberFormat="1" applyFont="1" applyFill="1" applyBorder="1"/>
    <xf numFmtId="1" fontId="10" fillId="2" borderId="13" xfId="1" applyNumberFormat="1" applyFont="1" applyFill="1" applyBorder="1"/>
    <xf numFmtId="169" fontId="10" fillId="2" borderId="1" xfId="1" applyNumberFormat="1" applyFont="1" applyFill="1" applyBorder="1"/>
    <xf numFmtId="0" fontId="5" fillId="0" borderId="0" xfId="0" applyFont="1" applyBorder="1" applyAlignment="1">
      <alignment horizontal="left"/>
    </xf>
    <xf numFmtId="166" fontId="3" fillId="2" borderId="3" xfId="0" applyNumberFormat="1" applyFont="1" applyFill="1" applyBorder="1"/>
    <xf numFmtId="166" fontId="3" fillId="2" borderId="2" xfId="0" applyNumberFormat="1" applyFont="1" applyFill="1" applyBorder="1"/>
    <xf numFmtId="166" fontId="3" fillId="2" borderId="10" xfId="0" applyNumberFormat="1" applyFont="1" applyFill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168" fontId="3" fillId="0" borderId="29" xfId="1" applyNumberFormat="1" applyFont="1" applyBorder="1"/>
    <xf numFmtId="168" fontId="3" fillId="0" borderId="30" xfId="1" applyNumberFormat="1" applyFont="1" applyBorder="1"/>
    <xf numFmtId="0" fontId="8" fillId="0" borderId="30" xfId="0" applyFont="1" applyBorder="1"/>
    <xf numFmtId="167" fontId="3" fillId="0" borderId="0" xfId="0" applyNumberFormat="1" applyFont="1" applyBorder="1"/>
    <xf numFmtId="167" fontId="3" fillId="0" borderId="13" xfId="0" applyNumberFormat="1" applyFont="1" applyBorder="1"/>
    <xf numFmtId="168" fontId="3" fillId="0" borderId="30" xfId="1" applyNumberFormat="1" applyFont="1" applyBorder="1" applyAlignment="1">
      <alignment horizontal="center"/>
    </xf>
    <xf numFmtId="168" fontId="10" fillId="0" borderId="30" xfId="1" applyNumberFormat="1" applyFont="1" applyBorder="1" applyAlignment="1">
      <alignment horizontal="center"/>
    </xf>
    <xf numFmtId="168" fontId="3" fillId="0" borderId="30" xfId="1" applyNumberFormat="1" applyFont="1" applyBorder="1" applyAlignment="1"/>
    <xf numFmtId="168" fontId="3" fillId="0" borderId="32" xfId="1" applyNumberFormat="1" applyFont="1" applyBorder="1" applyAlignment="1"/>
    <xf numFmtId="0" fontId="5" fillId="0" borderId="3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168" fontId="3" fillId="0" borderId="16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3.2" x14ac:dyDescent="0.25"/>
  <cols>
    <col min="1" max="1" width="3.6640625" customWidth="1"/>
    <col min="2" max="4" width="7.6640625" customWidth="1"/>
    <col min="5" max="5" width="7.33203125" customWidth="1"/>
    <col min="6" max="6" width="6.6640625" customWidth="1"/>
    <col min="7" max="8" width="7.6640625" customWidth="1"/>
    <col min="9" max="9" width="10.33203125" customWidth="1"/>
    <col min="10" max="11" width="7.6640625" customWidth="1"/>
    <col min="12" max="12" width="8.6640625" customWidth="1"/>
    <col min="13" max="15" width="9.33203125" customWidth="1"/>
    <col min="17" max="17" width="9.88671875" bestFit="1" customWidth="1"/>
    <col min="20" max="20" width="10.88671875" customWidth="1"/>
    <col min="21" max="21" width="11.44140625" customWidth="1"/>
    <col min="22" max="22" width="11.33203125" customWidth="1"/>
    <col min="24" max="24" width="11.33203125" customWidth="1"/>
  </cols>
  <sheetData>
    <row r="1" spans="1:24" ht="12" customHeight="1" x14ac:dyDescent="0.25">
      <c r="A1" s="1"/>
      <c r="B1" s="197">
        <v>37043</v>
      </c>
      <c r="C1" s="197"/>
      <c r="D1" s="2"/>
      <c r="R1" s="2"/>
    </row>
    <row r="2" spans="1:24" ht="12" customHeight="1" x14ac:dyDescent="0.25">
      <c r="A2" s="1"/>
      <c r="B2" s="3" t="s">
        <v>0</v>
      </c>
      <c r="C2" s="4"/>
      <c r="D2" s="2"/>
      <c r="R2" s="2"/>
    </row>
    <row r="3" spans="1:24" ht="12" customHeight="1" x14ac:dyDescent="0.25">
      <c r="A3" s="1"/>
      <c r="B3" s="3" t="s">
        <v>1</v>
      </c>
      <c r="D3" s="2"/>
      <c r="R3" s="2"/>
    </row>
    <row r="4" spans="1:24" ht="12" customHeight="1" thickBot="1" x14ac:dyDescent="0.3">
      <c r="A4" s="1"/>
      <c r="B4" s="151" t="s">
        <v>59</v>
      </c>
      <c r="C4" s="5"/>
      <c r="D4" s="6"/>
      <c r="E4" s="5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6"/>
      <c r="R4" s="2"/>
    </row>
    <row r="5" spans="1:24" x14ac:dyDescent="0.25">
      <c r="A5" s="8"/>
      <c r="B5" s="192" t="s">
        <v>2</v>
      </c>
      <c r="C5" s="193"/>
      <c r="D5" s="193"/>
      <c r="E5" s="193"/>
      <c r="F5" s="117" t="s">
        <v>5</v>
      </c>
      <c r="G5" s="198" t="s">
        <v>3</v>
      </c>
      <c r="H5" s="199"/>
      <c r="I5" s="179"/>
      <c r="J5" s="9"/>
      <c r="K5" s="7"/>
      <c r="L5" s="2"/>
      <c r="M5" s="10"/>
      <c r="N5" s="2"/>
      <c r="O5" s="2"/>
      <c r="P5" s="11"/>
      <c r="Q5" s="12"/>
      <c r="R5" s="2"/>
      <c r="S5" s="71"/>
      <c r="T5" s="72"/>
      <c r="U5" s="73" t="s">
        <v>32</v>
      </c>
      <c r="V5" s="74"/>
      <c r="W5" s="74"/>
      <c r="X5" s="75"/>
    </row>
    <row r="6" spans="1:24" x14ac:dyDescent="0.25">
      <c r="A6" s="8"/>
      <c r="B6" s="13"/>
      <c r="C6" s="14"/>
      <c r="D6" s="14"/>
      <c r="E6" s="14" t="s">
        <v>4</v>
      </c>
      <c r="F6" s="117" t="s">
        <v>40</v>
      </c>
      <c r="G6" s="198" t="s">
        <v>43</v>
      </c>
      <c r="H6" s="199"/>
      <c r="I6" s="181"/>
      <c r="J6" s="192" t="s">
        <v>6</v>
      </c>
      <c r="K6" s="193"/>
      <c r="L6" s="196"/>
      <c r="M6" s="2"/>
      <c r="N6" s="2"/>
      <c r="O6" s="2"/>
      <c r="P6" s="16"/>
      <c r="Q6" s="17"/>
      <c r="R6" s="2"/>
      <c r="S6" s="76" t="s">
        <v>31</v>
      </c>
      <c r="T6" s="77"/>
      <c r="U6" s="78"/>
      <c r="V6" s="78"/>
      <c r="W6" s="78"/>
      <c r="X6" s="79"/>
    </row>
    <row r="7" spans="1:24" x14ac:dyDescent="0.25">
      <c r="A7" s="8"/>
      <c r="B7" s="18"/>
      <c r="C7" s="15"/>
      <c r="D7" s="14" t="s">
        <v>7</v>
      </c>
      <c r="E7" s="14" t="s">
        <v>8</v>
      </c>
      <c r="F7" s="117" t="s">
        <v>41</v>
      </c>
      <c r="G7" s="195" t="s">
        <v>9</v>
      </c>
      <c r="H7" s="193"/>
      <c r="I7" s="180" t="s">
        <v>37</v>
      </c>
      <c r="J7" s="20" t="s">
        <v>10</v>
      </c>
      <c r="K7" s="20" t="s">
        <v>11</v>
      </c>
      <c r="L7" s="2"/>
      <c r="M7" s="192" t="s">
        <v>67</v>
      </c>
      <c r="N7" s="193"/>
      <c r="O7" s="194"/>
      <c r="P7" s="195" t="s">
        <v>13</v>
      </c>
      <c r="Q7" s="196"/>
      <c r="R7" s="15"/>
      <c r="S7" s="80" t="s">
        <v>33</v>
      </c>
      <c r="T7" s="81" t="s">
        <v>34</v>
      </c>
      <c r="U7" s="82"/>
      <c r="V7" s="81" t="s">
        <v>35</v>
      </c>
      <c r="W7" s="83"/>
      <c r="X7" s="84"/>
    </row>
    <row r="8" spans="1:24" ht="13.8" thickBot="1" x14ac:dyDescent="0.3">
      <c r="A8" s="21" t="s">
        <v>14</v>
      </c>
      <c r="B8" s="22" t="s">
        <v>10</v>
      </c>
      <c r="C8" s="23" t="s">
        <v>11</v>
      </c>
      <c r="D8" s="112" t="s">
        <v>46</v>
      </c>
      <c r="E8" s="112" t="s">
        <v>46</v>
      </c>
      <c r="F8" s="118" t="s">
        <v>42</v>
      </c>
      <c r="G8" s="24" t="s">
        <v>10</v>
      </c>
      <c r="H8" s="25" t="s">
        <v>11</v>
      </c>
      <c r="I8" s="182" t="s">
        <v>66</v>
      </c>
      <c r="J8" s="22">
        <v>56698</v>
      </c>
      <c r="K8" s="23">
        <v>10487</v>
      </c>
      <c r="L8" s="25" t="s">
        <v>15</v>
      </c>
      <c r="M8" s="22" t="s">
        <v>10</v>
      </c>
      <c r="N8" s="23" t="s">
        <v>11</v>
      </c>
      <c r="O8" s="23" t="s">
        <v>15</v>
      </c>
      <c r="P8" s="24" t="s">
        <v>16</v>
      </c>
      <c r="Q8" s="26" t="s">
        <v>17</v>
      </c>
      <c r="R8" s="15"/>
      <c r="S8" s="85" t="s">
        <v>36</v>
      </c>
      <c r="T8" s="86" t="s">
        <v>33</v>
      </c>
      <c r="U8" s="87" t="s">
        <v>37</v>
      </c>
      <c r="V8" s="86" t="s">
        <v>33</v>
      </c>
      <c r="W8" s="86" t="s">
        <v>37</v>
      </c>
      <c r="X8" s="88" t="s">
        <v>15</v>
      </c>
    </row>
    <row r="9" spans="1:24" ht="12" customHeight="1" x14ac:dyDescent="0.25">
      <c r="A9" s="8">
        <v>1</v>
      </c>
      <c r="B9" s="176">
        <v>4.5350000000000001</v>
      </c>
      <c r="C9" s="27">
        <v>9.92</v>
      </c>
      <c r="D9" s="28">
        <v>3.59</v>
      </c>
      <c r="E9" s="186">
        <f t="shared" ref="E9:E38" si="0">ROUND(D9/0.95,4)</f>
        <v>3.7789000000000001</v>
      </c>
      <c r="F9" s="29">
        <v>3.2500000000000001E-2</v>
      </c>
      <c r="G9" s="30">
        <f t="shared" ref="G9:G39" si="1">+B9-(E9+F9)</f>
        <v>0.7235999999999998</v>
      </c>
      <c r="H9" s="31">
        <f>+C9-(E9+F9)</f>
        <v>6.1085999999999991</v>
      </c>
      <c r="I9" s="183"/>
      <c r="J9" s="168">
        <v>0</v>
      </c>
      <c r="K9" s="169">
        <v>8087</v>
      </c>
      <c r="L9" s="172">
        <f t="shared" ref="L9:L38" si="2">J9+K9</f>
        <v>8087</v>
      </c>
      <c r="M9" s="33">
        <f t="shared" ref="M9:M39" si="3">ROUND(J9*G9,2)</f>
        <v>0</v>
      </c>
      <c r="N9" s="34">
        <f t="shared" ref="N9:N39" si="4">ROUND(H9*K9,2)</f>
        <v>49400.25</v>
      </c>
      <c r="O9" s="34">
        <f t="shared" ref="O9:O39" si="5">+N9+M9</f>
        <v>49400.25</v>
      </c>
      <c r="P9" s="35">
        <f t="shared" ref="P9:P39" si="6">ROUND(O9*0.7,2)</f>
        <v>34580.18</v>
      </c>
      <c r="Q9" s="36">
        <f t="shared" ref="Q9:Q39" si="7">ROUND(O9*0.3,2)</f>
        <v>14820.08</v>
      </c>
      <c r="R9" s="7"/>
      <c r="S9" s="89">
        <f>$L$43</f>
        <v>50000</v>
      </c>
      <c r="T9" s="90">
        <v>3.2500000000000001E-2</v>
      </c>
      <c r="U9" s="91">
        <v>2.46E-2</v>
      </c>
      <c r="V9" s="92">
        <f>T9*S9</f>
        <v>1625</v>
      </c>
      <c r="W9" s="93">
        <f>U9*L9</f>
        <v>198.9402</v>
      </c>
      <c r="X9" s="94">
        <f>SUM(V9:W9)</f>
        <v>1823.9402</v>
      </c>
    </row>
    <row r="10" spans="1:24" ht="12" customHeight="1" x14ac:dyDescent="0.25">
      <c r="A10" s="8">
        <f t="shared" ref="A10:A39" si="8">+A9+1</f>
        <v>2</v>
      </c>
      <c r="B10" s="177">
        <v>3.05</v>
      </c>
      <c r="C10" s="27">
        <v>7.915</v>
      </c>
      <c r="D10" s="28">
        <v>3.375</v>
      </c>
      <c r="E10" s="186">
        <f t="shared" si="0"/>
        <v>3.5526</v>
      </c>
      <c r="F10" s="29">
        <v>3.2500000000000001E-2</v>
      </c>
      <c r="G10" s="30">
        <f t="shared" si="1"/>
        <v>-0.53510000000000035</v>
      </c>
      <c r="H10" s="31">
        <f t="shared" ref="H10:H39" si="9">+C10-(E10+F10)</f>
        <v>4.3299000000000003</v>
      </c>
      <c r="I10" s="184"/>
      <c r="J10" s="37">
        <v>0</v>
      </c>
      <c r="K10" s="38">
        <v>14866</v>
      </c>
      <c r="L10" s="172">
        <f t="shared" si="2"/>
        <v>14866</v>
      </c>
      <c r="M10" s="33">
        <f t="shared" si="3"/>
        <v>0</v>
      </c>
      <c r="N10" s="34">
        <f t="shared" si="4"/>
        <v>64368.29</v>
      </c>
      <c r="O10" s="34">
        <f t="shared" si="5"/>
        <v>64368.29</v>
      </c>
      <c r="P10" s="35">
        <f t="shared" si="6"/>
        <v>45057.8</v>
      </c>
      <c r="Q10" s="36">
        <f t="shared" si="7"/>
        <v>19310.490000000002</v>
      </c>
      <c r="R10" s="7"/>
      <c r="S10" s="89">
        <f t="shared" ref="S10:S39" si="10">$L$43</f>
        <v>50000</v>
      </c>
      <c r="T10" s="90">
        <v>3.2500000000000001E-2</v>
      </c>
      <c r="U10" s="91">
        <v>2.46E-2</v>
      </c>
      <c r="V10" s="92">
        <f t="shared" ref="V10:V39" si="11">T10*S10</f>
        <v>1625</v>
      </c>
      <c r="W10" s="93">
        <f t="shared" ref="W10:W38" si="12">U10*L10</f>
        <v>365.70359999999999</v>
      </c>
      <c r="X10" s="94">
        <f t="shared" ref="X10:X38" si="13">SUM(V10:W10)</f>
        <v>1990.7036000000001</v>
      </c>
    </row>
    <row r="11" spans="1:24" ht="12" customHeight="1" x14ac:dyDescent="0.25">
      <c r="A11" s="175">
        <f t="shared" si="8"/>
        <v>3</v>
      </c>
      <c r="B11" s="177">
        <v>3.05</v>
      </c>
      <c r="C11" s="27">
        <v>7.915</v>
      </c>
      <c r="D11" s="28">
        <v>3.375</v>
      </c>
      <c r="E11" s="186">
        <f t="shared" si="0"/>
        <v>3.5526</v>
      </c>
      <c r="F11" s="29">
        <v>3.2500000000000001E-2</v>
      </c>
      <c r="G11" s="30">
        <f t="shared" si="1"/>
        <v>-0.53510000000000035</v>
      </c>
      <c r="H11" s="31">
        <f t="shared" si="9"/>
        <v>4.3299000000000003</v>
      </c>
      <c r="I11" s="184"/>
      <c r="J11" s="37">
        <v>0</v>
      </c>
      <c r="K11" s="38">
        <v>21339</v>
      </c>
      <c r="L11" s="172">
        <f t="shared" si="2"/>
        <v>21339</v>
      </c>
      <c r="M11" s="33">
        <f t="shared" si="3"/>
        <v>0</v>
      </c>
      <c r="N11" s="34">
        <f t="shared" si="4"/>
        <v>92395.74</v>
      </c>
      <c r="O11" s="34">
        <f t="shared" si="5"/>
        <v>92395.74</v>
      </c>
      <c r="P11" s="35">
        <f t="shared" si="6"/>
        <v>64677.02</v>
      </c>
      <c r="Q11" s="36">
        <f t="shared" si="7"/>
        <v>27718.720000000001</v>
      </c>
      <c r="R11" s="7"/>
      <c r="S11" s="89">
        <f t="shared" si="10"/>
        <v>50000</v>
      </c>
      <c r="T11" s="90">
        <v>3.2500000000000001E-2</v>
      </c>
      <c r="U11" s="91">
        <v>2.46E-2</v>
      </c>
      <c r="V11" s="92">
        <f t="shared" si="11"/>
        <v>1625</v>
      </c>
      <c r="W11" s="93">
        <f t="shared" si="12"/>
        <v>524.93939999999998</v>
      </c>
      <c r="X11" s="94">
        <f t="shared" si="13"/>
        <v>2149.9394000000002</v>
      </c>
    </row>
    <row r="12" spans="1:24" ht="12" customHeight="1" x14ac:dyDescent="0.25">
      <c r="A12" s="8">
        <f t="shared" si="8"/>
        <v>4</v>
      </c>
      <c r="B12" s="177">
        <v>3.05</v>
      </c>
      <c r="C12" s="27">
        <v>7.915</v>
      </c>
      <c r="D12" s="28">
        <v>3.375</v>
      </c>
      <c r="E12" s="186">
        <f t="shared" si="0"/>
        <v>3.5526</v>
      </c>
      <c r="F12" s="29">
        <v>3.2500000000000001E-2</v>
      </c>
      <c r="G12" s="30">
        <f t="shared" si="1"/>
        <v>-0.53510000000000035</v>
      </c>
      <c r="H12" s="31">
        <f t="shared" si="9"/>
        <v>4.3299000000000003</v>
      </c>
      <c r="I12" s="184"/>
      <c r="J12" s="37">
        <v>0</v>
      </c>
      <c r="K12" s="38">
        <v>13326</v>
      </c>
      <c r="L12" s="172">
        <f t="shared" si="2"/>
        <v>13326</v>
      </c>
      <c r="M12" s="33">
        <f t="shared" si="3"/>
        <v>0</v>
      </c>
      <c r="N12" s="34">
        <f t="shared" si="4"/>
        <v>57700.25</v>
      </c>
      <c r="O12" s="34">
        <f t="shared" si="5"/>
        <v>57700.25</v>
      </c>
      <c r="P12" s="35">
        <f t="shared" si="6"/>
        <v>40390.18</v>
      </c>
      <c r="Q12" s="36">
        <f t="shared" si="7"/>
        <v>17310.080000000002</v>
      </c>
      <c r="R12" s="7"/>
      <c r="S12" s="89">
        <f t="shared" si="10"/>
        <v>50000</v>
      </c>
      <c r="T12" s="90">
        <v>3.2500000000000001E-2</v>
      </c>
      <c r="U12" s="91">
        <v>2.46E-2</v>
      </c>
      <c r="V12" s="92">
        <f t="shared" si="11"/>
        <v>1625</v>
      </c>
      <c r="W12" s="93">
        <f t="shared" si="12"/>
        <v>327.81959999999998</v>
      </c>
      <c r="X12" s="94">
        <f t="shared" si="13"/>
        <v>1952.8196</v>
      </c>
    </row>
    <row r="13" spans="1:24" ht="12" customHeight="1" x14ac:dyDescent="0.25">
      <c r="A13" s="8">
        <f t="shared" si="8"/>
        <v>5</v>
      </c>
      <c r="B13" s="177">
        <v>3.51</v>
      </c>
      <c r="C13" s="27">
        <v>8.9499999999999993</v>
      </c>
      <c r="D13" s="28">
        <v>3.8450000000000002</v>
      </c>
      <c r="E13" s="186">
        <f t="shared" si="0"/>
        <v>4.0473999999999997</v>
      </c>
      <c r="F13" s="29">
        <v>3.2500000000000001E-2</v>
      </c>
      <c r="G13" s="30">
        <f t="shared" si="1"/>
        <v>-0.56989999999999963</v>
      </c>
      <c r="H13" s="31">
        <f t="shared" si="9"/>
        <v>4.8700999999999999</v>
      </c>
      <c r="I13" s="184"/>
      <c r="J13" s="37">
        <v>0</v>
      </c>
      <c r="K13" s="38">
        <v>14976</v>
      </c>
      <c r="L13" s="172">
        <f t="shared" si="2"/>
        <v>14976</v>
      </c>
      <c r="M13" s="33">
        <f t="shared" si="3"/>
        <v>0</v>
      </c>
      <c r="N13" s="34">
        <f t="shared" si="4"/>
        <v>72934.62</v>
      </c>
      <c r="O13" s="34">
        <f t="shared" si="5"/>
        <v>72934.62</v>
      </c>
      <c r="P13" s="35">
        <f t="shared" si="6"/>
        <v>51054.23</v>
      </c>
      <c r="Q13" s="36">
        <f t="shared" si="7"/>
        <v>21880.39</v>
      </c>
      <c r="R13" s="7"/>
      <c r="S13" s="89">
        <f t="shared" si="10"/>
        <v>50000</v>
      </c>
      <c r="T13" s="90">
        <v>3.2500000000000001E-2</v>
      </c>
      <c r="U13" s="91">
        <v>2.46E-2</v>
      </c>
      <c r="V13" s="92">
        <f t="shared" si="11"/>
        <v>1625</v>
      </c>
      <c r="W13" s="93">
        <f t="shared" si="12"/>
        <v>368.40960000000001</v>
      </c>
      <c r="X13" s="94">
        <f t="shared" si="13"/>
        <v>1993.4096</v>
      </c>
    </row>
    <row r="14" spans="1:24" ht="12" customHeight="1" x14ac:dyDescent="0.25">
      <c r="A14" s="8">
        <f t="shared" si="8"/>
        <v>6</v>
      </c>
      <c r="B14" s="177">
        <v>3.9449999999999998</v>
      </c>
      <c r="C14" s="27">
        <v>9.4250000000000007</v>
      </c>
      <c r="D14" s="28">
        <v>3.875</v>
      </c>
      <c r="E14" s="186">
        <f t="shared" si="0"/>
        <v>4.0789</v>
      </c>
      <c r="F14" s="29">
        <v>3.2500000000000001E-2</v>
      </c>
      <c r="G14" s="30">
        <f t="shared" si="1"/>
        <v>-0.16639999999999988</v>
      </c>
      <c r="H14" s="31">
        <f t="shared" si="9"/>
        <v>5.313600000000001</v>
      </c>
      <c r="I14" s="184"/>
      <c r="J14" s="37">
        <v>0</v>
      </c>
      <c r="K14" s="38">
        <v>12388</v>
      </c>
      <c r="L14" s="172">
        <f t="shared" si="2"/>
        <v>12388</v>
      </c>
      <c r="M14" s="33">
        <f t="shared" si="3"/>
        <v>0</v>
      </c>
      <c r="N14" s="34">
        <f t="shared" si="4"/>
        <v>65824.88</v>
      </c>
      <c r="O14" s="34">
        <f t="shared" si="5"/>
        <v>65824.88</v>
      </c>
      <c r="P14" s="35">
        <f t="shared" si="6"/>
        <v>46077.42</v>
      </c>
      <c r="Q14" s="36">
        <f t="shared" si="7"/>
        <v>19747.46</v>
      </c>
      <c r="R14" s="7"/>
      <c r="S14" s="89">
        <f t="shared" si="10"/>
        <v>50000</v>
      </c>
      <c r="T14" s="90">
        <v>3.2500000000000001E-2</v>
      </c>
      <c r="U14" s="91">
        <v>2.46E-2</v>
      </c>
      <c r="V14" s="92">
        <f t="shared" si="11"/>
        <v>1625</v>
      </c>
      <c r="W14" s="93">
        <f t="shared" si="12"/>
        <v>304.7448</v>
      </c>
      <c r="X14" s="94">
        <f t="shared" si="13"/>
        <v>1929.7447999999999</v>
      </c>
    </row>
    <row r="15" spans="1:24" ht="12" customHeight="1" x14ac:dyDescent="0.25">
      <c r="A15" s="8">
        <f t="shared" si="8"/>
        <v>7</v>
      </c>
      <c r="B15" s="177">
        <v>3.08</v>
      </c>
      <c r="C15" s="27">
        <v>7.9850000000000003</v>
      </c>
      <c r="D15" s="28">
        <v>3.55</v>
      </c>
      <c r="E15" s="186">
        <f t="shared" si="0"/>
        <v>3.7368000000000001</v>
      </c>
      <c r="F15" s="29">
        <v>3.2500000000000001E-2</v>
      </c>
      <c r="G15" s="30">
        <f t="shared" si="1"/>
        <v>-0.68930000000000025</v>
      </c>
      <c r="H15" s="31">
        <f t="shared" si="9"/>
        <v>4.2157</v>
      </c>
      <c r="I15" s="190"/>
      <c r="J15" s="37">
        <v>0</v>
      </c>
      <c r="K15" s="38">
        <v>12022</v>
      </c>
      <c r="L15" s="172">
        <f t="shared" si="2"/>
        <v>12022</v>
      </c>
      <c r="M15" s="33">
        <f t="shared" si="3"/>
        <v>0</v>
      </c>
      <c r="N15" s="34">
        <f t="shared" si="4"/>
        <v>50681.15</v>
      </c>
      <c r="O15" s="34">
        <f t="shared" si="5"/>
        <v>50681.15</v>
      </c>
      <c r="P15" s="35">
        <f t="shared" si="6"/>
        <v>35476.81</v>
      </c>
      <c r="Q15" s="36">
        <f t="shared" si="7"/>
        <v>15204.35</v>
      </c>
      <c r="R15" s="7"/>
      <c r="S15" s="89">
        <f t="shared" si="10"/>
        <v>50000</v>
      </c>
      <c r="T15" s="90">
        <v>3.2500000000000001E-2</v>
      </c>
      <c r="U15" s="91">
        <v>2.46E-2</v>
      </c>
      <c r="V15" s="92">
        <f t="shared" si="11"/>
        <v>1625</v>
      </c>
      <c r="W15" s="93">
        <f t="shared" si="12"/>
        <v>295.74119999999999</v>
      </c>
      <c r="X15" s="94">
        <f t="shared" si="13"/>
        <v>1920.7411999999999</v>
      </c>
    </row>
    <row r="16" spans="1:24" ht="12" customHeight="1" x14ac:dyDescent="0.25">
      <c r="A16" s="8">
        <f t="shared" si="8"/>
        <v>8</v>
      </c>
      <c r="B16" s="177">
        <v>3.15</v>
      </c>
      <c r="C16" s="27">
        <v>5.82</v>
      </c>
      <c r="D16" s="28">
        <v>3.4</v>
      </c>
      <c r="E16" s="186">
        <f t="shared" si="0"/>
        <v>3.5789</v>
      </c>
      <c r="F16" s="29">
        <v>3.2500000000000001E-2</v>
      </c>
      <c r="G16" s="30">
        <f t="shared" si="1"/>
        <v>-0.46140000000000025</v>
      </c>
      <c r="H16" s="31">
        <f t="shared" si="9"/>
        <v>2.2086000000000001</v>
      </c>
      <c r="I16" s="190"/>
      <c r="J16" s="37">
        <v>0</v>
      </c>
      <c r="K16" s="38">
        <v>10650</v>
      </c>
      <c r="L16" s="172">
        <f t="shared" si="2"/>
        <v>10650</v>
      </c>
      <c r="M16" s="33">
        <f t="shared" si="3"/>
        <v>0</v>
      </c>
      <c r="N16" s="34">
        <f t="shared" si="4"/>
        <v>23521.59</v>
      </c>
      <c r="O16" s="34">
        <f t="shared" si="5"/>
        <v>23521.59</v>
      </c>
      <c r="P16" s="35">
        <f t="shared" si="6"/>
        <v>16465.11</v>
      </c>
      <c r="Q16" s="36">
        <f t="shared" si="7"/>
        <v>7056.48</v>
      </c>
      <c r="R16" s="7"/>
      <c r="S16" s="89">
        <f t="shared" si="10"/>
        <v>50000</v>
      </c>
      <c r="T16" s="90">
        <v>3.2500000000000001E-2</v>
      </c>
      <c r="U16" s="91">
        <v>2.46E-2</v>
      </c>
      <c r="V16" s="92">
        <f t="shared" si="11"/>
        <v>1625</v>
      </c>
      <c r="W16" s="93">
        <f t="shared" si="12"/>
        <v>261.99</v>
      </c>
      <c r="X16" s="94">
        <f t="shared" si="13"/>
        <v>1886.99</v>
      </c>
    </row>
    <row r="17" spans="1:24" ht="12" customHeight="1" x14ac:dyDescent="0.25">
      <c r="A17" s="8">
        <f t="shared" si="8"/>
        <v>9</v>
      </c>
      <c r="B17" s="177">
        <v>2.915</v>
      </c>
      <c r="C17" s="27">
        <v>3.5350000000000001</v>
      </c>
      <c r="D17" s="28">
        <v>3.2450000000000001</v>
      </c>
      <c r="E17" s="186">
        <f t="shared" si="0"/>
        <v>3.4157999999999999</v>
      </c>
      <c r="F17" s="29">
        <v>3.2500000000000001E-2</v>
      </c>
      <c r="G17" s="30">
        <f t="shared" si="1"/>
        <v>-0.53330000000000011</v>
      </c>
      <c r="H17" s="31">
        <f t="shared" si="9"/>
        <v>8.6699999999999999E-2</v>
      </c>
      <c r="I17" s="190"/>
      <c r="J17" s="37">
        <v>0</v>
      </c>
      <c r="K17" s="38">
        <v>0</v>
      </c>
      <c r="L17" s="172">
        <f t="shared" si="2"/>
        <v>0</v>
      </c>
      <c r="M17" s="33">
        <f t="shared" si="3"/>
        <v>0</v>
      </c>
      <c r="N17" s="34">
        <f t="shared" si="4"/>
        <v>0</v>
      </c>
      <c r="O17" s="34">
        <f t="shared" si="5"/>
        <v>0</v>
      </c>
      <c r="P17" s="35">
        <f t="shared" si="6"/>
        <v>0</v>
      </c>
      <c r="Q17" s="36">
        <f t="shared" si="7"/>
        <v>0</v>
      </c>
      <c r="R17" s="7"/>
      <c r="S17" s="89">
        <f t="shared" si="10"/>
        <v>50000</v>
      </c>
      <c r="T17" s="90">
        <v>3.2500000000000001E-2</v>
      </c>
      <c r="U17" s="91">
        <v>2.46E-2</v>
      </c>
      <c r="V17" s="92">
        <f t="shared" si="11"/>
        <v>1625</v>
      </c>
      <c r="W17" s="93">
        <f t="shared" si="12"/>
        <v>0</v>
      </c>
      <c r="X17" s="94">
        <f t="shared" si="13"/>
        <v>1625</v>
      </c>
    </row>
    <row r="18" spans="1:24" ht="12" customHeight="1" x14ac:dyDescent="0.25">
      <c r="A18" s="8">
        <f t="shared" si="8"/>
        <v>10</v>
      </c>
      <c r="B18" s="177">
        <v>2.915</v>
      </c>
      <c r="C18" s="27">
        <v>3.5350000000000001</v>
      </c>
      <c r="D18" s="28">
        <v>3.2450000000000001</v>
      </c>
      <c r="E18" s="186">
        <f t="shared" si="0"/>
        <v>3.4157999999999999</v>
      </c>
      <c r="F18" s="29">
        <v>3.2500000000000001E-2</v>
      </c>
      <c r="G18" s="30">
        <f t="shared" si="1"/>
        <v>-0.53330000000000011</v>
      </c>
      <c r="H18" s="31">
        <f t="shared" si="9"/>
        <v>8.6699999999999999E-2</v>
      </c>
      <c r="I18" s="190"/>
      <c r="J18" s="37">
        <v>0</v>
      </c>
      <c r="K18" s="38">
        <v>0</v>
      </c>
      <c r="L18" s="172">
        <f t="shared" si="2"/>
        <v>0</v>
      </c>
      <c r="M18" s="33">
        <f t="shared" si="3"/>
        <v>0</v>
      </c>
      <c r="N18" s="34">
        <f t="shared" si="4"/>
        <v>0</v>
      </c>
      <c r="O18" s="34">
        <f t="shared" si="5"/>
        <v>0</v>
      </c>
      <c r="P18" s="35">
        <f t="shared" si="6"/>
        <v>0</v>
      </c>
      <c r="Q18" s="36">
        <f t="shared" si="7"/>
        <v>0</v>
      </c>
      <c r="R18" s="7"/>
      <c r="S18" s="89">
        <f t="shared" si="10"/>
        <v>50000</v>
      </c>
      <c r="T18" s="90">
        <v>3.2500000000000001E-2</v>
      </c>
      <c r="U18" s="91">
        <v>2.46E-2</v>
      </c>
      <c r="V18" s="92">
        <f t="shared" si="11"/>
        <v>1625</v>
      </c>
      <c r="W18" s="93">
        <f t="shared" si="12"/>
        <v>0</v>
      </c>
      <c r="X18" s="94">
        <f t="shared" si="13"/>
        <v>1625</v>
      </c>
    </row>
    <row r="19" spans="1:24" ht="12" customHeight="1" x14ac:dyDescent="0.25">
      <c r="A19" s="8">
        <f t="shared" si="8"/>
        <v>11</v>
      </c>
      <c r="B19" s="177">
        <v>2.915</v>
      </c>
      <c r="C19" s="27">
        <v>3.5350000000000001</v>
      </c>
      <c r="D19" s="28">
        <v>3.2450000000000001</v>
      </c>
      <c r="E19" s="186">
        <f t="shared" si="0"/>
        <v>3.4157999999999999</v>
      </c>
      <c r="F19" s="29">
        <v>3.2500000000000001E-2</v>
      </c>
      <c r="G19" s="30">
        <f t="shared" si="1"/>
        <v>-0.53330000000000011</v>
      </c>
      <c r="H19" s="31">
        <f t="shared" si="9"/>
        <v>8.6699999999999999E-2</v>
      </c>
      <c r="I19" s="190"/>
      <c r="J19" s="37">
        <v>0</v>
      </c>
      <c r="K19" s="38">
        <v>21930</v>
      </c>
      <c r="L19" s="172">
        <f t="shared" si="2"/>
        <v>21930</v>
      </c>
      <c r="M19" s="33">
        <f t="shared" si="3"/>
        <v>0</v>
      </c>
      <c r="N19" s="34">
        <f t="shared" si="4"/>
        <v>1901.33</v>
      </c>
      <c r="O19" s="34">
        <f t="shared" si="5"/>
        <v>1901.33</v>
      </c>
      <c r="P19" s="35">
        <f t="shared" si="6"/>
        <v>1330.93</v>
      </c>
      <c r="Q19" s="36">
        <f t="shared" si="7"/>
        <v>570.4</v>
      </c>
      <c r="R19" s="7"/>
      <c r="S19" s="89">
        <f t="shared" si="10"/>
        <v>50000</v>
      </c>
      <c r="T19" s="90">
        <v>3.2500000000000001E-2</v>
      </c>
      <c r="U19" s="91">
        <v>2.46E-2</v>
      </c>
      <c r="V19" s="92">
        <f t="shared" si="11"/>
        <v>1625</v>
      </c>
      <c r="W19" s="93">
        <f t="shared" si="12"/>
        <v>539.47799999999995</v>
      </c>
      <c r="X19" s="94">
        <f t="shared" si="13"/>
        <v>2164.4780000000001</v>
      </c>
    </row>
    <row r="20" spans="1:24" ht="12" customHeight="1" x14ac:dyDescent="0.25">
      <c r="A20" s="8">
        <f t="shared" si="8"/>
        <v>12</v>
      </c>
      <c r="B20" s="177">
        <v>3.3849999999999998</v>
      </c>
      <c r="C20" s="27">
        <v>6.7350000000000003</v>
      </c>
      <c r="D20" s="28">
        <v>3.6150000000000002</v>
      </c>
      <c r="E20" s="186">
        <f t="shared" si="0"/>
        <v>3.8052999999999999</v>
      </c>
      <c r="F20" s="29">
        <v>3.2500000000000001E-2</v>
      </c>
      <c r="G20" s="30">
        <f t="shared" si="1"/>
        <v>-0.45280000000000031</v>
      </c>
      <c r="H20" s="31">
        <f t="shared" si="9"/>
        <v>2.8972000000000002</v>
      </c>
      <c r="I20" s="190"/>
      <c r="J20" s="37">
        <v>0</v>
      </c>
      <c r="K20" s="38">
        <v>13104</v>
      </c>
      <c r="L20" s="172">
        <f t="shared" si="2"/>
        <v>13104</v>
      </c>
      <c r="M20" s="33">
        <f t="shared" si="3"/>
        <v>0</v>
      </c>
      <c r="N20" s="34">
        <f t="shared" si="4"/>
        <v>37964.910000000003</v>
      </c>
      <c r="O20" s="34">
        <f t="shared" si="5"/>
        <v>37964.910000000003</v>
      </c>
      <c r="P20" s="35">
        <f t="shared" si="6"/>
        <v>26575.439999999999</v>
      </c>
      <c r="Q20" s="36">
        <f t="shared" si="7"/>
        <v>11389.47</v>
      </c>
      <c r="R20" s="7"/>
      <c r="S20" s="89">
        <f t="shared" si="10"/>
        <v>50000</v>
      </c>
      <c r="T20" s="90">
        <v>3.2500000000000001E-2</v>
      </c>
      <c r="U20" s="91">
        <v>2.46E-2</v>
      </c>
      <c r="V20" s="92">
        <f t="shared" si="11"/>
        <v>1625</v>
      </c>
      <c r="W20" s="93">
        <f t="shared" si="12"/>
        <v>322.35840000000002</v>
      </c>
      <c r="X20" s="94">
        <f t="shared" si="13"/>
        <v>1947.3584000000001</v>
      </c>
    </row>
    <row r="21" spans="1:24" ht="12" customHeight="1" x14ac:dyDescent="0.25">
      <c r="A21" s="8">
        <f t="shared" si="8"/>
        <v>13</v>
      </c>
      <c r="B21" s="177">
        <v>3.89</v>
      </c>
      <c r="C21" s="27">
        <v>7.5949999999999998</v>
      </c>
      <c r="D21" s="28">
        <v>3.7949999999999999</v>
      </c>
      <c r="E21" s="186">
        <f t="shared" si="0"/>
        <v>3.9946999999999999</v>
      </c>
      <c r="F21" s="29">
        <v>3.2500000000000001E-2</v>
      </c>
      <c r="G21" s="30">
        <f t="shared" si="1"/>
        <v>-0.13719999999999954</v>
      </c>
      <c r="H21" s="31">
        <f t="shared" si="9"/>
        <v>3.5678000000000001</v>
      </c>
      <c r="I21" s="190"/>
      <c r="J21" s="37">
        <v>0</v>
      </c>
      <c r="K21" s="38">
        <v>33378</v>
      </c>
      <c r="L21" s="172">
        <f t="shared" si="2"/>
        <v>33378</v>
      </c>
      <c r="M21" s="33">
        <f t="shared" si="3"/>
        <v>0</v>
      </c>
      <c r="N21" s="34">
        <f t="shared" si="4"/>
        <v>119086.03</v>
      </c>
      <c r="O21" s="34">
        <f t="shared" si="5"/>
        <v>119086.03</v>
      </c>
      <c r="P21" s="35">
        <f t="shared" si="6"/>
        <v>83360.22</v>
      </c>
      <c r="Q21" s="36">
        <f t="shared" si="7"/>
        <v>35725.81</v>
      </c>
      <c r="R21" s="7"/>
      <c r="S21" s="89">
        <f t="shared" si="10"/>
        <v>50000</v>
      </c>
      <c r="T21" s="90">
        <v>3.2500000000000001E-2</v>
      </c>
      <c r="U21" s="91">
        <v>2.46E-2</v>
      </c>
      <c r="V21" s="92">
        <f t="shared" si="11"/>
        <v>1625</v>
      </c>
      <c r="W21" s="93">
        <f t="shared" si="12"/>
        <v>821.09879999999998</v>
      </c>
      <c r="X21" s="94">
        <f t="shared" si="13"/>
        <v>2446.0987999999998</v>
      </c>
    </row>
    <row r="22" spans="1:24" ht="12" customHeight="1" x14ac:dyDescent="0.25">
      <c r="A22" s="8">
        <f t="shared" si="8"/>
        <v>14</v>
      </c>
      <c r="B22" s="177">
        <v>3.64</v>
      </c>
      <c r="C22" s="27">
        <v>8.4700000000000006</v>
      </c>
      <c r="D22" s="28">
        <v>4.125</v>
      </c>
      <c r="E22" s="186">
        <f t="shared" si="0"/>
        <v>4.3421000000000003</v>
      </c>
      <c r="F22" s="29">
        <v>3.2500000000000001E-2</v>
      </c>
      <c r="G22" s="30">
        <f t="shared" si="1"/>
        <v>-0.73459999999999992</v>
      </c>
      <c r="H22" s="31">
        <f t="shared" si="9"/>
        <v>4.0954000000000006</v>
      </c>
      <c r="I22" s="190"/>
      <c r="J22" s="37">
        <v>0</v>
      </c>
      <c r="K22" s="38">
        <v>12373</v>
      </c>
      <c r="L22" s="172">
        <f t="shared" si="2"/>
        <v>12373</v>
      </c>
      <c r="M22" s="33">
        <f t="shared" si="3"/>
        <v>0</v>
      </c>
      <c r="N22" s="34">
        <f t="shared" si="4"/>
        <v>50672.38</v>
      </c>
      <c r="O22" s="34">
        <f t="shared" si="5"/>
        <v>50672.38</v>
      </c>
      <c r="P22" s="35">
        <f t="shared" si="6"/>
        <v>35470.67</v>
      </c>
      <c r="Q22" s="36">
        <f t="shared" si="7"/>
        <v>15201.71</v>
      </c>
      <c r="R22" s="7"/>
      <c r="S22" s="89">
        <f t="shared" si="10"/>
        <v>50000</v>
      </c>
      <c r="T22" s="90">
        <v>3.2500000000000001E-2</v>
      </c>
      <c r="U22" s="91">
        <v>2.46E-2</v>
      </c>
      <c r="V22" s="92">
        <f t="shared" si="11"/>
        <v>1625</v>
      </c>
      <c r="W22" s="93">
        <f t="shared" si="12"/>
        <v>304.37580000000003</v>
      </c>
      <c r="X22" s="94">
        <f t="shared" si="13"/>
        <v>1929.3758</v>
      </c>
    </row>
    <row r="23" spans="1:24" ht="12" customHeight="1" x14ac:dyDescent="0.25">
      <c r="A23" s="8">
        <f t="shared" si="8"/>
        <v>15</v>
      </c>
      <c r="B23" s="177">
        <v>3.5150000000000001</v>
      </c>
      <c r="C23" s="27">
        <v>6.9</v>
      </c>
      <c r="D23" s="28">
        <v>4.125</v>
      </c>
      <c r="E23" s="186">
        <f t="shared" si="0"/>
        <v>4.3421000000000003</v>
      </c>
      <c r="F23" s="29">
        <v>3.2500000000000001E-2</v>
      </c>
      <c r="G23" s="30">
        <f t="shared" si="1"/>
        <v>-0.85959999999999992</v>
      </c>
      <c r="H23" s="31">
        <f t="shared" si="9"/>
        <v>2.5254000000000003</v>
      </c>
      <c r="I23" s="188"/>
      <c r="J23" s="37">
        <v>0</v>
      </c>
      <c r="K23" s="38">
        <v>0</v>
      </c>
      <c r="L23" s="172">
        <f t="shared" si="2"/>
        <v>0</v>
      </c>
      <c r="M23" s="33">
        <f t="shared" si="3"/>
        <v>0</v>
      </c>
      <c r="N23" s="34">
        <f t="shared" si="4"/>
        <v>0</v>
      </c>
      <c r="O23" s="34">
        <f t="shared" si="5"/>
        <v>0</v>
      </c>
      <c r="P23" s="35">
        <f t="shared" si="6"/>
        <v>0</v>
      </c>
      <c r="Q23" s="36">
        <f t="shared" si="7"/>
        <v>0</v>
      </c>
      <c r="R23" s="7"/>
      <c r="S23" s="89">
        <f t="shared" si="10"/>
        <v>50000</v>
      </c>
      <c r="T23" s="90">
        <v>3.2500000000000001E-2</v>
      </c>
      <c r="U23" s="91">
        <v>2.46E-2</v>
      </c>
      <c r="V23" s="92">
        <f t="shared" si="11"/>
        <v>1625</v>
      </c>
      <c r="W23" s="93">
        <f t="shared" si="12"/>
        <v>0</v>
      </c>
      <c r="X23" s="94">
        <f t="shared" si="13"/>
        <v>1625</v>
      </c>
    </row>
    <row r="24" spans="1:24" ht="12" customHeight="1" x14ac:dyDescent="0.25">
      <c r="A24" s="8">
        <f t="shared" si="8"/>
        <v>16</v>
      </c>
      <c r="B24" s="177">
        <v>3.0150000000000001</v>
      </c>
      <c r="C24" s="27">
        <v>3.7349999999999999</v>
      </c>
      <c r="D24" s="28">
        <v>3.51</v>
      </c>
      <c r="E24" s="186">
        <f t="shared" si="0"/>
        <v>3.6947000000000001</v>
      </c>
      <c r="F24" s="29">
        <v>3.2500000000000001E-2</v>
      </c>
      <c r="G24" s="30">
        <f t="shared" si="1"/>
        <v>-0.71220000000000017</v>
      </c>
      <c r="H24" s="31">
        <f t="shared" si="9"/>
        <v>7.799999999999585E-3</v>
      </c>
      <c r="I24" s="189">
        <v>2.46E-2</v>
      </c>
      <c r="J24" s="37">
        <v>0</v>
      </c>
      <c r="K24" s="38">
        <v>0</v>
      </c>
      <c r="L24" s="172">
        <f t="shared" si="2"/>
        <v>0</v>
      </c>
      <c r="M24" s="33">
        <f t="shared" si="3"/>
        <v>0</v>
      </c>
      <c r="N24" s="34">
        <f>ROUND(I24*K24,2)</f>
        <v>0</v>
      </c>
      <c r="O24" s="34">
        <f t="shared" si="5"/>
        <v>0</v>
      </c>
      <c r="P24" s="35">
        <f t="shared" si="6"/>
        <v>0</v>
      </c>
      <c r="Q24" s="36">
        <f t="shared" si="7"/>
        <v>0</v>
      </c>
      <c r="R24" s="7"/>
      <c r="S24" s="89">
        <f t="shared" si="10"/>
        <v>50000</v>
      </c>
      <c r="T24" s="90">
        <v>3.2500000000000001E-2</v>
      </c>
      <c r="U24" s="91">
        <v>2.46E-2</v>
      </c>
      <c r="V24" s="92">
        <f t="shared" si="11"/>
        <v>1625</v>
      </c>
      <c r="W24" s="93">
        <f t="shared" si="12"/>
        <v>0</v>
      </c>
      <c r="X24" s="94">
        <f t="shared" si="13"/>
        <v>1625</v>
      </c>
    </row>
    <row r="25" spans="1:24" ht="12" customHeight="1" x14ac:dyDescent="0.25">
      <c r="A25" s="8">
        <f t="shared" si="8"/>
        <v>17</v>
      </c>
      <c r="B25" s="177">
        <v>3.0150000000000001</v>
      </c>
      <c r="C25" s="27">
        <v>3.7349999999999999</v>
      </c>
      <c r="D25" s="28">
        <v>3.51</v>
      </c>
      <c r="E25" s="186">
        <f t="shared" si="0"/>
        <v>3.6947000000000001</v>
      </c>
      <c r="F25" s="29">
        <v>3.2500000000000001E-2</v>
      </c>
      <c r="G25" s="30">
        <f t="shared" si="1"/>
        <v>-0.71220000000000017</v>
      </c>
      <c r="H25" s="31">
        <f t="shared" si="9"/>
        <v>7.799999999999585E-3</v>
      </c>
      <c r="I25" s="189">
        <v>2.46E-2</v>
      </c>
      <c r="J25" s="37">
        <v>0</v>
      </c>
      <c r="K25" s="38">
        <v>0</v>
      </c>
      <c r="L25" s="172">
        <f t="shared" si="2"/>
        <v>0</v>
      </c>
      <c r="M25" s="33">
        <f t="shared" si="3"/>
        <v>0</v>
      </c>
      <c r="N25" s="34">
        <f>ROUND(I25*K25,2)</f>
        <v>0</v>
      </c>
      <c r="O25" s="34">
        <f t="shared" si="5"/>
        <v>0</v>
      </c>
      <c r="P25" s="35">
        <f t="shared" si="6"/>
        <v>0</v>
      </c>
      <c r="Q25" s="36">
        <f t="shared" si="7"/>
        <v>0</v>
      </c>
      <c r="R25" s="7"/>
      <c r="S25" s="89">
        <f t="shared" si="10"/>
        <v>50000</v>
      </c>
      <c r="T25" s="90">
        <v>3.2500000000000001E-2</v>
      </c>
      <c r="U25" s="91">
        <v>2.46E-2</v>
      </c>
      <c r="V25" s="92">
        <f t="shared" si="11"/>
        <v>1625</v>
      </c>
      <c r="W25" s="93">
        <f t="shared" si="12"/>
        <v>0</v>
      </c>
      <c r="X25" s="94">
        <f t="shared" si="13"/>
        <v>1625</v>
      </c>
    </row>
    <row r="26" spans="1:24" ht="12" customHeight="1" x14ac:dyDescent="0.25">
      <c r="A26" s="8">
        <f t="shared" si="8"/>
        <v>18</v>
      </c>
      <c r="B26" s="177">
        <v>3.0150000000000001</v>
      </c>
      <c r="C26" s="27">
        <v>3.7349999999999999</v>
      </c>
      <c r="D26" s="28">
        <v>3.51</v>
      </c>
      <c r="E26" s="186">
        <f t="shared" si="0"/>
        <v>3.6947000000000001</v>
      </c>
      <c r="F26" s="29">
        <v>3.2500000000000001E-2</v>
      </c>
      <c r="G26" s="30">
        <f t="shared" si="1"/>
        <v>-0.71220000000000017</v>
      </c>
      <c r="H26" s="31">
        <f t="shared" si="9"/>
        <v>7.799999999999585E-3</v>
      </c>
      <c r="I26" s="189">
        <v>2.46E-2</v>
      </c>
      <c r="J26" s="37">
        <v>0</v>
      </c>
      <c r="K26" s="38">
        <v>19021</v>
      </c>
      <c r="L26" s="172">
        <f t="shared" si="2"/>
        <v>19021</v>
      </c>
      <c r="M26" s="33">
        <f t="shared" si="3"/>
        <v>0</v>
      </c>
      <c r="N26" s="34">
        <f>ROUND(I26*K26,2)</f>
        <v>467.92</v>
      </c>
      <c r="O26" s="34">
        <f t="shared" si="5"/>
        <v>467.92</v>
      </c>
      <c r="P26" s="35">
        <f t="shared" si="6"/>
        <v>327.54000000000002</v>
      </c>
      <c r="Q26" s="36">
        <f t="shared" si="7"/>
        <v>140.38</v>
      </c>
      <c r="R26" s="7"/>
      <c r="S26" s="89">
        <f t="shared" si="10"/>
        <v>50000</v>
      </c>
      <c r="T26" s="90">
        <v>3.2500000000000001E-2</v>
      </c>
      <c r="U26" s="91">
        <v>2.46E-2</v>
      </c>
      <c r="V26" s="92">
        <f t="shared" si="11"/>
        <v>1625</v>
      </c>
      <c r="W26" s="93">
        <f t="shared" si="12"/>
        <v>467.91660000000002</v>
      </c>
      <c r="X26" s="94">
        <f t="shared" si="13"/>
        <v>2092.9166</v>
      </c>
    </row>
    <row r="27" spans="1:24" ht="12" customHeight="1" x14ac:dyDescent="0.25">
      <c r="A27" s="8">
        <f t="shared" si="8"/>
        <v>19</v>
      </c>
      <c r="B27" s="177">
        <v>4.3150000000000004</v>
      </c>
      <c r="C27" s="27">
        <v>8.25</v>
      </c>
      <c r="D27" s="28">
        <v>3.71</v>
      </c>
      <c r="E27" s="186">
        <f t="shared" si="0"/>
        <v>3.9053</v>
      </c>
      <c r="F27" s="29">
        <v>3.2500000000000001E-2</v>
      </c>
      <c r="G27" s="30">
        <f t="shared" si="1"/>
        <v>0.3772000000000002</v>
      </c>
      <c r="H27" s="31">
        <f t="shared" si="9"/>
        <v>4.3121999999999998</v>
      </c>
      <c r="I27" s="188"/>
      <c r="J27" s="37">
        <v>0</v>
      </c>
      <c r="K27" s="38">
        <v>11383</v>
      </c>
      <c r="L27" s="172">
        <f t="shared" si="2"/>
        <v>11383</v>
      </c>
      <c r="M27" s="33">
        <f t="shared" si="3"/>
        <v>0</v>
      </c>
      <c r="N27" s="34">
        <f t="shared" si="4"/>
        <v>49085.77</v>
      </c>
      <c r="O27" s="34">
        <f t="shared" si="5"/>
        <v>49085.77</v>
      </c>
      <c r="P27" s="35">
        <f t="shared" si="6"/>
        <v>34360.04</v>
      </c>
      <c r="Q27" s="36">
        <f t="shared" si="7"/>
        <v>14725.73</v>
      </c>
      <c r="R27" s="7"/>
      <c r="S27" s="89">
        <f t="shared" si="10"/>
        <v>50000</v>
      </c>
      <c r="T27" s="90">
        <v>3.2500000000000001E-2</v>
      </c>
      <c r="U27" s="91">
        <v>2.46E-2</v>
      </c>
      <c r="V27" s="92">
        <f t="shared" si="11"/>
        <v>1625</v>
      </c>
      <c r="W27" s="93">
        <f t="shared" si="12"/>
        <v>280.02179999999998</v>
      </c>
      <c r="X27" s="94">
        <f t="shared" si="13"/>
        <v>1905.0218</v>
      </c>
    </row>
    <row r="28" spans="1:24" ht="12" customHeight="1" x14ac:dyDescent="0.25">
      <c r="A28" s="8">
        <f t="shared" si="8"/>
        <v>20</v>
      </c>
      <c r="B28" s="177">
        <v>4.0650000000000004</v>
      </c>
      <c r="C28" s="27">
        <v>7.335</v>
      </c>
      <c r="D28" s="28">
        <v>3.92</v>
      </c>
      <c r="E28" s="186">
        <f t="shared" si="0"/>
        <v>4.1262999999999996</v>
      </c>
      <c r="F28" s="29">
        <v>3.2500000000000001E-2</v>
      </c>
      <c r="G28" s="30">
        <f t="shared" si="1"/>
        <v>-9.3799999999998995E-2</v>
      </c>
      <c r="H28" s="31">
        <f t="shared" si="9"/>
        <v>3.1762000000000006</v>
      </c>
      <c r="I28" s="190"/>
      <c r="J28" s="37">
        <v>0</v>
      </c>
      <c r="K28" s="38">
        <v>13318</v>
      </c>
      <c r="L28" s="172">
        <f t="shared" si="2"/>
        <v>13318</v>
      </c>
      <c r="M28" s="33">
        <f t="shared" si="3"/>
        <v>0</v>
      </c>
      <c r="N28" s="34">
        <f t="shared" si="4"/>
        <v>42300.63</v>
      </c>
      <c r="O28" s="34">
        <f t="shared" si="5"/>
        <v>42300.63</v>
      </c>
      <c r="P28" s="35">
        <f t="shared" si="6"/>
        <v>29610.44</v>
      </c>
      <c r="Q28" s="36">
        <f t="shared" si="7"/>
        <v>12690.19</v>
      </c>
      <c r="R28" s="7"/>
      <c r="S28" s="89">
        <f t="shared" si="10"/>
        <v>50000</v>
      </c>
      <c r="T28" s="90">
        <v>3.2500000000000001E-2</v>
      </c>
      <c r="U28" s="91">
        <v>2.46E-2</v>
      </c>
      <c r="V28" s="92">
        <f t="shared" si="11"/>
        <v>1625</v>
      </c>
      <c r="W28" s="93">
        <f t="shared" si="12"/>
        <v>327.62279999999998</v>
      </c>
      <c r="X28" s="94">
        <f t="shared" si="13"/>
        <v>1952.6228000000001</v>
      </c>
    </row>
    <row r="29" spans="1:24" ht="12" customHeight="1" x14ac:dyDescent="0.25">
      <c r="A29" s="8">
        <f t="shared" si="8"/>
        <v>21</v>
      </c>
      <c r="B29" s="177">
        <v>4.125</v>
      </c>
      <c r="C29" s="27">
        <v>6.89</v>
      </c>
      <c r="D29" s="28">
        <v>3.7549999999999999</v>
      </c>
      <c r="E29" s="186">
        <f t="shared" si="0"/>
        <v>3.9525999999999999</v>
      </c>
      <c r="F29" s="29">
        <v>3.2500000000000001E-2</v>
      </c>
      <c r="G29" s="30">
        <f t="shared" si="1"/>
        <v>0.13989999999999991</v>
      </c>
      <c r="H29" s="31">
        <f t="shared" si="9"/>
        <v>2.9048999999999996</v>
      </c>
      <c r="I29" s="190"/>
      <c r="J29" s="37">
        <v>0</v>
      </c>
      <c r="K29" s="38">
        <v>4153</v>
      </c>
      <c r="L29" s="172">
        <f t="shared" si="2"/>
        <v>4153</v>
      </c>
      <c r="M29" s="33">
        <f t="shared" si="3"/>
        <v>0</v>
      </c>
      <c r="N29" s="34">
        <f t="shared" si="4"/>
        <v>12064.05</v>
      </c>
      <c r="O29" s="34">
        <f t="shared" si="5"/>
        <v>12064.05</v>
      </c>
      <c r="P29" s="35">
        <f t="shared" si="6"/>
        <v>8444.84</v>
      </c>
      <c r="Q29" s="36">
        <f t="shared" si="7"/>
        <v>3619.22</v>
      </c>
      <c r="R29" s="7"/>
      <c r="S29" s="89">
        <f t="shared" si="10"/>
        <v>50000</v>
      </c>
      <c r="T29" s="90">
        <v>3.2500000000000001E-2</v>
      </c>
      <c r="U29" s="91">
        <v>2.46E-2</v>
      </c>
      <c r="V29" s="92">
        <f t="shared" si="11"/>
        <v>1625</v>
      </c>
      <c r="W29" s="93">
        <f t="shared" si="12"/>
        <v>102.16379999999999</v>
      </c>
      <c r="X29" s="94">
        <f t="shared" si="13"/>
        <v>1727.1638</v>
      </c>
    </row>
    <row r="30" spans="1:24" ht="12" customHeight="1" x14ac:dyDescent="0.25">
      <c r="A30" s="8">
        <f t="shared" si="8"/>
        <v>22</v>
      </c>
      <c r="B30" s="177">
        <v>4.4800000000000004</v>
      </c>
      <c r="C30" s="27">
        <v>6.54</v>
      </c>
      <c r="D30" s="28">
        <v>3.4950000000000001</v>
      </c>
      <c r="E30" s="186">
        <f t="shared" si="0"/>
        <v>3.6789000000000001</v>
      </c>
      <c r="F30" s="29">
        <v>3.2500000000000001E-2</v>
      </c>
      <c r="G30" s="30">
        <f t="shared" si="1"/>
        <v>0.76860000000000017</v>
      </c>
      <c r="H30" s="31">
        <f t="shared" si="9"/>
        <v>2.8285999999999998</v>
      </c>
      <c r="I30" s="190"/>
      <c r="J30" s="37">
        <v>0</v>
      </c>
      <c r="K30" s="38">
        <v>4917</v>
      </c>
      <c r="L30" s="172">
        <f t="shared" si="2"/>
        <v>4917</v>
      </c>
      <c r="M30" s="33">
        <f t="shared" si="3"/>
        <v>0</v>
      </c>
      <c r="N30" s="34">
        <f t="shared" si="4"/>
        <v>13908.23</v>
      </c>
      <c r="O30" s="34">
        <f t="shared" si="5"/>
        <v>13908.23</v>
      </c>
      <c r="P30" s="35">
        <f t="shared" si="6"/>
        <v>9735.76</v>
      </c>
      <c r="Q30" s="36">
        <f t="shared" si="7"/>
        <v>4172.47</v>
      </c>
      <c r="R30" s="7"/>
      <c r="S30" s="89">
        <f t="shared" si="10"/>
        <v>50000</v>
      </c>
      <c r="T30" s="90">
        <v>3.2500000000000001E-2</v>
      </c>
      <c r="U30" s="91">
        <v>2.46E-2</v>
      </c>
      <c r="V30" s="92">
        <f t="shared" si="11"/>
        <v>1625</v>
      </c>
      <c r="W30" s="93">
        <f t="shared" si="12"/>
        <v>120.95820000000001</v>
      </c>
      <c r="X30" s="94">
        <f t="shared" si="13"/>
        <v>1745.9582</v>
      </c>
    </row>
    <row r="31" spans="1:24" ht="12" customHeight="1" x14ac:dyDescent="0.25">
      <c r="A31" s="8">
        <f t="shared" si="8"/>
        <v>23</v>
      </c>
      <c r="B31" s="177">
        <v>3.76</v>
      </c>
      <c r="C31" s="27">
        <v>3.88</v>
      </c>
      <c r="D31" s="28">
        <v>3.4449999999999998</v>
      </c>
      <c r="E31" s="186">
        <f t="shared" si="0"/>
        <v>3.6263000000000001</v>
      </c>
      <c r="F31" s="29">
        <v>3.2500000000000001E-2</v>
      </c>
      <c r="G31" s="30">
        <f t="shared" si="1"/>
        <v>0.10119999999999951</v>
      </c>
      <c r="H31" s="31">
        <f t="shared" si="9"/>
        <v>0.22119999999999962</v>
      </c>
      <c r="I31" s="190"/>
      <c r="J31" s="37">
        <v>0</v>
      </c>
      <c r="K31" s="38">
        <v>0</v>
      </c>
      <c r="L31" s="172">
        <f t="shared" si="2"/>
        <v>0</v>
      </c>
      <c r="M31" s="33">
        <f t="shared" si="3"/>
        <v>0</v>
      </c>
      <c r="N31" s="34">
        <f t="shared" si="4"/>
        <v>0</v>
      </c>
      <c r="O31" s="34">
        <f t="shared" si="5"/>
        <v>0</v>
      </c>
      <c r="P31" s="35">
        <f t="shared" si="6"/>
        <v>0</v>
      </c>
      <c r="Q31" s="36">
        <f t="shared" si="7"/>
        <v>0</v>
      </c>
      <c r="R31" s="7"/>
      <c r="S31" s="89">
        <f t="shared" si="10"/>
        <v>50000</v>
      </c>
      <c r="T31" s="90">
        <v>3.2500000000000001E-2</v>
      </c>
      <c r="U31" s="91">
        <v>2.46E-2</v>
      </c>
      <c r="V31" s="92">
        <f t="shared" si="11"/>
        <v>1625</v>
      </c>
      <c r="W31" s="93">
        <f t="shared" si="12"/>
        <v>0</v>
      </c>
      <c r="X31" s="94">
        <f t="shared" si="13"/>
        <v>1625</v>
      </c>
    </row>
    <row r="32" spans="1:24" ht="12" customHeight="1" x14ac:dyDescent="0.25">
      <c r="A32" s="8">
        <f t="shared" si="8"/>
        <v>24</v>
      </c>
      <c r="B32" s="177">
        <v>3.76</v>
      </c>
      <c r="C32" s="27">
        <v>3.88</v>
      </c>
      <c r="D32" s="28">
        <v>3.4449999999999998</v>
      </c>
      <c r="E32" s="186">
        <f t="shared" si="0"/>
        <v>3.6263000000000001</v>
      </c>
      <c r="F32" s="29">
        <v>3.2500000000000001E-2</v>
      </c>
      <c r="G32" s="30">
        <f t="shared" si="1"/>
        <v>0.10119999999999951</v>
      </c>
      <c r="H32" s="31">
        <f t="shared" si="9"/>
        <v>0.22119999999999962</v>
      </c>
      <c r="I32" s="190"/>
      <c r="J32" s="37">
        <v>0</v>
      </c>
      <c r="K32" s="38">
        <v>0</v>
      </c>
      <c r="L32" s="172">
        <f t="shared" si="2"/>
        <v>0</v>
      </c>
      <c r="M32" s="33">
        <f t="shared" si="3"/>
        <v>0</v>
      </c>
      <c r="N32" s="34">
        <f t="shared" si="4"/>
        <v>0</v>
      </c>
      <c r="O32" s="34">
        <f t="shared" si="5"/>
        <v>0</v>
      </c>
      <c r="P32" s="35">
        <f t="shared" si="6"/>
        <v>0</v>
      </c>
      <c r="Q32" s="36">
        <f t="shared" si="7"/>
        <v>0</v>
      </c>
      <c r="R32" s="7"/>
      <c r="S32" s="89">
        <f t="shared" si="10"/>
        <v>50000</v>
      </c>
      <c r="T32" s="90">
        <v>3.2500000000000001E-2</v>
      </c>
      <c r="U32" s="91">
        <v>2.46E-2</v>
      </c>
      <c r="V32" s="92">
        <f t="shared" si="11"/>
        <v>1625</v>
      </c>
      <c r="W32" s="93">
        <f t="shared" si="12"/>
        <v>0</v>
      </c>
      <c r="X32" s="94">
        <f t="shared" si="13"/>
        <v>1625</v>
      </c>
    </row>
    <row r="33" spans="1:24" ht="12" customHeight="1" x14ac:dyDescent="0.25">
      <c r="A33" s="8">
        <f t="shared" si="8"/>
        <v>25</v>
      </c>
      <c r="B33" s="177">
        <v>3.76</v>
      </c>
      <c r="C33" s="27">
        <v>3.88</v>
      </c>
      <c r="D33" s="28">
        <v>3.4449999999999998</v>
      </c>
      <c r="E33" s="186">
        <f t="shared" si="0"/>
        <v>3.6263000000000001</v>
      </c>
      <c r="F33" s="29">
        <v>3.2500000000000001E-2</v>
      </c>
      <c r="G33" s="30">
        <f t="shared" si="1"/>
        <v>0.10119999999999951</v>
      </c>
      <c r="H33" s="31">
        <f t="shared" si="9"/>
        <v>0.22119999999999962</v>
      </c>
      <c r="I33" s="190"/>
      <c r="J33" s="37">
        <v>0</v>
      </c>
      <c r="K33" s="38">
        <v>18897</v>
      </c>
      <c r="L33" s="172">
        <f t="shared" si="2"/>
        <v>18897</v>
      </c>
      <c r="M33" s="33">
        <f t="shared" si="3"/>
        <v>0</v>
      </c>
      <c r="N33" s="34">
        <f t="shared" si="4"/>
        <v>4180.0200000000004</v>
      </c>
      <c r="O33" s="34">
        <f t="shared" si="5"/>
        <v>4180.0200000000004</v>
      </c>
      <c r="P33" s="35">
        <f t="shared" si="6"/>
        <v>2926.01</v>
      </c>
      <c r="Q33" s="36">
        <f t="shared" si="7"/>
        <v>1254.01</v>
      </c>
      <c r="R33" s="7"/>
      <c r="S33" s="89">
        <f t="shared" si="10"/>
        <v>50000</v>
      </c>
      <c r="T33" s="90">
        <v>3.2500000000000001E-2</v>
      </c>
      <c r="U33" s="91">
        <v>2.46E-2</v>
      </c>
      <c r="V33" s="92">
        <f t="shared" si="11"/>
        <v>1625</v>
      </c>
      <c r="W33" s="93">
        <f t="shared" si="12"/>
        <v>464.86619999999999</v>
      </c>
      <c r="X33" s="94">
        <f t="shared" si="13"/>
        <v>2089.8661999999999</v>
      </c>
    </row>
    <row r="34" spans="1:24" ht="12" customHeight="1" x14ac:dyDescent="0.25">
      <c r="A34" s="8">
        <f t="shared" si="8"/>
        <v>26</v>
      </c>
      <c r="B34" s="177">
        <v>3.9950000000000001</v>
      </c>
      <c r="C34" s="27">
        <v>6.0549999999999997</v>
      </c>
      <c r="D34" s="28">
        <v>3.45</v>
      </c>
      <c r="E34" s="186">
        <f t="shared" si="0"/>
        <v>3.6316000000000002</v>
      </c>
      <c r="F34" s="29">
        <v>3.2500000000000001E-2</v>
      </c>
      <c r="G34" s="30">
        <f t="shared" si="1"/>
        <v>0.33089999999999975</v>
      </c>
      <c r="H34" s="31">
        <f t="shared" si="9"/>
        <v>2.3908999999999994</v>
      </c>
      <c r="I34" s="190"/>
      <c r="J34" s="37">
        <v>0</v>
      </c>
      <c r="K34" s="38">
        <v>13457</v>
      </c>
      <c r="L34" s="172">
        <f t="shared" si="2"/>
        <v>13457</v>
      </c>
      <c r="M34" s="33">
        <f t="shared" si="3"/>
        <v>0</v>
      </c>
      <c r="N34" s="34">
        <f t="shared" si="4"/>
        <v>32174.34</v>
      </c>
      <c r="O34" s="34">
        <f t="shared" si="5"/>
        <v>32174.34</v>
      </c>
      <c r="P34" s="35">
        <f t="shared" si="6"/>
        <v>22522.04</v>
      </c>
      <c r="Q34" s="36">
        <f t="shared" si="7"/>
        <v>9652.2999999999993</v>
      </c>
      <c r="R34" s="7"/>
      <c r="S34" s="89">
        <f t="shared" si="10"/>
        <v>50000</v>
      </c>
      <c r="T34" s="90">
        <v>3.2500000000000001E-2</v>
      </c>
      <c r="U34" s="91">
        <v>2.46E-2</v>
      </c>
      <c r="V34" s="92">
        <f t="shared" si="11"/>
        <v>1625</v>
      </c>
      <c r="W34" s="93">
        <f t="shared" si="12"/>
        <v>331.04219999999998</v>
      </c>
      <c r="X34" s="94">
        <f t="shared" si="13"/>
        <v>1956.0421999999999</v>
      </c>
    </row>
    <row r="35" spans="1:24" ht="12" customHeight="1" x14ac:dyDescent="0.25">
      <c r="A35" s="8">
        <f t="shared" si="8"/>
        <v>27</v>
      </c>
      <c r="B35" s="177">
        <v>3.39</v>
      </c>
      <c r="C35" s="27">
        <v>4.6849999999999996</v>
      </c>
      <c r="D35" s="28">
        <v>3.3250000000000002</v>
      </c>
      <c r="E35" s="186">
        <f t="shared" si="0"/>
        <v>3.5</v>
      </c>
      <c r="F35" s="29">
        <v>3.2500000000000001E-2</v>
      </c>
      <c r="G35" s="30">
        <f t="shared" si="1"/>
        <v>-0.14250000000000007</v>
      </c>
      <c r="H35" s="31">
        <f t="shared" si="9"/>
        <v>1.1524999999999994</v>
      </c>
      <c r="I35" s="190"/>
      <c r="J35" s="37">
        <v>0</v>
      </c>
      <c r="K35" s="38">
        <v>16713</v>
      </c>
      <c r="L35" s="172">
        <f t="shared" si="2"/>
        <v>16713</v>
      </c>
      <c r="M35" s="33">
        <f t="shared" si="3"/>
        <v>0</v>
      </c>
      <c r="N35" s="34">
        <f t="shared" si="4"/>
        <v>19261.73</v>
      </c>
      <c r="O35" s="34">
        <f t="shared" si="5"/>
        <v>19261.73</v>
      </c>
      <c r="P35" s="35">
        <f t="shared" si="6"/>
        <v>13483.21</v>
      </c>
      <c r="Q35" s="36">
        <f t="shared" si="7"/>
        <v>5778.52</v>
      </c>
      <c r="R35" s="7"/>
      <c r="S35" s="89">
        <f t="shared" si="10"/>
        <v>50000</v>
      </c>
      <c r="T35" s="90">
        <v>3.2500000000000001E-2</v>
      </c>
      <c r="U35" s="91">
        <v>2.46E-2</v>
      </c>
      <c r="V35" s="92">
        <f t="shared" si="11"/>
        <v>1625</v>
      </c>
      <c r="W35" s="93">
        <f t="shared" si="12"/>
        <v>411.13979999999998</v>
      </c>
      <c r="X35" s="94">
        <f t="shared" si="13"/>
        <v>2036.1397999999999</v>
      </c>
    </row>
    <row r="36" spans="1:24" ht="12" customHeight="1" x14ac:dyDescent="0.25">
      <c r="A36" s="8">
        <f t="shared" si="8"/>
        <v>28</v>
      </c>
      <c r="B36" s="177">
        <v>2.9550000000000001</v>
      </c>
      <c r="C36" s="27">
        <v>4.68</v>
      </c>
      <c r="D36" s="28">
        <v>3.2050000000000001</v>
      </c>
      <c r="E36" s="186">
        <f t="shared" si="0"/>
        <v>3.3736999999999999</v>
      </c>
      <c r="F36" s="29">
        <v>3.2500000000000001E-2</v>
      </c>
      <c r="G36" s="30">
        <f t="shared" si="1"/>
        <v>-0.45120000000000005</v>
      </c>
      <c r="H36" s="31">
        <f t="shared" si="9"/>
        <v>1.2737999999999996</v>
      </c>
      <c r="I36" s="190"/>
      <c r="J36" s="37">
        <v>0</v>
      </c>
      <c r="K36" s="38">
        <v>11199</v>
      </c>
      <c r="L36" s="172">
        <f t="shared" si="2"/>
        <v>11199</v>
      </c>
      <c r="M36" s="33">
        <f t="shared" si="3"/>
        <v>0</v>
      </c>
      <c r="N36" s="34">
        <f t="shared" si="4"/>
        <v>14265.29</v>
      </c>
      <c r="O36" s="34">
        <f t="shared" si="5"/>
        <v>14265.29</v>
      </c>
      <c r="P36" s="35">
        <f t="shared" si="6"/>
        <v>9985.7000000000007</v>
      </c>
      <c r="Q36" s="36">
        <f t="shared" si="7"/>
        <v>4279.59</v>
      </c>
      <c r="R36" s="7"/>
      <c r="S36" s="89">
        <f t="shared" si="10"/>
        <v>50000</v>
      </c>
      <c r="T36" s="90">
        <v>3.2500000000000001E-2</v>
      </c>
      <c r="U36" s="91">
        <v>2.46E-2</v>
      </c>
      <c r="V36" s="92">
        <f t="shared" si="11"/>
        <v>1625</v>
      </c>
      <c r="W36" s="93">
        <f t="shared" si="12"/>
        <v>275.49540000000002</v>
      </c>
      <c r="X36" s="94">
        <f t="shared" si="13"/>
        <v>1900.4954</v>
      </c>
    </row>
    <row r="37" spans="1:24" ht="12" customHeight="1" x14ac:dyDescent="0.25">
      <c r="A37" s="8">
        <f t="shared" si="8"/>
        <v>29</v>
      </c>
      <c r="B37" s="177">
        <v>2.99</v>
      </c>
      <c r="C37" s="27">
        <v>4.3099999999999996</v>
      </c>
      <c r="D37" s="28">
        <v>2.99</v>
      </c>
      <c r="E37" s="186">
        <f t="shared" si="0"/>
        <v>3.1474000000000002</v>
      </c>
      <c r="F37" s="29">
        <v>3.2500000000000001E-2</v>
      </c>
      <c r="G37" s="30">
        <f t="shared" si="1"/>
        <v>-0.18990000000000018</v>
      </c>
      <c r="H37" s="31">
        <f t="shared" si="9"/>
        <v>1.1300999999999992</v>
      </c>
      <c r="I37" s="190"/>
      <c r="J37" s="37">
        <v>0</v>
      </c>
      <c r="K37" s="38">
        <v>0</v>
      </c>
      <c r="L37" s="172">
        <f t="shared" si="2"/>
        <v>0</v>
      </c>
      <c r="M37" s="33">
        <f t="shared" si="3"/>
        <v>0</v>
      </c>
      <c r="N37" s="34">
        <f t="shared" si="4"/>
        <v>0</v>
      </c>
      <c r="O37" s="34">
        <f t="shared" si="5"/>
        <v>0</v>
      </c>
      <c r="P37" s="35">
        <f t="shared" si="6"/>
        <v>0</v>
      </c>
      <c r="Q37" s="36">
        <f t="shared" si="7"/>
        <v>0</v>
      </c>
      <c r="R37" s="7"/>
      <c r="S37" s="89">
        <f t="shared" si="10"/>
        <v>50000</v>
      </c>
      <c r="T37" s="90">
        <v>3.2500000000000001E-2</v>
      </c>
      <c r="U37" s="91">
        <v>2.46E-2</v>
      </c>
      <c r="V37" s="92">
        <f t="shared" si="11"/>
        <v>1625</v>
      </c>
      <c r="W37" s="93">
        <f t="shared" si="12"/>
        <v>0</v>
      </c>
      <c r="X37" s="94">
        <f t="shared" si="13"/>
        <v>1625</v>
      </c>
    </row>
    <row r="38" spans="1:24" ht="12" customHeight="1" x14ac:dyDescent="0.25">
      <c r="A38" s="8">
        <f t="shared" si="8"/>
        <v>30</v>
      </c>
      <c r="B38" s="177">
        <v>2.99</v>
      </c>
      <c r="C38" s="27">
        <v>4.3099999999999996</v>
      </c>
      <c r="D38" s="28">
        <v>2.99</v>
      </c>
      <c r="E38" s="186">
        <f t="shared" si="0"/>
        <v>3.1474000000000002</v>
      </c>
      <c r="F38" s="29">
        <v>3.2500000000000001E-2</v>
      </c>
      <c r="G38" s="30">
        <f t="shared" si="1"/>
        <v>-0.18990000000000018</v>
      </c>
      <c r="H38" s="31">
        <f t="shared" si="9"/>
        <v>1.1300999999999992</v>
      </c>
      <c r="I38" s="190"/>
      <c r="J38" s="37">
        <v>0</v>
      </c>
      <c r="K38" s="38">
        <v>0</v>
      </c>
      <c r="L38" s="172">
        <f t="shared" si="2"/>
        <v>0</v>
      </c>
      <c r="M38" s="33">
        <f t="shared" si="3"/>
        <v>0</v>
      </c>
      <c r="N38" s="34">
        <f t="shared" si="4"/>
        <v>0</v>
      </c>
      <c r="O38" s="34">
        <f t="shared" si="5"/>
        <v>0</v>
      </c>
      <c r="P38" s="35">
        <f t="shared" si="6"/>
        <v>0</v>
      </c>
      <c r="Q38" s="36">
        <f t="shared" si="7"/>
        <v>0</v>
      </c>
      <c r="R38" s="7"/>
      <c r="S38" s="89">
        <f t="shared" si="10"/>
        <v>50000</v>
      </c>
      <c r="T38" s="90">
        <v>3.2500000000000001E-2</v>
      </c>
      <c r="U38" s="91">
        <v>2.46E-2</v>
      </c>
      <c r="V38" s="92">
        <f t="shared" si="11"/>
        <v>1625</v>
      </c>
      <c r="W38" s="93">
        <f t="shared" si="12"/>
        <v>0</v>
      </c>
      <c r="X38" s="94">
        <f t="shared" si="13"/>
        <v>1625</v>
      </c>
    </row>
    <row r="39" spans="1:24" ht="12" customHeight="1" thickBot="1" x14ac:dyDescent="0.3">
      <c r="A39" s="21">
        <f t="shared" si="8"/>
        <v>31</v>
      </c>
      <c r="B39" s="178"/>
      <c r="C39" s="109"/>
      <c r="D39" s="162"/>
      <c r="E39" s="187"/>
      <c r="F39" s="139"/>
      <c r="G39" s="149">
        <f t="shared" si="1"/>
        <v>0</v>
      </c>
      <c r="H39" s="150">
        <f t="shared" si="9"/>
        <v>0</v>
      </c>
      <c r="I39" s="191"/>
      <c r="J39" s="40"/>
      <c r="K39" s="170"/>
      <c r="L39" s="173"/>
      <c r="M39" s="41">
        <f t="shared" si="3"/>
        <v>0</v>
      </c>
      <c r="N39" s="42">
        <f t="shared" si="4"/>
        <v>0</v>
      </c>
      <c r="O39" s="42">
        <f t="shared" si="5"/>
        <v>0</v>
      </c>
      <c r="P39" s="43">
        <f t="shared" si="6"/>
        <v>0</v>
      </c>
      <c r="Q39" s="44">
        <f t="shared" si="7"/>
        <v>0</v>
      </c>
      <c r="R39" s="7"/>
      <c r="S39" s="157">
        <f t="shared" si="10"/>
        <v>50000</v>
      </c>
      <c r="T39" s="158">
        <v>3.2500000000000001E-2</v>
      </c>
      <c r="U39" s="156">
        <v>2.46E-2</v>
      </c>
      <c r="V39" s="159">
        <f t="shared" si="11"/>
        <v>1625</v>
      </c>
      <c r="W39" s="160">
        <f>U39*L39</f>
        <v>0</v>
      </c>
      <c r="X39" s="161">
        <f>SUM(V39:W39)</f>
        <v>1625</v>
      </c>
    </row>
    <row r="40" spans="1:24" ht="12" customHeight="1" x14ac:dyDescent="0.25">
      <c r="A40" s="45"/>
      <c r="B40" s="46"/>
      <c r="C40" s="47"/>
      <c r="D40" s="47"/>
      <c r="E40" s="47"/>
      <c r="F40" s="48"/>
      <c r="G40" s="49"/>
      <c r="H40" s="47"/>
      <c r="I40" s="185"/>
      <c r="J40" s="50">
        <f t="shared" ref="J40:Q40" si="14">SUM(J9:J39)</f>
        <v>0</v>
      </c>
      <c r="K40" s="51">
        <f t="shared" si="14"/>
        <v>301497</v>
      </c>
      <c r="L40" s="51">
        <f t="shared" si="14"/>
        <v>301497</v>
      </c>
      <c r="M40" s="52">
        <f t="shared" si="14"/>
        <v>0</v>
      </c>
      <c r="N40" s="53">
        <f t="shared" si="14"/>
        <v>874159.40000000026</v>
      </c>
      <c r="O40" s="53">
        <f t="shared" si="14"/>
        <v>874159.40000000026</v>
      </c>
      <c r="P40" s="54">
        <f t="shared" si="14"/>
        <v>611911.58999999985</v>
      </c>
      <c r="Q40" s="55">
        <f t="shared" si="14"/>
        <v>262247.85000000003</v>
      </c>
      <c r="R40" s="7"/>
      <c r="S40" s="96"/>
      <c r="T40" s="97"/>
      <c r="U40" s="97"/>
      <c r="V40" s="98">
        <f>SUM(V9:V39)</f>
        <v>50375</v>
      </c>
      <c r="W40" s="98">
        <f>SUM(W9:W39)</f>
        <v>7416.8262000000004</v>
      </c>
      <c r="X40" s="99">
        <f>SUM(V40:W40)</f>
        <v>57791.826200000003</v>
      </c>
    </row>
    <row r="41" spans="1:24" ht="12" customHeight="1" x14ac:dyDescent="0.2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7"/>
      <c r="S41" s="100"/>
      <c r="T41" s="100"/>
      <c r="U41" s="100"/>
      <c r="V41" s="100"/>
      <c r="W41" s="100"/>
      <c r="X41" s="100"/>
    </row>
    <row r="42" spans="1:24" ht="12" customHeight="1" x14ac:dyDescent="0.25">
      <c r="A42" s="8"/>
      <c r="B42" s="56" t="s">
        <v>55</v>
      </c>
      <c r="C42" s="57"/>
      <c r="D42" s="57"/>
      <c r="E42" s="58"/>
      <c r="F42" s="59"/>
      <c r="G42" s="60"/>
      <c r="H42" s="56" t="s">
        <v>18</v>
      </c>
      <c r="I42" s="56"/>
      <c r="J42" s="58"/>
      <c r="K42" s="58"/>
      <c r="L42" s="57"/>
      <c r="M42" s="2"/>
      <c r="N42" s="61"/>
      <c r="O42" s="62" t="s">
        <v>19</v>
      </c>
      <c r="P42" s="58"/>
      <c r="Q42" s="58"/>
      <c r="R42" s="63"/>
      <c r="S42" s="101"/>
      <c r="T42" s="102" t="s">
        <v>38</v>
      </c>
      <c r="U42" s="102"/>
      <c r="V42" s="102"/>
      <c r="W42" s="102"/>
      <c r="X42" s="101"/>
    </row>
    <row r="43" spans="1:24" ht="12" customHeight="1" x14ac:dyDescent="0.25">
      <c r="A43" s="8"/>
      <c r="B43" s="61" t="s">
        <v>20</v>
      </c>
      <c r="C43" s="61"/>
      <c r="D43" s="61"/>
      <c r="E43" s="200">
        <f>+L40</f>
        <v>301497</v>
      </c>
      <c r="F43" s="200"/>
      <c r="G43" s="64"/>
      <c r="H43" s="61" t="s">
        <v>21</v>
      </c>
      <c r="I43" s="61"/>
      <c r="J43" s="2"/>
      <c r="K43" s="2"/>
      <c r="L43" s="65">
        <v>50000</v>
      </c>
      <c r="M43" s="2"/>
      <c r="N43" s="61"/>
      <c r="O43" s="61" t="s">
        <v>22</v>
      </c>
      <c r="P43" s="61"/>
      <c r="Q43" s="63">
        <f>+Q40</f>
        <v>262247.85000000003</v>
      </c>
      <c r="R43" s="63"/>
      <c r="S43" s="101"/>
      <c r="T43" s="103" t="s">
        <v>29</v>
      </c>
      <c r="U43" s="103"/>
      <c r="V43" s="104">
        <f>Q43</f>
        <v>262247.85000000003</v>
      </c>
      <c r="W43" s="103"/>
      <c r="X43" s="101"/>
    </row>
    <row r="44" spans="1:24" ht="12" customHeight="1" x14ac:dyDescent="0.25">
      <c r="A44" s="8"/>
      <c r="B44" s="57" t="s">
        <v>23</v>
      </c>
      <c r="C44" s="57"/>
      <c r="D44" s="57"/>
      <c r="E44" s="201">
        <v>2.46E-2</v>
      </c>
      <c r="F44" s="201"/>
      <c r="G44" s="66"/>
      <c r="H44" s="61" t="s">
        <v>24</v>
      </c>
      <c r="I44" s="61"/>
      <c r="J44" s="2"/>
      <c r="K44" s="2"/>
      <c r="L44" s="65">
        <v>30</v>
      </c>
      <c r="M44" s="2"/>
      <c r="N44" s="61"/>
      <c r="O44" s="61"/>
      <c r="P44" s="61"/>
      <c r="Q44" s="63"/>
      <c r="R44" s="63"/>
      <c r="S44" s="101"/>
      <c r="T44" s="103" t="s">
        <v>25</v>
      </c>
      <c r="U44" s="103"/>
      <c r="V44" s="105">
        <f>-V40</f>
        <v>-50375</v>
      </c>
      <c r="W44" s="103"/>
      <c r="X44" s="101"/>
    </row>
    <row r="45" spans="1:24" ht="12" customHeight="1" x14ac:dyDescent="0.25">
      <c r="A45" s="8"/>
      <c r="B45" s="61" t="s">
        <v>56</v>
      </c>
      <c r="C45" s="61"/>
      <c r="D45" s="61"/>
      <c r="E45" s="202">
        <f>+E44*E43</f>
        <v>7416.8262000000004</v>
      </c>
      <c r="F45" s="202"/>
      <c r="G45" s="67"/>
      <c r="H45" s="57" t="s">
        <v>26</v>
      </c>
      <c r="I45" s="57"/>
      <c r="J45" s="58"/>
      <c r="K45" s="58"/>
      <c r="L45" s="68">
        <v>3.2500000000000001E-2</v>
      </c>
      <c r="M45" s="2"/>
      <c r="N45" s="61"/>
      <c r="O45" s="135"/>
      <c r="P45" s="135"/>
      <c r="Q45" s="145"/>
      <c r="R45" s="63"/>
      <c r="S45" s="101"/>
      <c r="T45" s="102" t="s">
        <v>27</v>
      </c>
      <c r="U45" s="102"/>
      <c r="V45" s="106">
        <f>-W40</f>
        <v>-7416.8262000000004</v>
      </c>
      <c r="W45" s="102"/>
      <c r="X45" s="101"/>
    </row>
    <row r="46" spans="1:24" ht="12" customHeight="1" x14ac:dyDescent="0.25">
      <c r="A46" s="8"/>
      <c r="B46" s="61"/>
      <c r="C46" s="61"/>
      <c r="D46" s="61"/>
      <c r="E46" s="61"/>
      <c r="F46" s="61"/>
      <c r="G46" s="61"/>
      <c r="H46" s="61" t="s">
        <v>28</v>
      </c>
      <c r="I46" s="61"/>
      <c r="J46" s="2"/>
      <c r="K46" s="2"/>
      <c r="L46" s="67">
        <f>+L45*L44*L43</f>
        <v>48750.000000000007</v>
      </c>
      <c r="M46" s="2"/>
      <c r="N46" s="61"/>
      <c r="O46" s="135"/>
      <c r="P46" s="135"/>
      <c r="Q46" s="145"/>
      <c r="R46" s="63"/>
      <c r="S46" s="101"/>
      <c r="T46" s="103" t="s">
        <v>39</v>
      </c>
      <c r="U46" s="103"/>
      <c r="V46" s="104">
        <f>SUM(V43:V45)</f>
        <v>204456.02380000002</v>
      </c>
      <c r="W46" s="103"/>
      <c r="X46" s="101"/>
    </row>
    <row r="47" spans="1:24" ht="12" customHeight="1" x14ac:dyDescent="0.25">
      <c r="A47" s="8"/>
      <c r="B47" s="61"/>
      <c r="C47" s="61"/>
      <c r="D47" s="61"/>
      <c r="E47" s="61"/>
      <c r="F47" s="61"/>
      <c r="G47" s="61"/>
      <c r="H47" s="61"/>
      <c r="I47" s="61"/>
      <c r="J47" s="69"/>
      <c r="K47" s="2"/>
      <c r="L47" s="61"/>
      <c r="M47" s="67"/>
      <c r="N47" s="61"/>
      <c r="O47" s="61"/>
      <c r="P47" s="61"/>
      <c r="Q47" s="63"/>
      <c r="R47" s="63"/>
    </row>
    <row r="48" spans="1:24" ht="12" customHeight="1" x14ac:dyDescent="0.25">
      <c r="A48" s="8"/>
      <c r="B48" s="61"/>
      <c r="C48" s="163" t="s">
        <v>61</v>
      </c>
      <c r="D48" s="163"/>
      <c r="E48" s="163"/>
      <c r="F48" s="163"/>
      <c r="G48" s="163"/>
      <c r="H48" s="61"/>
      <c r="I48" s="61"/>
      <c r="J48" s="69"/>
      <c r="K48" s="2"/>
      <c r="L48" s="61"/>
      <c r="M48" s="67"/>
      <c r="N48" s="61"/>
      <c r="O48" s="61"/>
      <c r="P48" s="61"/>
      <c r="Q48" s="63"/>
      <c r="R48" s="63"/>
    </row>
    <row r="49" spans="1:18" ht="12" customHeight="1" x14ac:dyDescent="0.25">
      <c r="A49" s="8"/>
      <c r="B49" s="2"/>
      <c r="C49" s="70" t="s">
        <v>30</v>
      </c>
      <c r="D49" s="2"/>
      <c r="E49" s="2"/>
      <c r="F49" s="2"/>
      <c r="G49" s="2"/>
      <c r="H49" s="2"/>
      <c r="I49" s="2"/>
      <c r="J49" s="2"/>
      <c r="K49" s="2"/>
      <c r="L49" s="2"/>
      <c r="M49" s="65"/>
      <c r="N49" s="2"/>
      <c r="O49" s="2"/>
      <c r="P49" s="2"/>
      <c r="Q49" s="2"/>
      <c r="R49" s="7"/>
    </row>
    <row r="50" spans="1:18" ht="12" customHeight="1" x14ac:dyDescent="0.25"/>
  </sheetData>
  <mergeCells count="11">
    <mergeCell ref="E43:F43"/>
    <mergeCell ref="E44:F44"/>
    <mergeCell ref="E45:F45"/>
    <mergeCell ref="J6:L6"/>
    <mergeCell ref="G7:H7"/>
    <mergeCell ref="M7:O7"/>
    <mergeCell ref="P7:Q7"/>
    <mergeCell ref="B1:C1"/>
    <mergeCell ref="B5:E5"/>
    <mergeCell ref="G5:H5"/>
    <mergeCell ref="G6:H6"/>
  </mergeCells>
  <phoneticPr fontId="0" type="noConversion"/>
  <pageMargins left="0" right="0" top="0.25" bottom="0.25" header="0.5" footer="0.2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H9" workbookViewId="0">
      <selection activeCell="T21" sqref="T21:U21"/>
    </sheetView>
  </sheetViews>
  <sheetFormatPr defaultRowHeight="13.2" x14ac:dyDescent="0.25"/>
  <cols>
    <col min="1" max="1" width="3.6640625" customWidth="1"/>
    <col min="2" max="6" width="7.6640625" customWidth="1"/>
    <col min="7" max="9" width="7.33203125" customWidth="1"/>
    <col min="10" max="10" width="7.6640625" customWidth="1"/>
    <col min="11" max="11" width="9.6640625" customWidth="1"/>
    <col min="12" max="12" width="7.6640625" customWidth="1"/>
    <col min="13" max="14" width="8.6640625" customWidth="1"/>
    <col min="15" max="15" width="7.33203125" customWidth="1"/>
    <col min="16" max="16" width="9.6640625" customWidth="1"/>
    <col min="17" max="18" width="7.6640625" customWidth="1"/>
    <col min="19" max="19" width="10.6640625" customWidth="1"/>
    <col min="20" max="21" width="9.6640625" customWidth="1"/>
    <col min="26" max="26" width="10.88671875" customWidth="1"/>
    <col min="27" max="27" width="11.44140625" customWidth="1"/>
    <col min="28" max="28" width="11.33203125" customWidth="1"/>
    <col min="30" max="30" width="11.33203125" customWidth="1"/>
  </cols>
  <sheetData>
    <row r="1" spans="1:30" ht="12" customHeight="1" x14ac:dyDescent="0.25">
      <c r="A1" s="1"/>
      <c r="B1" s="197">
        <v>37043</v>
      </c>
      <c r="C1" s="19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X1" s="2"/>
    </row>
    <row r="2" spans="1:30" ht="12" customHeight="1" x14ac:dyDescent="0.25">
      <c r="A2" s="1"/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X2" s="2"/>
    </row>
    <row r="3" spans="1:30" ht="12" customHeight="1" x14ac:dyDescent="0.25">
      <c r="A3" s="1"/>
      <c r="B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X3" s="2"/>
    </row>
    <row r="4" spans="1:30" ht="12" customHeight="1" thickBot="1" x14ac:dyDescent="0.3">
      <c r="A4" s="1"/>
      <c r="B4" s="151" t="s">
        <v>59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5"/>
      <c r="R4" s="6"/>
      <c r="S4" s="7"/>
      <c r="T4" s="6"/>
      <c r="U4" s="6"/>
      <c r="V4" s="6"/>
      <c r="W4" s="6"/>
      <c r="X4" s="2"/>
    </row>
    <row r="5" spans="1:30" x14ac:dyDescent="0.25">
      <c r="A5" s="8"/>
      <c r="B5" s="203" t="s">
        <v>2</v>
      </c>
      <c r="C5" s="204"/>
      <c r="D5" s="204"/>
      <c r="E5" s="203" t="s">
        <v>48</v>
      </c>
      <c r="F5" s="205"/>
      <c r="G5" s="107" t="s">
        <v>7</v>
      </c>
      <c r="H5" s="107"/>
      <c r="I5" s="107"/>
      <c r="J5" s="121"/>
      <c r="K5" s="122"/>
      <c r="L5" s="12"/>
      <c r="M5" s="130" t="s">
        <v>57</v>
      </c>
      <c r="N5" s="125" t="s">
        <v>58</v>
      </c>
      <c r="O5" s="122"/>
      <c r="P5" s="12"/>
      <c r="Q5" s="14"/>
      <c r="R5" s="14"/>
      <c r="S5" s="10"/>
      <c r="T5" s="2"/>
      <c r="U5" s="2"/>
      <c r="V5" s="11"/>
      <c r="W5" s="12"/>
      <c r="X5" s="2"/>
      <c r="Y5" s="71"/>
      <c r="Z5" s="72"/>
      <c r="AA5" s="73" t="s">
        <v>32</v>
      </c>
      <c r="AB5" s="74"/>
      <c r="AC5" s="74"/>
      <c r="AD5" s="75"/>
    </row>
    <row r="6" spans="1:30" x14ac:dyDescent="0.25">
      <c r="A6" s="8"/>
      <c r="B6" s="13"/>
      <c r="C6" s="14"/>
      <c r="D6" s="14"/>
      <c r="E6" s="113" t="s">
        <v>47</v>
      </c>
      <c r="F6" s="119" t="s">
        <v>49</v>
      </c>
      <c r="G6" s="117" t="s">
        <v>40</v>
      </c>
      <c r="H6" s="14" t="s">
        <v>10</v>
      </c>
      <c r="I6" s="14" t="s">
        <v>11</v>
      </c>
      <c r="J6" s="192" t="s">
        <v>6</v>
      </c>
      <c r="K6" s="193"/>
      <c r="L6" s="196"/>
      <c r="M6" s="13" t="s">
        <v>48</v>
      </c>
      <c r="N6" s="108" t="s">
        <v>48</v>
      </c>
      <c r="O6" s="14" t="s">
        <v>10</v>
      </c>
      <c r="P6" s="108" t="s">
        <v>11</v>
      </c>
      <c r="Q6" s="14" t="s">
        <v>10</v>
      </c>
      <c r="R6" s="14" t="s">
        <v>11</v>
      </c>
      <c r="S6" s="192" t="s">
        <v>12</v>
      </c>
      <c r="T6" s="193"/>
      <c r="U6" s="194"/>
      <c r="V6" s="16"/>
      <c r="W6" s="17"/>
      <c r="X6" s="2"/>
      <c r="Y6" s="76" t="s">
        <v>31</v>
      </c>
      <c r="Z6" s="77"/>
      <c r="AA6" s="78"/>
      <c r="AB6" s="78"/>
      <c r="AC6" s="78"/>
      <c r="AD6" s="79"/>
    </row>
    <row r="7" spans="1:30" x14ac:dyDescent="0.25">
      <c r="A7" s="8"/>
      <c r="B7" s="18"/>
      <c r="C7" s="15"/>
      <c r="D7" s="14" t="s">
        <v>7</v>
      </c>
      <c r="E7" s="13" t="s">
        <v>45</v>
      </c>
      <c r="F7" s="108" t="s">
        <v>45</v>
      </c>
      <c r="G7" s="117" t="s">
        <v>41</v>
      </c>
      <c r="H7" s="14" t="s">
        <v>44</v>
      </c>
      <c r="I7" s="14" t="s">
        <v>44</v>
      </c>
      <c r="J7" s="19" t="s">
        <v>10</v>
      </c>
      <c r="K7" s="20" t="s">
        <v>11</v>
      </c>
      <c r="L7" s="17"/>
      <c r="M7" s="13" t="s">
        <v>53</v>
      </c>
      <c r="N7" s="108" t="s">
        <v>53</v>
      </c>
      <c r="O7" s="14" t="s">
        <v>50</v>
      </c>
      <c r="P7" s="108" t="s">
        <v>50</v>
      </c>
      <c r="Q7" s="124" t="s">
        <v>50</v>
      </c>
      <c r="R7" s="124" t="s">
        <v>50</v>
      </c>
      <c r="S7" s="192"/>
      <c r="T7" s="193"/>
      <c r="U7" s="194"/>
      <c r="V7" s="195" t="s">
        <v>13</v>
      </c>
      <c r="W7" s="196"/>
      <c r="X7" s="15"/>
      <c r="Y7" s="80" t="s">
        <v>33</v>
      </c>
      <c r="Z7" s="81" t="s">
        <v>34</v>
      </c>
      <c r="AA7" s="82"/>
      <c r="AB7" s="81" t="s">
        <v>35</v>
      </c>
      <c r="AC7" s="83"/>
      <c r="AD7" s="84"/>
    </row>
    <row r="8" spans="1:30" ht="13.8" thickBot="1" x14ac:dyDescent="0.3">
      <c r="A8" s="21" t="s">
        <v>14</v>
      </c>
      <c r="B8" s="22" t="s">
        <v>10</v>
      </c>
      <c r="C8" s="23" t="s">
        <v>11</v>
      </c>
      <c r="D8" s="112" t="s">
        <v>46</v>
      </c>
      <c r="E8" s="116" t="s">
        <v>48</v>
      </c>
      <c r="F8" s="120" t="s">
        <v>48</v>
      </c>
      <c r="G8" s="118" t="s">
        <v>42</v>
      </c>
      <c r="H8" s="112" t="s">
        <v>41</v>
      </c>
      <c r="I8" s="112" t="s">
        <v>41</v>
      </c>
      <c r="J8" s="22">
        <v>56698</v>
      </c>
      <c r="K8" s="23">
        <v>10487</v>
      </c>
      <c r="L8" s="123" t="s">
        <v>15</v>
      </c>
      <c r="M8" s="116" t="s">
        <v>54</v>
      </c>
      <c r="N8" s="120" t="s">
        <v>54</v>
      </c>
      <c r="O8" s="112" t="s">
        <v>51</v>
      </c>
      <c r="P8" s="120" t="s">
        <v>51</v>
      </c>
      <c r="Q8" s="112" t="s">
        <v>52</v>
      </c>
      <c r="R8" s="112" t="s">
        <v>52</v>
      </c>
      <c r="S8" s="22" t="s">
        <v>10</v>
      </c>
      <c r="T8" s="23" t="s">
        <v>11</v>
      </c>
      <c r="U8" s="23" t="s">
        <v>15</v>
      </c>
      <c r="V8" s="24" t="s">
        <v>16</v>
      </c>
      <c r="W8" s="26" t="s">
        <v>17</v>
      </c>
      <c r="X8" s="15"/>
      <c r="Y8" s="85" t="s">
        <v>36</v>
      </c>
      <c r="Z8" s="86" t="s">
        <v>33</v>
      </c>
      <c r="AA8" s="87" t="s">
        <v>37</v>
      </c>
      <c r="AB8" s="86" t="s">
        <v>33</v>
      </c>
      <c r="AC8" s="86" t="s">
        <v>37</v>
      </c>
      <c r="AD8" s="88" t="s">
        <v>15</v>
      </c>
    </row>
    <row r="9" spans="1:30" ht="12" customHeight="1" x14ac:dyDescent="0.25">
      <c r="A9" s="8">
        <v>1</v>
      </c>
      <c r="B9" s="176">
        <v>4.5350000000000001</v>
      </c>
      <c r="C9" s="27">
        <v>9.92</v>
      </c>
      <c r="D9" s="28">
        <v>3.59</v>
      </c>
      <c r="E9" s="114">
        <f>B9-D9</f>
        <v>0.94500000000000028</v>
      </c>
      <c r="F9" s="110">
        <f>C9-D9</f>
        <v>6.33</v>
      </c>
      <c r="G9" s="29">
        <v>3.2500000000000001E-2</v>
      </c>
      <c r="H9" s="110">
        <f>E9-G9</f>
        <v>0.91250000000000031</v>
      </c>
      <c r="I9" s="110">
        <f>F9-G9</f>
        <v>6.2975000000000003</v>
      </c>
      <c r="J9" s="32">
        <v>0</v>
      </c>
      <c r="K9" s="169">
        <v>8087</v>
      </c>
      <c r="L9" s="172">
        <f t="shared" ref="L9:L39" si="0">J9+K9</f>
        <v>8087</v>
      </c>
      <c r="M9" s="128">
        <f>H9*J9</f>
        <v>0</v>
      </c>
      <c r="N9" s="134">
        <f>I9*K9</f>
        <v>50927.8825</v>
      </c>
      <c r="O9" s="126">
        <f>ROUND(J9/0.95-J9,4)</f>
        <v>0</v>
      </c>
      <c r="P9" s="131">
        <f>ROUND(K9/0.95-K9,4)</f>
        <v>425.63159999999999</v>
      </c>
      <c r="Q9" s="152">
        <f>O9*D9</f>
        <v>0</v>
      </c>
      <c r="R9" s="153">
        <f>P9*D9</f>
        <v>1528.0174439999998</v>
      </c>
      <c r="S9" s="33">
        <f>ROUND(M9-Q9,2)</f>
        <v>0</v>
      </c>
      <c r="T9" s="34">
        <f>ROUND(N9-R9,2)</f>
        <v>49399.87</v>
      </c>
      <c r="U9" s="34">
        <f>+T9+S9</f>
        <v>49399.87</v>
      </c>
      <c r="V9" s="35">
        <f t="shared" ref="V9:V39" si="1">ROUND(U9*0.7,2)</f>
        <v>34579.910000000003</v>
      </c>
      <c r="W9" s="36">
        <f>ROUND(U9*0.3,2)</f>
        <v>14819.96</v>
      </c>
      <c r="X9" s="7"/>
      <c r="Y9" s="89">
        <f>$K$43</f>
        <v>50000</v>
      </c>
      <c r="Z9" s="90">
        <v>3.2500000000000001E-2</v>
      </c>
      <c r="AA9" s="91">
        <v>2.46E-2</v>
      </c>
      <c r="AB9" s="92">
        <f t="shared" ref="AB9:AB39" si="2">Z9*Y9</f>
        <v>1625</v>
      </c>
      <c r="AC9" s="93">
        <f t="shared" ref="AC9:AC39" si="3">AA9*L9</f>
        <v>198.9402</v>
      </c>
      <c r="AD9" s="94">
        <f t="shared" ref="AD9:AD39" si="4">SUM(AB9:AC9)</f>
        <v>1823.9402</v>
      </c>
    </row>
    <row r="10" spans="1:30" ht="12" customHeight="1" x14ac:dyDescent="0.25">
      <c r="A10" s="8">
        <f t="shared" ref="A10:A39" si="5">+A9+1</f>
        <v>2</v>
      </c>
      <c r="B10" s="177">
        <v>3.05</v>
      </c>
      <c r="C10" s="27">
        <v>7.915</v>
      </c>
      <c r="D10" s="28">
        <v>3.375</v>
      </c>
      <c r="E10" s="114">
        <f t="shared" ref="E10:E39" si="6">B10-D10</f>
        <v>-0.32500000000000018</v>
      </c>
      <c r="F10" s="110">
        <f t="shared" ref="F10:F39" si="7">C10-D10</f>
        <v>4.54</v>
      </c>
      <c r="G10" s="29">
        <v>3.2500000000000001E-2</v>
      </c>
      <c r="H10" s="110">
        <f t="shared" ref="H10:H39" si="8">E10-G10</f>
        <v>-0.35750000000000015</v>
      </c>
      <c r="I10" s="110">
        <f t="shared" ref="I10:I39" si="9">F10-G10</f>
        <v>4.5075000000000003</v>
      </c>
      <c r="J10" s="37">
        <v>0</v>
      </c>
      <c r="K10" s="38">
        <v>14866</v>
      </c>
      <c r="L10" s="172">
        <f t="shared" si="0"/>
        <v>14866</v>
      </c>
      <c r="M10" s="140">
        <f t="shared" ref="M10:M39" si="10">H10*J10</f>
        <v>0</v>
      </c>
      <c r="N10" s="141">
        <f t="shared" ref="N10:N39" si="11">I10*K10</f>
        <v>67008.49500000001</v>
      </c>
      <c r="O10" s="126">
        <f t="shared" ref="O10:O39" si="12">ROUND(J10/0.95-J10,4)</f>
        <v>0</v>
      </c>
      <c r="P10" s="131">
        <f t="shared" ref="P10:P39" si="13">ROUND(K10/0.95-K10,4)</f>
        <v>782.42110000000002</v>
      </c>
      <c r="Q10" s="152">
        <f t="shared" ref="Q10:Q39" si="14">O10*D10</f>
        <v>0</v>
      </c>
      <c r="R10" s="153">
        <f t="shared" ref="R10:R39" si="15">P10*D10</f>
        <v>2640.6712124999999</v>
      </c>
      <c r="S10" s="33">
        <f t="shared" ref="S10:S39" si="16">ROUND(M10-Q10,2)</f>
        <v>0</v>
      </c>
      <c r="T10" s="34">
        <f t="shared" ref="T10:T39" si="17">ROUND(N10-R10,2)</f>
        <v>64367.82</v>
      </c>
      <c r="U10" s="34">
        <f t="shared" ref="U10:U39" si="18">+T10+S10</f>
        <v>64367.82</v>
      </c>
      <c r="V10" s="35">
        <f t="shared" si="1"/>
        <v>45057.47</v>
      </c>
      <c r="W10" s="36">
        <f t="shared" ref="W10:W39" si="19">ROUND(U10*0.3,2)</f>
        <v>19310.349999999999</v>
      </c>
      <c r="X10" s="7"/>
      <c r="Y10" s="89">
        <f t="shared" ref="Y10:Y39" si="20">$K$43</f>
        <v>50000</v>
      </c>
      <c r="Z10" s="90">
        <v>3.2500000000000001E-2</v>
      </c>
      <c r="AA10" s="91">
        <v>2.46E-2</v>
      </c>
      <c r="AB10" s="92">
        <f t="shared" si="2"/>
        <v>1625</v>
      </c>
      <c r="AC10" s="93">
        <f t="shared" si="3"/>
        <v>365.70359999999999</v>
      </c>
      <c r="AD10" s="94">
        <f t="shared" si="4"/>
        <v>1990.7036000000001</v>
      </c>
    </row>
    <row r="11" spans="1:30" ht="12" customHeight="1" x14ac:dyDescent="0.25">
      <c r="A11" s="39">
        <f t="shared" si="5"/>
        <v>3</v>
      </c>
      <c r="B11" s="177">
        <v>3.05</v>
      </c>
      <c r="C11" s="27">
        <v>7.915</v>
      </c>
      <c r="D11" s="28">
        <v>3.375</v>
      </c>
      <c r="E11" s="114">
        <f t="shared" si="6"/>
        <v>-0.32500000000000018</v>
      </c>
      <c r="F11" s="110">
        <f t="shared" si="7"/>
        <v>4.54</v>
      </c>
      <c r="G11" s="29">
        <v>3.2500000000000001E-2</v>
      </c>
      <c r="H11" s="110">
        <f t="shared" si="8"/>
        <v>-0.35750000000000015</v>
      </c>
      <c r="I11" s="110">
        <f t="shared" si="9"/>
        <v>4.5075000000000003</v>
      </c>
      <c r="J11" s="37">
        <v>0</v>
      </c>
      <c r="K11" s="38">
        <v>21339</v>
      </c>
      <c r="L11" s="172">
        <f t="shared" si="0"/>
        <v>21339</v>
      </c>
      <c r="M11" s="140">
        <f t="shared" si="10"/>
        <v>0</v>
      </c>
      <c r="N11" s="141">
        <f t="shared" si="11"/>
        <v>96185.54250000001</v>
      </c>
      <c r="O11" s="126">
        <f t="shared" si="12"/>
        <v>0</v>
      </c>
      <c r="P11" s="131">
        <f t="shared" si="13"/>
        <v>1123.1052999999999</v>
      </c>
      <c r="Q11" s="152">
        <f t="shared" si="14"/>
        <v>0</v>
      </c>
      <c r="R11" s="153">
        <f t="shared" si="15"/>
        <v>3790.4803874999998</v>
      </c>
      <c r="S11" s="33">
        <f t="shared" si="16"/>
        <v>0</v>
      </c>
      <c r="T11" s="34">
        <f t="shared" si="17"/>
        <v>92395.06</v>
      </c>
      <c r="U11" s="34">
        <f t="shared" si="18"/>
        <v>92395.06</v>
      </c>
      <c r="V11" s="35">
        <f t="shared" si="1"/>
        <v>64676.54</v>
      </c>
      <c r="W11" s="36">
        <f t="shared" si="19"/>
        <v>27718.52</v>
      </c>
      <c r="X11" s="7"/>
      <c r="Y11" s="89">
        <f t="shared" si="20"/>
        <v>50000</v>
      </c>
      <c r="Z11" s="90">
        <v>3.2500000000000001E-2</v>
      </c>
      <c r="AA11" s="91">
        <v>2.46E-2</v>
      </c>
      <c r="AB11" s="92">
        <f t="shared" si="2"/>
        <v>1625</v>
      </c>
      <c r="AC11" s="93">
        <f t="shared" si="3"/>
        <v>524.93939999999998</v>
      </c>
      <c r="AD11" s="94">
        <f t="shared" si="4"/>
        <v>2149.9394000000002</v>
      </c>
    </row>
    <row r="12" spans="1:30" ht="12" customHeight="1" x14ac:dyDescent="0.25">
      <c r="A12" s="8">
        <f t="shared" si="5"/>
        <v>4</v>
      </c>
      <c r="B12" s="177">
        <v>3.05</v>
      </c>
      <c r="C12" s="27">
        <v>7.915</v>
      </c>
      <c r="D12" s="28">
        <v>3.375</v>
      </c>
      <c r="E12" s="114">
        <f t="shared" si="6"/>
        <v>-0.32500000000000018</v>
      </c>
      <c r="F12" s="110">
        <f t="shared" si="7"/>
        <v>4.54</v>
      </c>
      <c r="G12" s="29">
        <v>3.2500000000000001E-2</v>
      </c>
      <c r="H12" s="110">
        <f t="shared" si="8"/>
        <v>-0.35750000000000015</v>
      </c>
      <c r="I12" s="110">
        <f t="shared" si="9"/>
        <v>4.5075000000000003</v>
      </c>
      <c r="J12" s="37">
        <v>0</v>
      </c>
      <c r="K12" s="38">
        <v>13326</v>
      </c>
      <c r="L12" s="172">
        <f t="shared" si="0"/>
        <v>13326</v>
      </c>
      <c r="M12" s="140">
        <f t="shared" si="10"/>
        <v>0</v>
      </c>
      <c r="N12" s="141">
        <f t="shared" si="11"/>
        <v>60066.945000000007</v>
      </c>
      <c r="O12" s="126">
        <f t="shared" si="12"/>
        <v>0</v>
      </c>
      <c r="P12" s="131">
        <f t="shared" si="13"/>
        <v>701.36839999999995</v>
      </c>
      <c r="Q12" s="152">
        <f t="shared" si="14"/>
        <v>0</v>
      </c>
      <c r="R12" s="153">
        <f t="shared" si="15"/>
        <v>2367.1183499999997</v>
      </c>
      <c r="S12" s="33">
        <f t="shared" si="16"/>
        <v>0</v>
      </c>
      <c r="T12" s="34">
        <f t="shared" si="17"/>
        <v>57699.83</v>
      </c>
      <c r="U12" s="34">
        <f t="shared" si="18"/>
        <v>57699.83</v>
      </c>
      <c r="V12" s="35">
        <f t="shared" si="1"/>
        <v>40389.879999999997</v>
      </c>
      <c r="W12" s="36">
        <f t="shared" si="19"/>
        <v>17309.95</v>
      </c>
      <c r="X12" s="7"/>
      <c r="Y12" s="89">
        <f t="shared" si="20"/>
        <v>50000</v>
      </c>
      <c r="Z12" s="90">
        <v>3.2500000000000001E-2</v>
      </c>
      <c r="AA12" s="91">
        <v>2.46E-2</v>
      </c>
      <c r="AB12" s="92">
        <f t="shared" si="2"/>
        <v>1625</v>
      </c>
      <c r="AC12" s="93">
        <f t="shared" si="3"/>
        <v>327.81959999999998</v>
      </c>
      <c r="AD12" s="94">
        <f t="shared" si="4"/>
        <v>1952.8196</v>
      </c>
    </row>
    <row r="13" spans="1:30" ht="12" customHeight="1" x14ac:dyDescent="0.25">
      <c r="A13" s="8">
        <f t="shared" si="5"/>
        <v>5</v>
      </c>
      <c r="B13" s="177">
        <v>3.51</v>
      </c>
      <c r="C13" s="27">
        <v>8.9499999999999993</v>
      </c>
      <c r="D13" s="28">
        <v>3.8450000000000002</v>
      </c>
      <c r="E13" s="114">
        <f t="shared" si="6"/>
        <v>-0.33500000000000041</v>
      </c>
      <c r="F13" s="110">
        <f t="shared" si="7"/>
        <v>5.1049999999999986</v>
      </c>
      <c r="G13" s="29">
        <v>3.2500000000000001E-2</v>
      </c>
      <c r="H13" s="110">
        <f t="shared" si="8"/>
        <v>-0.36750000000000038</v>
      </c>
      <c r="I13" s="110">
        <f t="shared" si="9"/>
        <v>5.0724999999999989</v>
      </c>
      <c r="J13" s="37">
        <v>0</v>
      </c>
      <c r="K13" s="38">
        <v>14976</v>
      </c>
      <c r="L13" s="172">
        <f t="shared" si="0"/>
        <v>14976</v>
      </c>
      <c r="M13" s="140">
        <f t="shared" si="10"/>
        <v>0</v>
      </c>
      <c r="N13" s="141">
        <f t="shared" si="11"/>
        <v>75965.75999999998</v>
      </c>
      <c r="O13" s="126">
        <f t="shared" si="12"/>
        <v>0</v>
      </c>
      <c r="P13" s="131">
        <f t="shared" si="13"/>
        <v>788.21050000000002</v>
      </c>
      <c r="Q13" s="152">
        <f t="shared" si="14"/>
        <v>0</v>
      </c>
      <c r="R13" s="153">
        <f t="shared" si="15"/>
        <v>3030.6693725000005</v>
      </c>
      <c r="S13" s="33">
        <f t="shared" si="16"/>
        <v>0</v>
      </c>
      <c r="T13" s="34">
        <f t="shared" si="17"/>
        <v>72935.09</v>
      </c>
      <c r="U13" s="34">
        <f t="shared" si="18"/>
        <v>72935.09</v>
      </c>
      <c r="V13" s="35">
        <f t="shared" si="1"/>
        <v>51054.559999999998</v>
      </c>
      <c r="W13" s="36">
        <f t="shared" si="19"/>
        <v>21880.53</v>
      </c>
      <c r="X13" s="7"/>
      <c r="Y13" s="89">
        <f t="shared" si="20"/>
        <v>50000</v>
      </c>
      <c r="Z13" s="90">
        <v>3.2500000000000001E-2</v>
      </c>
      <c r="AA13" s="91">
        <v>2.46E-2</v>
      </c>
      <c r="AB13" s="92">
        <f t="shared" si="2"/>
        <v>1625</v>
      </c>
      <c r="AC13" s="93">
        <f t="shared" si="3"/>
        <v>368.40960000000001</v>
      </c>
      <c r="AD13" s="94">
        <f t="shared" si="4"/>
        <v>1993.4096</v>
      </c>
    </row>
    <row r="14" spans="1:30" ht="12" customHeight="1" x14ac:dyDescent="0.25">
      <c r="A14" s="8">
        <f t="shared" si="5"/>
        <v>6</v>
      </c>
      <c r="B14" s="177">
        <v>3.9449999999999998</v>
      </c>
      <c r="C14" s="27">
        <v>9.4250000000000007</v>
      </c>
      <c r="D14" s="28">
        <v>3.875</v>
      </c>
      <c r="E14" s="114">
        <f t="shared" si="6"/>
        <v>6.999999999999984E-2</v>
      </c>
      <c r="F14" s="110">
        <f t="shared" si="7"/>
        <v>5.5500000000000007</v>
      </c>
      <c r="G14" s="29">
        <v>3.2500000000000001E-2</v>
      </c>
      <c r="H14" s="110">
        <f t="shared" si="8"/>
        <v>3.7499999999999839E-2</v>
      </c>
      <c r="I14" s="110">
        <f t="shared" si="9"/>
        <v>5.517500000000001</v>
      </c>
      <c r="J14" s="37">
        <v>0</v>
      </c>
      <c r="K14" s="38">
        <v>12388</v>
      </c>
      <c r="L14" s="172">
        <f t="shared" si="0"/>
        <v>12388</v>
      </c>
      <c r="M14" s="140">
        <f t="shared" si="10"/>
        <v>0</v>
      </c>
      <c r="N14" s="141">
        <f t="shared" si="11"/>
        <v>68350.790000000008</v>
      </c>
      <c r="O14" s="126">
        <f t="shared" si="12"/>
        <v>0</v>
      </c>
      <c r="P14" s="131">
        <f t="shared" si="13"/>
        <v>652</v>
      </c>
      <c r="Q14" s="152">
        <f t="shared" si="14"/>
        <v>0</v>
      </c>
      <c r="R14" s="153">
        <f t="shared" si="15"/>
        <v>2526.5</v>
      </c>
      <c r="S14" s="33">
        <f t="shared" si="16"/>
        <v>0</v>
      </c>
      <c r="T14" s="34">
        <f t="shared" si="17"/>
        <v>65824.289999999994</v>
      </c>
      <c r="U14" s="34">
        <f t="shared" si="18"/>
        <v>65824.289999999994</v>
      </c>
      <c r="V14" s="35">
        <f t="shared" si="1"/>
        <v>46077</v>
      </c>
      <c r="W14" s="36">
        <f t="shared" si="19"/>
        <v>19747.29</v>
      </c>
      <c r="X14" s="7"/>
      <c r="Y14" s="89">
        <f t="shared" si="20"/>
        <v>50000</v>
      </c>
      <c r="Z14" s="90">
        <v>3.2500000000000001E-2</v>
      </c>
      <c r="AA14" s="91">
        <v>2.46E-2</v>
      </c>
      <c r="AB14" s="92">
        <f t="shared" si="2"/>
        <v>1625</v>
      </c>
      <c r="AC14" s="93">
        <f t="shared" si="3"/>
        <v>304.7448</v>
      </c>
      <c r="AD14" s="94">
        <f t="shared" si="4"/>
        <v>1929.7447999999999</v>
      </c>
    </row>
    <row r="15" spans="1:30" ht="12" customHeight="1" x14ac:dyDescent="0.25">
      <c r="A15" s="8">
        <f t="shared" si="5"/>
        <v>7</v>
      </c>
      <c r="B15" s="177">
        <v>3.08</v>
      </c>
      <c r="C15" s="27">
        <v>7.9850000000000003</v>
      </c>
      <c r="D15" s="28">
        <v>3.55</v>
      </c>
      <c r="E15" s="114">
        <f t="shared" si="6"/>
        <v>-0.46999999999999975</v>
      </c>
      <c r="F15" s="110">
        <f t="shared" si="7"/>
        <v>4.4350000000000005</v>
      </c>
      <c r="G15" s="29">
        <v>3.2500000000000001E-2</v>
      </c>
      <c r="H15" s="110">
        <f t="shared" si="8"/>
        <v>-0.50249999999999972</v>
      </c>
      <c r="I15" s="110">
        <f t="shared" si="9"/>
        <v>4.4025000000000007</v>
      </c>
      <c r="J15" s="37">
        <v>0</v>
      </c>
      <c r="K15" s="38">
        <v>12022</v>
      </c>
      <c r="L15" s="172">
        <f t="shared" si="0"/>
        <v>12022</v>
      </c>
      <c r="M15" s="140">
        <f t="shared" si="10"/>
        <v>0</v>
      </c>
      <c r="N15" s="141">
        <f t="shared" si="11"/>
        <v>52926.85500000001</v>
      </c>
      <c r="O15" s="126">
        <f t="shared" si="12"/>
        <v>0</v>
      </c>
      <c r="P15" s="131">
        <f t="shared" si="13"/>
        <v>632.73680000000002</v>
      </c>
      <c r="Q15" s="152">
        <f t="shared" si="14"/>
        <v>0</v>
      </c>
      <c r="R15" s="153">
        <f t="shared" si="15"/>
        <v>2246.2156399999999</v>
      </c>
      <c r="S15" s="33">
        <f t="shared" si="16"/>
        <v>0</v>
      </c>
      <c r="T15" s="34">
        <f t="shared" si="17"/>
        <v>50680.639999999999</v>
      </c>
      <c r="U15" s="34">
        <f t="shared" si="18"/>
        <v>50680.639999999999</v>
      </c>
      <c r="V15" s="35">
        <f t="shared" si="1"/>
        <v>35476.449999999997</v>
      </c>
      <c r="W15" s="36">
        <f t="shared" si="19"/>
        <v>15204.19</v>
      </c>
      <c r="X15" s="7"/>
      <c r="Y15" s="89">
        <f t="shared" si="20"/>
        <v>50000</v>
      </c>
      <c r="Z15" s="90">
        <v>3.2500000000000001E-2</v>
      </c>
      <c r="AA15" s="91">
        <v>2.46E-2</v>
      </c>
      <c r="AB15" s="92">
        <f t="shared" si="2"/>
        <v>1625</v>
      </c>
      <c r="AC15" s="93">
        <f t="shared" si="3"/>
        <v>295.74119999999999</v>
      </c>
      <c r="AD15" s="94">
        <f t="shared" si="4"/>
        <v>1920.7411999999999</v>
      </c>
    </row>
    <row r="16" spans="1:30" ht="12" customHeight="1" x14ac:dyDescent="0.25">
      <c r="A16" s="8">
        <f t="shared" si="5"/>
        <v>8</v>
      </c>
      <c r="B16" s="177">
        <v>3.15</v>
      </c>
      <c r="C16" s="27">
        <v>5.82</v>
      </c>
      <c r="D16" s="28">
        <v>3.4</v>
      </c>
      <c r="E16" s="114">
        <f t="shared" si="6"/>
        <v>-0.25</v>
      </c>
      <c r="F16" s="110">
        <f t="shared" si="7"/>
        <v>2.4200000000000004</v>
      </c>
      <c r="G16" s="29">
        <v>3.2500000000000001E-2</v>
      </c>
      <c r="H16" s="110">
        <f t="shared" si="8"/>
        <v>-0.28249999999999997</v>
      </c>
      <c r="I16" s="110">
        <f t="shared" si="9"/>
        <v>2.3875000000000002</v>
      </c>
      <c r="J16" s="37">
        <v>0</v>
      </c>
      <c r="K16" s="38">
        <v>10650</v>
      </c>
      <c r="L16" s="172">
        <f t="shared" si="0"/>
        <v>10650</v>
      </c>
      <c r="M16" s="140">
        <f t="shared" si="10"/>
        <v>0</v>
      </c>
      <c r="N16" s="141">
        <f t="shared" si="11"/>
        <v>25426.875000000004</v>
      </c>
      <c r="O16" s="126">
        <f t="shared" si="12"/>
        <v>0</v>
      </c>
      <c r="P16" s="131">
        <f t="shared" si="13"/>
        <v>560.52629999999999</v>
      </c>
      <c r="Q16" s="152">
        <f t="shared" si="14"/>
        <v>0</v>
      </c>
      <c r="R16" s="153">
        <f t="shared" si="15"/>
        <v>1905.7894199999998</v>
      </c>
      <c r="S16" s="33">
        <f t="shared" si="16"/>
        <v>0</v>
      </c>
      <c r="T16" s="34">
        <f t="shared" si="17"/>
        <v>23521.09</v>
      </c>
      <c r="U16" s="34">
        <f t="shared" si="18"/>
        <v>23521.09</v>
      </c>
      <c r="V16" s="35">
        <f t="shared" si="1"/>
        <v>16464.759999999998</v>
      </c>
      <c r="W16" s="36">
        <f t="shared" si="19"/>
        <v>7056.33</v>
      </c>
      <c r="X16" s="7"/>
      <c r="Y16" s="89">
        <f t="shared" si="20"/>
        <v>50000</v>
      </c>
      <c r="Z16" s="90">
        <v>3.2500000000000001E-2</v>
      </c>
      <c r="AA16" s="91">
        <v>2.46E-2</v>
      </c>
      <c r="AB16" s="92">
        <f t="shared" si="2"/>
        <v>1625</v>
      </c>
      <c r="AC16" s="93">
        <f t="shared" si="3"/>
        <v>261.99</v>
      </c>
      <c r="AD16" s="94">
        <f t="shared" si="4"/>
        <v>1886.99</v>
      </c>
    </row>
    <row r="17" spans="1:30" ht="12" customHeight="1" x14ac:dyDescent="0.25">
      <c r="A17" s="8">
        <f t="shared" si="5"/>
        <v>9</v>
      </c>
      <c r="B17" s="177">
        <v>2.915</v>
      </c>
      <c r="C17" s="27">
        <v>3.5350000000000001</v>
      </c>
      <c r="D17" s="28">
        <v>3.2450000000000001</v>
      </c>
      <c r="E17" s="114">
        <f t="shared" si="6"/>
        <v>-0.33000000000000007</v>
      </c>
      <c r="F17" s="110">
        <f t="shared" si="7"/>
        <v>0.29000000000000004</v>
      </c>
      <c r="G17" s="29">
        <v>3.2500000000000001E-2</v>
      </c>
      <c r="H17" s="110">
        <f t="shared" si="8"/>
        <v>-0.36250000000000004</v>
      </c>
      <c r="I17" s="110">
        <f t="shared" si="9"/>
        <v>0.25750000000000006</v>
      </c>
      <c r="J17" s="37">
        <v>0</v>
      </c>
      <c r="K17" s="38">
        <v>0</v>
      </c>
      <c r="L17" s="172">
        <f t="shared" si="0"/>
        <v>0</v>
      </c>
      <c r="M17" s="140">
        <f t="shared" si="10"/>
        <v>0</v>
      </c>
      <c r="N17" s="141">
        <f t="shared" si="11"/>
        <v>0</v>
      </c>
      <c r="O17" s="126">
        <f t="shared" si="12"/>
        <v>0</v>
      </c>
      <c r="P17" s="131">
        <f t="shared" si="13"/>
        <v>0</v>
      </c>
      <c r="Q17" s="152">
        <f t="shared" si="14"/>
        <v>0</v>
      </c>
      <c r="R17" s="153">
        <f t="shared" si="15"/>
        <v>0</v>
      </c>
      <c r="S17" s="33">
        <f t="shared" si="16"/>
        <v>0</v>
      </c>
      <c r="T17" s="34">
        <f t="shared" si="17"/>
        <v>0</v>
      </c>
      <c r="U17" s="34">
        <f t="shared" si="18"/>
        <v>0</v>
      </c>
      <c r="V17" s="35">
        <f t="shared" si="1"/>
        <v>0</v>
      </c>
      <c r="W17" s="36">
        <f t="shared" si="19"/>
        <v>0</v>
      </c>
      <c r="X17" s="7"/>
      <c r="Y17" s="89">
        <f t="shared" si="20"/>
        <v>50000</v>
      </c>
      <c r="Z17" s="90">
        <v>3.2500000000000001E-2</v>
      </c>
      <c r="AA17" s="91">
        <v>2.46E-2</v>
      </c>
      <c r="AB17" s="92">
        <f t="shared" si="2"/>
        <v>1625</v>
      </c>
      <c r="AC17" s="93">
        <f t="shared" si="3"/>
        <v>0</v>
      </c>
      <c r="AD17" s="94">
        <f t="shared" si="4"/>
        <v>1625</v>
      </c>
    </row>
    <row r="18" spans="1:30" ht="12" customHeight="1" x14ac:dyDescent="0.25">
      <c r="A18" s="8">
        <f t="shared" si="5"/>
        <v>10</v>
      </c>
      <c r="B18" s="177">
        <v>2.915</v>
      </c>
      <c r="C18" s="27">
        <v>3.5350000000000001</v>
      </c>
      <c r="D18" s="28">
        <v>3.2450000000000001</v>
      </c>
      <c r="E18" s="114">
        <f t="shared" si="6"/>
        <v>-0.33000000000000007</v>
      </c>
      <c r="F18" s="110">
        <f t="shared" si="7"/>
        <v>0.29000000000000004</v>
      </c>
      <c r="G18" s="29">
        <v>3.2500000000000001E-2</v>
      </c>
      <c r="H18" s="110">
        <f t="shared" si="8"/>
        <v>-0.36250000000000004</v>
      </c>
      <c r="I18" s="110">
        <f t="shared" si="9"/>
        <v>0.25750000000000006</v>
      </c>
      <c r="J18" s="37">
        <v>0</v>
      </c>
      <c r="K18" s="38">
        <v>0</v>
      </c>
      <c r="L18" s="172">
        <f t="shared" si="0"/>
        <v>0</v>
      </c>
      <c r="M18" s="140">
        <f t="shared" si="10"/>
        <v>0</v>
      </c>
      <c r="N18" s="141">
        <f t="shared" si="11"/>
        <v>0</v>
      </c>
      <c r="O18" s="126">
        <f t="shared" si="12"/>
        <v>0</v>
      </c>
      <c r="P18" s="131">
        <f t="shared" si="13"/>
        <v>0</v>
      </c>
      <c r="Q18" s="152">
        <f t="shared" si="14"/>
        <v>0</v>
      </c>
      <c r="R18" s="153">
        <f t="shared" si="15"/>
        <v>0</v>
      </c>
      <c r="S18" s="33">
        <f t="shared" si="16"/>
        <v>0</v>
      </c>
      <c r="T18" s="34">
        <f t="shared" si="17"/>
        <v>0</v>
      </c>
      <c r="U18" s="34">
        <f t="shared" si="18"/>
        <v>0</v>
      </c>
      <c r="V18" s="35">
        <f t="shared" si="1"/>
        <v>0</v>
      </c>
      <c r="W18" s="36">
        <f t="shared" si="19"/>
        <v>0</v>
      </c>
      <c r="X18" s="7"/>
      <c r="Y18" s="89">
        <f t="shared" si="20"/>
        <v>50000</v>
      </c>
      <c r="Z18" s="90">
        <v>3.2500000000000001E-2</v>
      </c>
      <c r="AA18" s="91">
        <v>2.46E-2</v>
      </c>
      <c r="AB18" s="92">
        <f t="shared" si="2"/>
        <v>1625</v>
      </c>
      <c r="AC18" s="93">
        <f t="shared" si="3"/>
        <v>0</v>
      </c>
      <c r="AD18" s="94">
        <f t="shared" si="4"/>
        <v>1625</v>
      </c>
    </row>
    <row r="19" spans="1:30" ht="12" customHeight="1" x14ac:dyDescent="0.25">
      <c r="A19" s="8">
        <f t="shared" si="5"/>
        <v>11</v>
      </c>
      <c r="B19" s="177">
        <v>2.915</v>
      </c>
      <c r="C19" s="27">
        <v>3.5350000000000001</v>
      </c>
      <c r="D19" s="28">
        <v>3.2450000000000001</v>
      </c>
      <c r="E19" s="114">
        <f t="shared" si="6"/>
        <v>-0.33000000000000007</v>
      </c>
      <c r="F19" s="110">
        <f t="shared" si="7"/>
        <v>0.29000000000000004</v>
      </c>
      <c r="G19" s="29">
        <v>3.2500000000000001E-2</v>
      </c>
      <c r="H19" s="110">
        <f t="shared" si="8"/>
        <v>-0.36250000000000004</v>
      </c>
      <c r="I19" s="110">
        <f t="shared" si="9"/>
        <v>0.25750000000000006</v>
      </c>
      <c r="J19" s="37">
        <v>0</v>
      </c>
      <c r="K19" s="38">
        <v>21930</v>
      </c>
      <c r="L19" s="172">
        <f t="shared" si="0"/>
        <v>21930</v>
      </c>
      <c r="M19" s="140">
        <f t="shared" si="10"/>
        <v>0</v>
      </c>
      <c r="N19" s="141">
        <f t="shared" si="11"/>
        <v>5646.9750000000013</v>
      </c>
      <c r="O19" s="126">
        <f t="shared" si="12"/>
        <v>0</v>
      </c>
      <c r="P19" s="131">
        <f t="shared" si="13"/>
        <v>1154.2104999999999</v>
      </c>
      <c r="Q19" s="152">
        <f t="shared" si="14"/>
        <v>0</v>
      </c>
      <c r="R19" s="153">
        <f t="shared" si="15"/>
        <v>3745.4130725</v>
      </c>
      <c r="S19" s="33">
        <f t="shared" si="16"/>
        <v>0</v>
      </c>
      <c r="T19" s="34">
        <f t="shared" si="17"/>
        <v>1901.56</v>
      </c>
      <c r="U19" s="34">
        <f t="shared" si="18"/>
        <v>1901.56</v>
      </c>
      <c r="V19" s="35">
        <f t="shared" si="1"/>
        <v>1331.09</v>
      </c>
      <c r="W19" s="36">
        <f t="shared" si="19"/>
        <v>570.47</v>
      </c>
      <c r="X19" s="7"/>
      <c r="Y19" s="89">
        <f t="shared" si="20"/>
        <v>50000</v>
      </c>
      <c r="Z19" s="90">
        <v>3.2500000000000001E-2</v>
      </c>
      <c r="AA19" s="91">
        <v>2.46E-2</v>
      </c>
      <c r="AB19" s="92">
        <f t="shared" si="2"/>
        <v>1625</v>
      </c>
      <c r="AC19" s="93">
        <f t="shared" si="3"/>
        <v>539.47799999999995</v>
      </c>
      <c r="AD19" s="94">
        <f t="shared" si="4"/>
        <v>2164.4780000000001</v>
      </c>
    </row>
    <row r="20" spans="1:30" ht="12" customHeight="1" x14ac:dyDescent="0.25">
      <c r="A20" s="8">
        <f t="shared" si="5"/>
        <v>12</v>
      </c>
      <c r="B20" s="177">
        <v>3.3849999999999998</v>
      </c>
      <c r="C20" s="27">
        <v>6.7350000000000003</v>
      </c>
      <c r="D20" s="28">
        <v>3.6150000000000002</v>
      </c>
      <c r="E20" s="114">
        <f t="shared" si="6"/>
        <v>-0.23000000000000043</v>
      </c>
      <c r="F20" s="110">
        <f t="shared" si="7"/>
        <v>3.12</v>
      </c>
      <c r="G20" s="29">
        <v>3.2500000000000001E-2</v>
      </c>
      <c r="H20" s="110">
        <f t="shared" si="8"/>
        <v>-0.2625000000000004</v>
      </c>
      <c r="I20" s="110">
        <f t="shared" si="9"/>
        <v>3.0874999999999999</v>
      </c>
      <c r="J20" s="37">
        <v>0</v>
      </c>
      <c r="K20" s="38">
        <v>13104</v>
      </c>
      <c r="L20" s="172">
        <f t="shared" si="0"/>
        <v>13104</v>
      </c>
      <c r="M20" s="140">
        <f t="shared" si="10"/>
        <v>0</v>
      </c>
      <c r="N20" s="141">
        <f t="shared" si="11"/>
        <v>40458.6</v>
      </c>
      <c r="O20" s="126">
        <f t="shared" si="12"/>
        <v>0</v>
      </c>
      <c r="P20" s="131">
        <f t="shared" si="13"/>
        <v>689.68420000000003</v>
      </c>
      <c r="Q20" s="152">
        <f t="shared" si="14"/>
        <v>0</v>
      </c>
      <c r="R20" s="153">
        <f t="shared" si="15"/>
        <v>2493.2083830000001</v>
      </c>
      <c r="S20" s="33">
        <f t="shared" si="16"/>
        <v>0</v>
      </c>
      <c r="T20" s="34">
        <f t="shared" si="17"/>
        <v>37965.39</v>
      </c>
      <c r="U20" s="34">
        <f t="shared" si="18"/>
        <v>37965.39</v>
      </c>
      <c r="V20" s="35">
        <f t="shared" si="1"/>
        <v>26575.77</v>
      </c>
      <c r="W20" s="36">
        <f t="shared" si="19"/>
        <v>11389.62</v>
      </c>
      <c r="X20" s="7"/>
      <c r="Y20" s="89">
        <f t="shared" si="20"/>
        <v>50000</v>
      </c>
      <c r="Z20" s="90">
        <v>3.2500000000000001E-2</v>
      </c>
      <c r="AA20" s="91">
        <v>2.46E-2</v>
      </c>
      <c r="AB20" s="92">
        <f t="shared" si="2"/>
        <v>1625</v>
      </c>
      <c r="AC20" s="93">
        <f t="shared" si="3"/>
        <v>322.35840000000002</v>
      </c>
      <c r="AD20" s="94">
        <f t="shared" si="4"/>
        <v>1947.3584000000001</v>
      </c>
    </row>
    <row r="21" spans="1:30" ht="12" customHeight="1" x14ac:dyDescent="0.25">
      <c r="A21" s="8">
        <f t="shared" si="5"/>
        <v>13</v>
      </c>
      <c r="B21" s="177">
        <v>3.89</v>
      </c>
      <c r="C21" s="27">
        <v>7.5949999999999998</v>
      </c>
      <c r="D21" s="28">
        <v>3.7949999999999999</v>
      </c>
      <c r="E21" s="114">
        <f t="shared" si="6"/>
        <v>9.5000000000000195E-2</v>
      </c>
      <c r="F21" s="110">
        <f t="shared" si="7"/>
        <v>3.8</v>
      </c>
      <c r="G21" s="29">
        <v>3.2500000000000001E-2</v>
      </c>
      <c r="H21" s="110">
        <f t="shared" si="8"/>
        <v>6.2500000000000194E-2</v>
      </c>
      <c r="I21" s="110">
        <f t="shared" si="9"/>
        <v>3.7674999999999996</v>
      </c>
      <c r="J21" s="37">
        <v>0</v>
      </c>
      <c r="K21" s="38">
        <v>33378</v>
      </c>
      <c r="L21" s="172">
        <f t="shared" si="0"/>
        <v>33378</v>
      </c>
      <c r="M21" s="140">
        <f t="shared" si="10"/>
        <v>0</v>
      </c>
      <c r="N21" s="141">
        <f t="shared" si="11"/>
        <v>125751.61499999999</v>
      </c>
      <c r="O21" s="126">
        <f t="shared" si="12"/>
        <v>0</v>
      </c>
      <c r="P21" s="131">
        <f t="shared" si="13"/>
        <v>1756.7367999999999</v>
      </c>
      <c r="Q21" s="152">
        <f t="shared" si="14"/>
        <v>0</v>
      </c>
      <c r="R21" s="153">
        <f t="shared" si="15"/>
        <v>6666.8161559999999</v>
      </c>
      <c r="S21" s="33">
        <f t="shared" si="16"/>
        <v>0</v>
      </c>
      <c r="T21" s="34">
        <f t="shared" si="17"/>
        <v>119084.8</v>
      </c>
      <c r="U21" s="34">
        <f t="shared" si="18"/>
        <v>119084.8</v>
      </c>
      <c r="V21" s="35">
        <f t="shared" si="1"/>
        <v>83359.360000000001</v>
      </c>
      <c r="W21" s="36">
        <f t="shared" si="19"/>
        <v>35725.440000000002</v>
      </c>
      <c r="X21" s="7"/>
      <c r="Y21" s="89">
        <f t="shared" si="20"/>
        <v>50000</v>
      </c>
      <c r="Z21" s="90">
        <v>3.2500000000000001E-2</v>
      </c>
      <c r="AA21" s="91">
        <v>2.46E-2</v>
      </c>
      <c r="AB21" s="92">
        <f t="shared" si="2"/>
        <v>1625</v>
      </c>
      <c r="AC21" s="93">
        <f t="shared" si="3"/>
        <v>821.09879999999998</v>
      </c>
      <c r="AD21" s="94">
        <f t="shared" si="4"/>
        <v>2446.0987999999998</v>
      </c>
    </row>
    <row r="22" spans="1:30" ht="12" customHeight="1" x14ac:dyDescent="0.25">
      <c r="A22" s="8">
        <f t="shared" si="5"/>
        <v>14</v>
      </c>
      <c r="B22" s="177">
        <v>3.64</v>
      </c>
      <c r="C22" s="27">
        <v>8.4700000000000006</v>
      </c>
      <c r="D22" s="28">
        <v>4.125</v>
      </c>
      <c r="E22" s="114">
        <f t="shared" si="6"/>
        <v>-0.48499999999999988</v>
      </c>
      <c r="F22" s="110">
        <f t="shared" si="7"/>
        <v>4.3450000000000006</v>
      </c>
      <c r="G22" s="29">
        <v>3.2500000000000001E-2</v>
      </c>
      <c r="H22" s="110">
        <f t="shared" si="8"/>
        <v>-0.51749999999999985</v>
      </c>
      <c r="I22" s="110">
        <f t="shared" si="9"/>
        <v>4.3125000000000009</v>
      </c>
      <c r="J22" s="37">
        <v>0</v>
      </c>
      <c r="K22" s="38">
        <v>12373</v>
      </c>
      <c r="L22" s="172">
        <f t="shared" si="0"/>
        <v>12373</v>
      </c>
      <c r="M22" s="140">
        <f t="shared" si="10"/>
        <v>0</v>
      </c>
      <c r="N22" s="141">
        <f t="shared" si="11"/>
        <v>53358.562500000015</v>
      </c>
      <c r="O22" s="126">
        <f t="shared" si="12"/>
        <v>0</v>
      </c>
      <c r="P22" s="131">
        <f t="shared" si="13"/>
        <v>651.21050000000002</v>
      </c>
      <c r="Q22" s="152">
        <f t="shared" si="14"/>
        <v>0</v>
      </c>
      <c r="R22" s="153">
        <f t="shared" si="15"/>
        <v>2686.2433125000002</v>
      </c>
      <c r="S22" s="33">
        <f t="shared" si="16"/>
        <v>0</v>
      </c>
      <c r="T22" s="34">
        <f t="shared" si="17"/>
        <v>50672.32</v>
      </c>
      <c r="U22" s="34">
        <f t="shared" si="18"/>
        <v>50672.32</v>
      </c>
      <c r="V22" s="35">
        <f t="shared" si="1"/>
        <v>35470.620000000003</v>
      </c>
      <c r="W22" s="36">
        <f t="shared" si="19"/>
        <v>15201.7</v>
      </c>
      <c r="X22" s="7"/>
      <c r="Y22" s="89">
        <f t="shared" si="20"/>
        <v>50000</v>
      </c>
      <c r="Z22" s="90">
        <v>3.2500000000000001E-2</v>
      </c>
      <c r="AA22" s="91">
        <v>2.46E-2</v>
      </c>
      <c r="AB22" s="92">
        <f t="shared" si="2"/>
        <v>1625</v>
      </c>
      <c r="AC22" s="93">
        <f t="shared" si="3"/>
        <v>304.37580000000003</v>
      </c>
      <c r="AD22" s="94">
        <f t="shared" si="4"/>
        <v>1929.3758</v>
      </c>
    </row>
    <row r="23" spans="1:30" ht="12" customHeight="1" x14ac:dyDescent="0.25">
      <c r="A23" s="8">
        <f t="shared" si="5"/>
        <v>15</v>
      </c>
      <c r="B23" s="177">
        <v>3.5150000000000001</v>
      </c>
      <c r="C23" s="27">
        <v>6.9</v>
      </c>
      <c r="D23" s="28">
        <v>4.125</v>
      </c>
      <c r="E23" s="114">
        <f t="shared" si="6"/>
        <v>-0.60999999999999988</v>
      </c>
      <c r="F23" s="110">
        <f t="shared" si="7"/>
        <v>2.7750000000000004</v>
      </c>
      <c r="G23" s="29">
        <v>3.2500000000000001E-2</v>
      </c>
      <c r="H23" s="110">
        <f t="shared" si="8"/>
        <v>-0.64249999999999985</v>
      </c>
      <c r="I23" s="110">
        <f t="shared" si="9"/>
        <v>2.7425000000000002</v>
      </c>
      <c r="J23" s="37">
        <v>0</v>
      </c>
      <c r="K23" s="38">
        <v>0</v>
      </c>
      <c r="L23" s="172">
        <f t="shared" si="0"/>
        <v>0</v>
      </c>
      <c r="M23" s="140">
        <f t="shared" si="10"/>
        <v>0</v>
      </c>
      <c r="N23" s="141">
        <f t="shared" si="11"/>
        <v>0</v>
      </c>
      <c r="O23" s="126">
        <f t="shared" si="12"/>
        <v>0</v>
      </c>
      <c r="P23" s="131">
        <f t="shared" si="13"/>
        <v>0</v>
      </c>
      <c r="Q23" s="152">
        <f t="shared" si="14"/>
        <v>0</v>
      </c>
      <c r="R23" s="153">
        <f t="shared" si="15"/>
        <v>0</v>
      </c>
      <c r="S23" s="33">
        <f t="shared" si="16"/>
        <v>0</v>
      </c>
      <c r="T23" s="34">
        <f t="shared" si="17"/>
        <v>0</v>
      </c>
      <c r="U23" s="34">
        <f t="shared" si="18"/>
        <v>0</v>
      </c>
      <c r="V23" s="35">
        <f t="shared" si="1"/>
        <v>0</v>
      </c>
      <c r="W23" s="36">
        <f t="shared" si="19"/>
        <v>0</v>
      </c>
      <c r="X23" s="7"/>
      <c r="Y23" s="89">
        <f t="shared" si="20"/>
        <v>50000</v>
      </c>
      <c r="Z23" s="90">
        <v>3.2500000000000001E-2</v>
      </c>
      <c r="AA23" s="91">
        <v>2.46E-2</v>
      </c>
      <c r="AB23" s="92">
        <f t="shared" si="2"/>
        <v>1625</v>
      </c>
      <c r="AC23" s="93">
        <f t="shared" si="3"/>
        <v>0</v>
      </c>
      <c r="AD23" s="94">
        <f t="shared" si="4"/>
        <v>1625</v>
      </c>
    </row>
    <row r="24" spans="1:30" ht="12" customHeight="1" x14ac:dyDescent="0.25">
      <c r="A24" s="8">
        <f t="shared" si="5"/>
        <v>16</v>
      </c>
      <c r="B24" s="177">
        <v>3.0150000000000001</v>
      </c>
      <c r="C24" s="27">
        <v>3.7349999999999999</v>
      </c>
      <c r="D24" s="28">
        <v>3.51</v>
      </c>
      <c r="E24" s="114">
        <f t="shared" si="6"/>
        <v>-0.49499999999999966</v>
      </c>
      <c r="F24" s="110">
        <f t="shared" si="7"/>
        <v>0.22500000000000009</v>
      </c>
      <c r="G24" s="29">
        <v>3.2500000000000001E-2</v>
      </c>
      <c r="H24" s="110">
        <f t="shared" si="8"/>
        <v>-0.52749999999999964</v>
      </c>
      <c r="I24" s="110">
        <f t="shared" si="9"/>
        <v>0.19250000000000009</v>
      </c>
      <c r="J24" s="37">
        <v>0</v>
      </c>
      <c r="K24" s="38">
        <v>0</v>
      </c>
      <c r="L24" s="172">
        <f t="shared" si="0"/>
        <v>0</v>
      </c>
      <c r="M24" s="140">
        <f t="shared" si="10"/>
        <v>0</v>
      </c>
      <c r="N24" s="141">
        <f t="shared" si="11"/>
        <v>0</v>
      </c>
      <c r="O24" s="126">
        <f t="shared" si="12"/>
        <v>0</v>
      </c>
      <c r="P24" s="131">
        <f t="shared" si="13"/>
        <v>0</v>
      </c>
      <c r="Q24" s="152">
        <f t="shared" si="14"/>
        <v>0</v>
      </c>
      <c r="R24" s="153">
        <f t="shared" si="15"/>
        <v>0</v>
      </c>
      <c r="S24" s="33">
        <f t="shared" si="16"/>
        <v>0</v>
      </c>
      <c r="T24" s="34">
        <f t="shared" si="17"/>
        <v>0</v>
      </c>
      <c r="U24" s="34">
        <f t="shared" si="18"/>
        <v>0</v>
      </c>
      <c r="V24" s="35">
        <f t="shared" si="1"/>
        <v>0</v>
      </c>
      <c r="W24" s="36">
        <f t="shared" si="19"/>
        <v>0</v>
      </c>
      <c r="X24" s="7"/>
      <c r="Y24" s="89">
        <f t="shared" si="20"/>
        <v>50000</v>
      </c>
      <c r="Z24" s="90">
        <v>3.2500000000000001E-2</v>
      </c>
      <c r="AA24" s="91">
        <v>2.46E-2</v>
      </c>
      <c r="AB24" s="92">
        <f t="shared" si="2"/>
        <v>1625</v>
      </c>
      <c r="AC24" s="93">
        <f t="shared" si="3"/>
        <v>0</v>
      </c>
      <c r="AD24" s="94">
        <f t="shared" si="4"/>
        <v>1625</v>
      </c>
    </row>
    <row r="25" spans="1:30" ht="12" customHeight="1" x14ac:dyDescent="0.25">
      <c r="A25" s="8">
        <f t="shared" si="5"/>
        <v>17</v>
      </c>
      <c r="B25" s="177">
        <v>3.0150000000000001</v>
      </c>
      <c r="C25" s="27">
        <v>3.7349999999999999</v>
      </c>
      <c r="D25" s="28">
        <v>3.51</v>
      </c>
      <c r="E25" s="114">
        <f t="shared" si="6"/>
        <v>-0.49499999999999966</v>
      </c>
      <c r="F25" s="110">
        <f t="shared" si="7"/>
        <v>0.22500000000000009</v>
      </c>
      <c r="G25" s="29">
        <v>3.2500000000000001E-2</v>
      </c>
      <c r="H25" s="110">
        <f t="shared" si="8"/>
        <v>-0.52749999999999964</v>
      </c>
      <c r="I25" s="110">
        <f t="shared" si="9"/>
        <v>0.19250000000000009</v>
      </c>
      <c r="J25" s="37">
        <v>0</v>
      </c>
      <c r="K25" s="38">
        <v>0</v>
      </c>
      <c r="L25" s="172">
        <f t="shared" si="0"/>
        <v>0</v>
      </c>
      <c r="M25" s="140">
        <f t="shared" si="10"/>
        <v>0</v>
      </c>
      <c r="N25" s="141">
        <f t="shared" si="11"/>
        <v>0</v>
      </c>
      <c r="O25" s="126">
        <f t="shared" si="12"/>
        <v>0</v>
      </c>
      <c r="P25" s="131">
        <f t="shared" si="13"/>
        <v>0</v>
      </c>
      <c r="Q25" s="152">
        <f t="shared" si="14"/>
        <v>0</v>
      </c>
      <c r="R25" s="153">
        <f t="shared" si="15"/>
        <v>0</v>
      </c>
      <c r="S25" s="33">
        <f t="shared" si="16"/>
        <v>0</v>
      </c>
      <c r="T25" s="34">
        <f t="shared" si="17"/>
        <v>0</v>
      </c>
      <c r="U25" s="34">
        <f t="shared" si="18"/>
        <v>0</v>
      </c>
      <c r="V25" s="35">
        <f t="shared" si="1"/>
        <v>0</v>
      </c>
      <c r="W25" s="36">
        <f t="shared" si="19"/>
        <v>0</v>
      </c>
      <c r="X25" s="7"/>
      <c r="Y25" s="89">
        <f t="shared" si="20"/>
        <v>50000</v>
      </c>
      <c r="Z25" s="90">
        <v>3.2500000000000001E-2</v>
      </c>
      <c r="AA25" s="91">
        <v>2.46E-2</v>
      </c>
      <c r="AB25" s="92">
        <f t="shared" si="2"/>
        <v>1625</v>
      </c>
      <c r="AC25" s="93">
        <f t="shared" si="3"/>
        <v>0</v>
      </c>
      <c r="AD25" s="94">
        <f t="shared" si="4"/>
        <v>1625</v>
      </c>
    </row>
    <row r="26" spans="1:30" ht="12" customHeight="1" x14ac:dyDescent="0.25">
      <c r="A26" s="8">
        <f t="shared" si="5"/>
        <v>18</v>
      </c>
      <c r="B26" s="177">
        <v>3.0150000000000001</v>
      </c>
      <c r="C26" s="27">
        <v>3.7349999999999999</v>
      </c>
      <c r="D26" s="28">
        <v>3.51</v>
      </c>
      <c r="E26" s="114">
        <f t="shared" si="6"/>
        <v>-0.49499999999999966</v>
      </c>
      <c r="F26" s="110">
        <f t="shared" si="7"/>
        <v>0.22500000000000009</v>
      </c>
      <c r="G26" s="29">
        <v>3.2500000000000001E-2</v>
      </c>
      <c r="H26" s="110">
        <f t="shared" si="8"/>
        <v>-0.52749999999999964</v>
      </c>
      <c r="I26" s="110">
        <f t="shared" si="9"/>
        <v>0.19250000000000009</v>
      </c>
      <c r="J26" s="37">
        <v>0</v>
      </c>
      <c r="K26" s="38">
        <v>19021</v>
      </c>
      <c r="L26" s="172">
        <f t="shared" si="0"/>
        <v>19021</v>
      </c>
      <c r="M26" s="140">
        <f t="shared" si="10"/>
        <v>0</v>
      </c>
      <c r="N26" s="141">
        <f t="shared" si="11"/>
        <v>3661.5425000000018</v>
      </c>
      <c r="O26" s="126">
        <f t="shared" si="12"/>
        <v>0</v>
      </c>
      <c r="P26" s="131">
        <f t="shared" si="13"/>
        <v>1001.1053000000001</v>
      </c>
      <c r="Q26" s="152">
        <f t="shared" si="14"/>
        <v>0</v>
      </c>
      <c r="R26" s="153">
        <f t="shared" si="15"/>
        <v>3513.8796029999999</v>
      </c>
      <c r="S26" s="33">
        <f t="shared" si="16"/>
        <v>0</v>
      </c>
      <c r="T26" s="34">
        <f t="shared" si="17"/>
        <v>147.66</v>
      </c>
      <c r="U26" s="34">
        <f t="shared" si="18"/>
        <v>147.66</v>
      </c>
      <c r="V26" s="35">
        <f t="shared" si="1"/>
        <v>103.36</v>
      </c>
      <c r="W26" s="36">
        <f t="shared" si="19"/>
        <v>44.3</v>
      </c>
      <c r="X26" s="7"/>
      <c r="Y26" s="89">
        <f t="shared" si="20"/>
        <v>50000</v>
      </c>
      <c r="Z26" s="90">
        <v>3.2500000000000001E-2</v>
      </c>
      <c r="AA26" s="91">
        <v>2.46E-2</v>
      </c>
      <c r="AB26" s="92">
        <f t="shared" si="2"/>
        <v>1625</v>
      </c>
      <c r="AC26" s="93">
        <f t="shared" si="3"/>
        <v>467.91660000000002</v>
      </c>
      <c r="AD26" s="94">
        <f t="shared" si="4"/>
        <v>2092.9166</v>
      </c>
    </row>
    <row r="27" spans="1:30" ht="12" customHeight="1" x14ac:dyDescent="0.25">
      <c r="A27" s="8">
        <f t="shared" si="5"/>
        <v>19</v>
      </c>
      <c r="B27" s="177">
        <v>4.3150000000000004</v>
      </c>
      <c r="C27" s="27">
        <v>8.25</v>
      </c>
      <c r="D27" s="28">
        <v>3.71</v>
      </c>
      <c r="E27" s="114">
        <f t="shared" si="6"/>
        <v>0.60500000000000043</v>
      </c>
      <c r="F27" s="110">
        <f t="shared" si="7"/>
        <v>4.54</v>
      </c>
      <c r="G27" s="29">
        <v>3.2500000000000001E-2</v>
      </c>
      <c r="H27" s="110">
        <f t="shared" si="8"/>
        <v>0.57250000000000045</v>
      </c>
      <c r="I27" s="110">
        <f t="shared" si="9"/>
        <v>4.5075000000000003</v>
      </c>
      <c r="J27" s="37">
        <v>0</v>
      </c>
      <c r="K27" s="38">
        <v>11383</v>
      </c>
      <c r="L27" s="172">
        <f t="shared" si="0"/>
        <v>11383</v>
      </c>
      <c r="M27" s="140">
        <f t="shared" si="10"/>
        <v>0</v>
      </c>
      <c r="N27" s="141">
        <f t="shared" si="11"/>
        <v>51308.872500000005</v>
      </c>
      <c r="O27" s="126">
        <f t="shared" si="12"/>
        <v>0</v>
      </c>
      <c r="P27" s="131">
        <f t="shared" si="13"/>
        <v>599.10530000000006</v>
      </c>
      <c r="Q27" s="152">
        <f t="shared" si="14"/>
        <v>0</v>
      </c>
      <c r="R27" s="153">
        <f t="shared" si="15"/>
        <v>2222.6806630000001</v>
      </c>
      <c r="S27" s="33">
        <f t="shared" si="16"/>
        <v>0</v>
      </c>
      <c r="T27" s="34">
        <f t="shared" si="17"/>
        <v>49086.19</v>
      </c>
      <c r="U27" s="34">
        <f t="shared" si="18"/>
        <v>49086.19</v>
      </c>
      <c r="V27" s="35">
        <f t="shared" si="1"/>
        <v>34360.33</v>
      </c>
      <c r="W27" s="36">
        <f t="shared" si="19"/>
        <v>14725.86</v>
      </c>
      <c r="X27" s="7"/>
      <c r="Y27" s="89">
        <f t="shared" si="20"/>
        <v>50000</v>
      </c>
      <c r="Z27" s="90">
        <v>3.2500000000000001E-2</v>
      </c>
      <c r="AA27" s="91">
        <v>2.46E-2</v>
      </c>
      <c r="AB27" s="92">
        <f t="shared" si="2"/>
        <v>1625</v>
      </c>
      <c r="AC27" s="93">
        <f t="shared" si="3"/>
        <v>280.02179999999998</v>
      </c>
      <c r="AD27" s="94">
        <f t="shared" si="4"/>
        <v>1905.0218</v>
      </c>
    </row>
    <row r="28" spans="1:30" ht="12" customHeight="1" x14ac:dyDescent="0.25">
      <c r="A28" s="8">
        <f t="shared" si="5"/>
        <v>20</v>
      </c>
      <c r="B28" s="177">
        <v>4.0650000000000004</v>
      </c>
      <c r="C28" s="27">
        <v>7.335</v>
      </c>
      <c r="D28" s="28">
        <v>3.92</v>
      </c>
      <c r="E28" s="114">
        <f t="shared" si="6"/>
        <v>0.14500000000000046</v>
      </c>
      <c r="F28" s="110">
        <f t="shared" si="7"/>
        <v>3.415</v>
      </c>
      <c r="G28" s="29">
        <v>3.2500000000000001E-2</v>
      </c>
      <c r="H28" s="110">
        <f t="shared" si="8"/>
        <v>0.11250000000000046</v>
      </c>
      <c r="I28" s="110">
        <f t="shared" si="9"/>
        <v>3.3824999999999998</v>
      </c>
      <c r="J28" s="37">
        <v>0</v>
      </c>
      <c r="K28" s="38">
        <v>13318</v>
      </c>
      <c r="L28" s="172">
        <f t="shared" si="0"/>
        <v>13318</v>
      </c>
      <c r="M28" s="140">
        <f t="shared" si="10"/>
        <v>0</v>
      </c>
      <c r="N28" s="141">
        <f t="shared" si="11"/>
        <v>45048.134999999995</v>
      </c>
      <c r="O28" s="126">
        <f t="shared" si="12"/>
        <v>0</v>
      </c>
      <c r="P28" s="131">
        <f t="shared" si="13"/>
        <v>700.94740000000002</v>
      </c>
      <c r="Q28" s="152">
        <f t="shared" si="14"/>
        <v>0</v>
      </c>
      <c r="R28" s="153">
        <f t="shared" si="15"/>
        <v>2747.713808</v>
      </c>
      <c r="S28" s="33">
        <f t="shared" si="16"/>
        <v>0</v>
      </c>
      <c r="T28" s="34">
        <f t="shared" si="17"/>
        <v>42300.42</v>
      </c>
      <c r="U28" s="34">
        <f t="shared" si="18"/>
        <v>42300.42</v>
      </c>
      <c r="V28" s="35">
        <f t="shared" si="1"/>
        <v>29610.29</v>
      </c>
      <c r="W28" s="36">
        <f t="shared" si="19"/>
        <v>12690.13</v>
      </c>
      <c r="X28" s="7"/>
      <c r="Y28" s="89">
        <f t="shared" si="20"/>
        <v>50000</v>
      </c>
      <c r="Z28" s="90">
        <v>3.2500000000000001E-2</v>
      </c>
      <c r="AA28" s="91">
        <v>2.46E-2</v>
      </c>
      <c r="AB28" s="92">
        <f t="shared" si="2"/>
        <v>1625</v>
      </c>
      <c r="AC28" s="93">
        <f t="shared" si="3"/>
        <v>327.62279999999998</v>
      </c>
      <c r="AD28" s="94">
        <f t="shared" si="4"/>
        <v>1952.6228000000001</v>
      </c>
    </row>
    <row r="29" spans="1:30" ht="12" customHeight="1" x14ac:dyDescent="0.25">
      <c r="A29" s="8">
        <f t="shared" si="5"/>
        <v>21</v>
      </c>
      <c r="B29" s="177">
        <v>4.125</v>
      </c>
      <c r="C29" s="27">
        <v>6.89</v>
      </c>
      <c r="D29" s="28">
        <v>3.7549999999999999</v>
      </c>
      <c r="E29" s="114">
        <f t="shared" si="6"/>
        <v>0.37000000000000011</v>
      </c>
      <c r="F29" s="110">
        <f t="shared" si="7"/>
        <v>3.1349999999999998</v>
      </c>
      <c r="G29" s="29">
        <v>3.2500000000000001E-2</v>
      </c>
      <c r="H29" s="110">
        <f t="shared" si="8"/>
        <v>0.33750000000000013</v>
      </c>
      <c r="I29" s="110">
        <f t="shared" si="9"/>
        <v>3.1024999999999996</v>
      </c>
      <c r="J29" s="37">
        <v>0</v>
      </c>
      <c r="K29" s="38">
        <v>4153</v>
      </c>
      <c r="L29" s="172">
        <f t="shared" si="0"/>
        <v>4153</v>
      </c>
      <c r="M29" s="140">
        <f t="shared" si="10"/>
        <v>0</v>
      </c>
      <c r="N29" s="141">
        <f t="shared" si="11"/>
        <v>12884.682499999999</v>
      </c>
      <c r="O29" s="126">
        <f t="shared" si="12"/>
        <v>0</v>
      </c>
      <c r="P29" s="131">
        <f t="shared" si="13"/>
        <v>218.5789</v>
      </c>
      <c r="Q29" s="152">
        <f t="shared" si="14"/>
        <v>0</v>
      </c>
      <c r="R29" s="153">
        <f t="shared" si="15"/>
        <v>820.76376949999997</v>
      </c>
      <c r="S29" s="33">
        <f t="shared" si="16"/>
        <v>0</v>
      </c>
      <c r="T29" s="34">
        <f t="shared" si="17"/>
        <v>12063.92</v>
      </c>
      <c r="U29" s="34">
        <f t="shared" si="18"/>
        <v>12063.92</v>
      </c>
      <c r="V29" s="35">
        <f t="shared" si="1"/>
        <v>8444.74</v>
      </c>
      <c r="W29" s="36">
        <f t="shared" si="19"/>
        <v>3619.18</v>
      </c>
      <c r="X29" s="7"/>
      <c r="Y29" s="89">
        <f t="shared" si="20"/>
        <v>50000</v>
      </c>
      <c r="Z29" s="90">
        <v>3.2500000000000001E-2</v>
      </c>
      <c r="AA29" s="91">
        <v>2.46E-2</v>
      </c>
      <c r="AB29" s="92">
        <f t="shared" si="2"/>
        <v>1625</v>
      </c>
      <c r="AC29" s="93">
        <f t="shared" si="3"/>
        <v>102.16379999999999</v>
      </c>
      <c r="AD29" s="94">
        <f t="shared" si="4"/>
        <v>1727.1638</v>
      </c>
    </row>
    <row r="30" spans="1:30" ht="12" customHeight="1" x14ac:dyDescent="0.25">
      <c r="A30" s="8">
        <f t="shared" si="5"/>
        <v>22</v>
      </c>
      <c r="B30" s="177">
        <v>4.4800000000000004</v>
      </c>
      <c r="C30" s="27">
        <v>6.54</v>
      </c>
      <c r="D30" s="28">
        <v>3.4950000000000001</v>
      </c>
      <c r="E30" s="114">
        <f t="shared" si="6"/>
        <v>0.98500000000000032</v>
      </c>
      <c r="F30" s="110">
        <f t="shared" si="7"/>
        <v>3.0449999999999999</v>
      </c>
      <c r="G30" s="29">
        <v>3.2500000000000001E-2</v>
      </c>
      <c r="H30" s="110">
        <f t="shared" si="8"/>
        <v>0.95250000000000035</v>
      </c>
      <c r="I30" s="110">
        <f t="shared" si="9"/>
        <v>3.0124999999999997</v>
      </c>
      <c r="J30" s="37">
        <v>0</v>
      </c>
      <c r="K30" s="38">
        <v>4917</v>
      </c>
      <c r="L30" s="172">
        <f t="shared" si="0"/>
        <v>4917</v>
      </c>
      <c r="M30" s="140">
        <f t="shared" si="10"/>
        <v>0</v>
      </c>
      <c r="N30" s="141">
        <f t="shared" si="11"/>
        <v>14812.462499999998</v>
      </c>
      <c r="O30" s="126">
        <f t="shared" si="12"/>
        <v>0</v>
      </c>
      <c r="P30" s="131">
        <f t="shared" si="13"/>
        <v>258.78949999999998</v>
      </c>
      <c r="Q30" s="152">
        <f t="shared" si="14"/>
        <v>0</v>
      </c>
      <c r="R30" s="153">
        <f t="shared" si="15"/>
        <v>904.46930249999991</v>
      </c>
      <c r="S30" s="33">
        <f t="shared" si="16"/>
        <v>0</v>
      </c>
      <c r="T30" s="34">
        <f t="shared" si="17"/>
        <v>13907.99</v>
      </c>
      <c r="U30" s="34">
        <f t="shared" si="18"/>
        <v>13907.99</v>
      </c>
      <c r="V30" s="35">
        <f t="shared" si="1"/>
        <v>9735.59</v>
      </c>
      <c r="W30" s="36">
        <f t="shared" si="19"/>
        <v>4172.3999999999996</v>
      </c>
      <c r="X30" s="7"/>
      <c r="Y30" s="89">
        <f t="shared" si="20"/>
        <v>50000</v>
      </c>
      <c r="Z30" s="90">
        <v>3.2500000000000001E-2</v>
      </c>
      <c r="AA30" s="91">
        <v>2.46E-2</v>
      </c>
      <c r="AB30" s="92">
        <f t="shared" si="2"/>
        <v>1625</v>
      </c>
      <c r="AC30" s="93">
        <f t="shared" si="3"/>
        <v>120.95820000000001</v>
      </c>
      <c r="AD30" s="94">
        <f t="shared" si="4"/>
        <v>1745.9582</v>
      </c>
    </row>
    <row r="31" spans="1:30" ht="12" customHeight="1" x14ac:dyDescent="0.25">
      <c r="A31" s="8">
        <f t="shared" si="5"/>
        <v>23</v>
      </c>
      <c r="B31" s="177">
        <v>3.76</v>
      </c>
      <c r="C31" s="27">
        <v>3.88</v>
      </c>
      <c r="D31" s="28">
        <v>3.4449999999999998</v>
      </c>
      <c r="E31" s="114">
        <f t="shared" si="6"/>
        <v>0.31499999999999995</v>
      </c>
      <c r="F31" s="110">
        <f t="shared" si="7"/>
        <v>0.43500000000000005</v>
      </c>
      <c r="G31" s="29">
        <v>3.2500000000000001E-2</v>
      </c>
      <c r="H31" s="110">
        <f t="shared" si="8"/>
        <v>0.28249999999999997</v>
      </c>
      <c r="I31" s="110">
        <f t="shared" si="9"/>
        <v>0.40250000000000008</v>
      </c>
      <c r="J31" s="37">
        <v>0</v>
      </c>
      <c r="K31" s="38">
        <v>0</v>
      </c>
      <c r="L31" s="172">
        <f t="shared" si="0"/>
        <v>0</v>
      </c>
      <c r="M31" s="140">
        <f t="shared" si="10"/>
        <v>0</v>
      </c>
      <c r="N31" s="141">
        <f t="shared" si="11"/>
        <v>0</v>
      </c>
      <c r="O31" s="126">
        <f t="shared" si="12"/>
        <v>0</v>
      </c>
      <c r="P31" s="131">
        <f t="shared" si="13"/>
        <v>0</v>
      </c>
      <c r="Q31" s="152">
        <f t="shared" si="14"/>
        <v>0</v>
      </c>
      <c r="R31" s="153">
        <f t="shared" si="15"/>
        <v>0</v>
      </c>
      <c r="S31" s="33">
        <f t="shared" si="16"/>
        <v>0</v>
      </c>
      <c r="T31" s="34">
        <f t="shared" si="17"/>
        <v>0</v>
      </c>
      <c r="U31" s="34">
        <f t="shared" si="18"/>
        <v>0</v>
      </c>
      <c r="V31" s="35">
        <f t="shared" si="1"/>
        <v>0</v>
      </c>
      <c r="W31" s="36">
        <f t="shared" si="19"/>
        <v>0</v>
      </c>
      <c r="X31" s="7"/>
      <c r="Y31" s="89">
        <f t="shared" si="20"/>
        <v>50000</v>
      </c>
      <c r="Z31" s="90">
        <v>3.2500000000000001E-2</v>
      </c>
      <c r="AA31" s="91">
        <v>2.46E-2</v>
      </c>
      <c r="AB31" s="92">
        <f t="shared" si="2"/>
        <v>1625</v>
      </c>
      <c r="AC31" s="93">
        <f t="shared" si="3"/>
        <v>0</v>
      </c>
      <c r="AD31" s="94">
        <f t="shared" si="4"/>
        <v>1625</v>
      </c>
    </row>
    <row r="32" spans="1:30" ht="12" customHeight="1" x14ac:dyDescent="0.25">
      <c r="A32" s="8">
        <f t="shared" si="5"/>
        <v>24</v>
      </c>
      <c r="B32" s="177">
        <v>3.76</v>
      </c>
      <c r="C32" s="27">
        <v>3.88</v>
      </c>
      <c r="D32" s="28">
        <v>3.4449999999999998</v>
      </c>
      <c r="E32" s="114">
        <f t="shared" si="6"/>
        <v>0.31499999999999995</v>
      </c>
      <c r="F32" s="110">
        <f t="shared" si="7"/>
        <v>0.43500000000000005</v>
      </c>
      <c r="G32" s="29">
        <v>3.2500000000000001E-2</v>
      </c>
      <c r="H32" s="110">
        <f t="shared" si="8"/>
        <v>0.28249999999999997</v>
      </c>
      <c r="I32" s="110">
        <f t="shared" si="9"/>
        <v>0.40250000000000008</v>
      </c>
      <c r="J32" s="37">
        <v>0</v>
      </c>
      <c r="K32" s="38">
        <v>0</v>
      </c>
      <c r="L32" s="172">
        <f t="shared" si="0"/>
        <v>0</v>
      </c>
      <c r="M32" s="140">
        <f t="shared" si="10"/>
        <v>0</v>
      </c>
      <c r="N32" s="141">
        <f t="shared" si="11"/>
        <v>0</v>
      </c>
      <c r="O32" s="126">
        <f t="shared" si="12"/>
        <v>0</v>
      </c>
      <c r="P32" s="131">
        <f t="shared" si="13"/>
        <v>0</v>
      </c>
      <c r="Q32" s="152">
        <f t="shared" si="14"/>
        <v>0</v>
      </c>
      <c r="R32" s="153">
        <f t="shared" si="15"/>
        <v>0</v>
      </c>
      <c r="S32" s="33">
        <f t="shared" si="16"/>
        <v>0</v>
      </c>
      <c r="T32" s="34">
        <f t="shared" si="17"/>
        <v>0</v>
      </c>
      <c r="U32" s="34">
        <f t="shared" si="18"/>
        <v>0</v>
      </c>
      <c r="V32" s="35">
        <f t="shared" si="1"/>
        <v>0</v>
      </c>
      <c r="W32" s="36">
        <f t="shared" si="19"/>
        <v>0</v>
      </c>
      <c r="X32" s="7"/>
      <c r="Y32" s="89">
        <f t="shared" si="20"/>
        <v>50000</v>
      </c>
      <c r="Z32" s="90">
        <v>3.2500000000000001E-2</v>
      </c>
      <c r="AA32" s="91">
        <v>2.46E-2</v>
      </c>
      <c r="AB32" s="92">
        <f t="shared" si="2"/>
        <v>1625</v>
      </c>
      <c r="AC32" s="93">
        <f t="shared" si="3"/>
        <v>0</v>
      </c>
      <c r="AD32" s="94">
        <f t="shared" si="4"/>
        <v>1625</v>
      </c>
    </row>
    <row r="33" spans="1:30" ht="12" customHeight="1" x14ac:dyDescent="0.25">
      <c r="A33" s="8">
        <f t="shared" si="5"/>
        <v>25</v>
      </c>
      <c r="B33" s="177">
        <v>3.76</v>
      </c>
      <c r="C33" s="27">
        <v>3.88</v>
      </c>
      <c r="D33" s="28">
        <v>3.4449999999999998</v>
      </c>
      <c r="E33" s="114">
        <f t="shared" si="6"/>
        <v>0.31499999999999995</v>
      </c>
      <c r="F33" s="110">
        <f t="shared" si="7"/>
        <v>0.43500000000000005</v>
      </c>
      <c r="G33" s="29">
        <v>3.2500000000000001E-2</v>
      </c>
      <c r="H33" s="110">
        <f t="shared" si="8"/>
        <v>0.28249999999999997</v>
      </c>
      <c r="I33" s="110">
        <f t="shared" si="9"/>
        <v>0.40250000000000008</v>
      </c>
      <c r="J33" s="37">
        <v>0</v>
      </c>
      <c r="K33" s="38">
        <v>18897</v>
      </c>
      <c r="L33" s="172">
        <f t="shared" si="0"/>
        <v>18897</v>
      </c>
      <c r="M33" s="140">
        <f t="shared" si="10"/>
        <v>0</v>
      </c>
      <c r="N33" s="141">
        <f t="shared" si="11"/>
        <v>7606.0425000000014</v>
      </c>
      <c r="O33" s="126">
        <f t="shared" si="12"/>
        <v>0</v>
      </c>
      <c r="P33" s="131">
        <f t="shared" si="13"/>
        <v>994.57889999999998</v>
      </c>
      <c r="Q33" s="152">
        <f t="shared" si="14"/>
        <v>0</v>
      </c>
      <c r="R33" s="153">
        <f t="shared" si="15"/>
        <v>3426.3243104999997</v>
      </c>
      <c r="S33" s="33">
        <f t="shared" si="16"/>
        <v>0</v>
      </c>
      <c r="T33" s="34">
        <f t="shared" si="17"/>
        <v>4179.72</v>
      </c>
      <c r="U33" s="34">
        <f t="shared" si="18"/>
        <v>4179.72</v>
      </c>
      <c r="V33" s="35">
        <f t="shared" si="1"/>
        <v>2925.8</v>
      </c>
      <c r="W33" s="36">
        <f t="shared" si="19"/>
        <v>1253.92</v>
      </c>
      <c r="X33" s="7"/>
      <c r="Y33" s="89">
        <f t="shared" si="20"/>
        <v>50000</v>
      </c>
      <c r="Z33" s="90">
        <v>3.2500000000000001E-2</v>
      </c>
      <c r="AA33" s="91">
        <v>2.46E-2</v>
      </c>
      <c r="AB33" s="92">
        <f t="shared" si="2"/>
        <v>1625</v>
      </c>
      <c r="AC33" s="93">
        <f t="shared" si="3"/>
        <v>464.86619999999999</v>
      </c>
      <c r="AD33" s="94">
        <f t="shared" si="4"/>
        <v>2089.8661999999999</v>
      </c>
    </row>
    <row r="34" spans="1:30" ht="12" customHeight="1" x14ac:dyDescent="0.25">
      <c r="A34" s="8">
        <f t="shared" si="5"/>
        <v>26</v>
      </c>
      <c r="B34" s="177">
        <v>3.9950000000000001</v>
      </c>
      <c r="C34" s="27">
        <v>6.0549999999999997</v>
      </c>
      <c r="D34" s="28">
        <v>3.45</v>
      </c>
      <c r="E34" s="114">
        <f t="shared" si="6"/>
        <v>0.54499999999999993</v>
      </c>
      <c r="F34" s="110">
        <f t="shared" si="7"/>
        <v>2.6049999999999995</v>
      </c>
      <c r="G34" s="29">
        <v>3.2500000000000001E-2</v>
      </c>
      <c r="H34" s="110">
        <f t="shared" si="8"/>
        <v>0.51249999999999996</v>
      </c>
      <c r="I34" s="110">
        <f t="shared" si="9"/>
        <v>2.5724999999999993</v>
      </c>
      <c r="J34" s="37">
        <v>0</v>
      </c>
      <c r="K34" s="38">
        <v>13457</v>
      </c>
      <c r="L34" s="172">
        <f t="shared" si="0"/>
        <v>13457</v>
      </c>
      <c r="M34" s="140">
        <f t="shared" si="10"/>
        <v>0</v>
      </c>
      <c r="N34" s="141">
        <f t="shared" si="11"/>
        <v>34618.132499999992</v>
      </c>
      <c r="O34" s="126">
        <f t="shared" si="12"/>
        <v>0</v>
      </c>
      <c r="P34" s="131">
        <f t="shared" si="13"/>
        <v>708.26319999999998</v>
      </c>
      <c r="Q34" s="152">
        <f t="shared" si="14"/>
        <v>0</v>
      </c>
      <c r="R34" s="153">
        <f t="shared" si="15"/>
        <v>2443.5080400000002</v>
      </c>
      <c r="S34" s="33">
        <f t="shared" si="16"/>
        <v>0</v>
      </c>
      <c r="T34" s="34">
        <f t="shared" si="17"/>
        <v>32174.62</v>
      </c>
      <c r="U34" s="34">
        <f t="shared" si="18"/>
        <v>32174.62</v>
      </c>
      <c r="V34" s="35">
        <f t="shared" si="1"/>
        <v>22522.23</v>
      </c>
      <c r="W34" s="36">
        <f t="shared" si="19"/>
        <v>9652.39</v>
      </c>
      <c r="X34" s="7"/>
      <c r="Y34" s="89">
        <f t="shared" si="20"/>
        <v>50000</v>
      </c>
      <c r="Z34" s="90">
        <v>3.2500000000000001E-2</v>
      </c>
      <c r="AA34" s="91">
        <v>2.46E-2</v>
      </c>
      <c r="AB34" s="92">
        <f t="shared" si="2"/>
        <v>1625</v>
      </c>
      <c r="AC34" s="93">
        <f t="shared" si="3"/>
        <v>331.04219999999998</v>
      </c>
      <c r="AD34" s="94">
        <f t="shared" si="4"/>
        <v>1956.0421999999999</v>
      </c>
    </row>
    <row r="35" spans="1:30" ht="12" customHeight="1" x14ac:dyDescent="0.25">
      <c r="A35" s="8">
        <f t="shared" si="5"/>
        <v>27</v>
      </c>
      <c r="B35" s="177">
        <v>3.39</v>
      </c>
      <c r="C35" s="27">
        <v>4.6849999999999996</v>
      </c>
      <c r="D35" s="28">
        <v>3.3250000000000002</v>
      </c>
      <c r="E35" s="114">
        <f t="shared" si="6"/>
        <v>6.4999999999999947E-2</v>
      </c>
      <c r="F35" s="110">
        <f t="shared" si="7"/>
        <v>1.3599999999999994</v>
      </c>
      <c r="G35" s="29">
        <v>3.2500000000000001E-2</v>
      </c>
      <c r="H35" s="110">
        <f t="shared" si="8"/>
        <v>3.2499999999999946E-2</v>
      </c>
      <c r="I35" s="110">
        <f t="shared" si="9"/>
        <v>1.3274999999999995</v>
      </c>
      <c r="J35" s="37">
        <v>0</v>
      </c>
      <c r="K35" s="38">
        <v>16713</v>
      </c>
      <c r="L35" s="172">
        <f t="shared" si="0"/>
        <v>16713</v>
      </c>
      <c r="M35" s="140">
        <f t="shared" si="10"/>
        <v>0</v>
      </c>
      <c r="N35" s="141">
        <f t="shared" si="11"/>
        <v>22186.507499999992</v>
      </c>
      <c r="O35" s="126">
        <f t="shared" si="12"/>
        <v>0</v>
      </c>
      <c r="P35" s="131">
        <f t="shared" si="13"/>
        <v>879.63160000000005</v>
      </c>
      <c r="Q35" s="152">
        <f t="shared" si="14"/>
        <v>0</v>
      </c>
      <c r="R35" s="153">
        <f t="shared" si="15"/>
        <v>2924.7750700000001</v>
      </c>
      <c r="S35" s="33">
        <f t="shared" si="16"/>
        <v>0</v>
      </c>
      <c r="T35" s="34">
        <f t="shared" si="17"/>
        <v>19261.73</v>
      </c>
      <c r="U35" s="34">
        <f t="shared" si="18"/>
        <v>19261.73</v>
      </c>
      <c r="V35" s="35">
        <f t="shared" si="1"/>
        <v>13483.21</v>
      </c>
      <c r="W35" s="36">
        <f t="shared" si="19"/>
        <v>5778.52</v>
      </c>
      <c r="X35" s="7"/>
      <c r="Y35" s="89">
        <f t="shared" si="20"/>
        <v>50000</v>
      </c>
      <c r="Z35" s="90">
        <v>3.2500000000000001E-2</v>
      </c>
      <c r="AA35" s="91">
        <v>2.46E-2</v>
      </c>
      <c r="AB35" s="92">
        <f t="shared" si="2"/>
        <v>1625</v>
      </c>
      <c r="AC35" s="93">
        <f t="shared" si="3"/>
        <v>411.13979999999998</v>
      </c>
      <c r="AD35" s="94">
        <f t="shared" si="4"/>
        <v>2036.1397999999999</v>
      </c>
    </row>
    <row r="36" spans="1:30" ht="12" customHeight="1" x14ac:dyDescent="0.25">
      <c r="A36" s="8">
        <f t="shared" si="5"/>
        <v>28</v>
      </c>
      <c r="B36" s="177">
        <v>2.9550000000000001</v>
      </c>
      <c r="C36" s="27">
        <v>4.68</v>
      </c>
      <c r="D36" s="28">
        <v>3.2050000000000001</v>
      </c>
      <c r="E36" s="114">
        <f t="shared" si="6"/>
        <v>-0.25</v>
      </c>
      <c r="F36" s="110">
        <f t="shared" si="7"/>
        <v>1.4749999999999996</v>
      </c>
      <c r="G36" s="29">
        <v>3.2500000000000001E-2</v>
      </c>
      <c r="H36" s="110">
        <f t="shared" si="8"/>
        <v>-0.28249999999999997</v>
      </c>
      <c r="I36" s="110">
        <f t="shared" si="9"/>
        <v>1.4424999999999997</v>
      </c>
      <c r="J36" s="37">
        <v>0</v>
      </c>
      <c r="K36" s="38">
        <v>11199</v>
      </c>
      <c r="L36" s="172">
        <f t="shared" si="0"/>
        <v>11199</v>
      </c>
      <c r="M36" s="140">
        <f t="shared" si="10"/>
        <v>0</v>
      </c>
      <c r="N36" s="141">
        <f t="shared" si="11"/>
        <v>16154.557499999997</v>
      </c>
      <c r="O36" s="126">
        <f t="shared" si="12"/>
        <v>0</v>
      </c>
      <c r="P36" s="131">
        <f t="shared" si="13"/>
        <v>589.42110000000002</v>
      </c>
      <c r="Q36" s="152">
        <f t="shared" si="14"/>
        <v>0</v>
      </c>
      <c r="R36" s="153">
        <f t="shared" si="15"/>
        <v>1889.0946255000001</v>
      </c>
      <c r="S36" s="33">
        <f t="shared" si="16"/>
        <v>0</v>
      </c>
      <c r="T36" s="34">
        <f t="shared" si="17"/>
        <v>14265.46</v>
      </c>
      <c r="U36" s="34">
        <f t="shared" si="18"/>
        <v>14265.46</v>
      </c>
      <c r="V36" s="35">
        <f t="shared" si="1"/>
        <v>9985.82</v>
      </c>
      <c r="W36" s="36">
        <f t="shared" si="19"/>
        <v>4279.6400000000003</v>
      </c>
      <c r="X36" s="7"/>
      <c r="Y36" s="89">
        <f t="shared" si="20"/>
        <v>50000</v>
      </c>
      <c r="Z36" s="90">
        <v>3.2500000000000001E-2</v>
      </c>
      <c r="AA36" s="91">
        <v>2.46E-2</v>
      </c>
      <c r="AB36" s="92">
        <f t="shared" si="2"/>
        <v>1625</v>
      </c>
      <c r="AC36" s="93">
        <f t="shared" si="3"/>
        <v>275.49540000000002</v>
      </c>
      <c r="AD36" s="94">
        <f t="shared" si="4"/>
        <v>1900.4954</v>
      </c>
    </row>
    <row r="37" spans="1:30" ht="12" customHeight="1" x14ac:dyDescent="0.25">
      <c r="A37" s="8">
        <f t="shared" si="5"/>
        <v>29</v>
      </c>
      <c r="B37" s="177">
        <v>2.99</v>
      </c>
      <c r="C37" s="27">
        <v>4.3099999999999996</v>
      </c>
      <c r="D37" s="28">
        <v>2.99</v>
      </c>
      <c r="E37" s="114">
        <f t="shared" si="6"/>
        <v>0</v>
      </c>
      <c r="F37" s="110">
        <f t="shared" si="7"/>
        <v>1.3199999999999994</v>
      </c>
      <c r="G37" s="29">
        <v>3.2500000000000001E-2</v>
      </c>
      <c r="H37" s="110">
        <f t="shared" si="8"/>
        <v>-3.2500000000000001E-2</v>
      </c>
      <c r="I37" s="110">
        <f t="shared" si="9"/>
        <v>1.2874999999999994</v>
      </c>
      <c r="J37" s="37">
        <v>0</v>
      </c>
      <c r="K37" s="38">
        <v>0</v>
      </c>
      <c r="L37" s="172">
        <f t="shared" si="0"/>
        <v>0</v>
      </c>
      <c r="M37" s="140">
        <f t="shared" si="10"/>
        <v>0</v>
      </c>
      <c r="N37" s="141">
        <f t="shared" si="11"/>
        <v>0</v>
      </c>
      <c r="O37" s="126">
        <f t="shared" si="12"/>
        <v>0</v>
      </c>
      <c r="P37" s="131">
        <f t="shared" si="13"/>
        <v>0</v>
      </c>
      <c r="Q37" s="152">
        <f t="shared" si="14"/>
        <v>0</v>
      </c>
      <c r="R37" s="153">
        <f t="shared" si="15"/>
        <v>0</v>
      </c>
      <c r="S37" s="33">
        <f t="shared" si="16"/>
        <v>0</v>
      </c>
      <c r="T37" s="34">
        <f t="shared" si="17"/>
        <v>0</v>
      </c>
      <c r="U37" s="34">
        <f t="shared" si="18"/>
        <v>0</v>
      </c>
      <c r="V37" s="35">
        <f t="shared" si="1"/>
        <v>0</v>
      </c>
      <c r="W37" s="36">
        <f t="shared" si="19"/>
        <v>0</v>
      </c>
      <c r="X37" s="7"/>
      <c r="Y37" s="89">
        <f t="shared" si="20"/>
        <v>50000</v>
      </c>
      <c r="Z37" s="90">
        <v>3.2500000000000001E-2</v>
      </c>
      <c r="AA37" s="91">
        <v>2.46E-2</v>
      </c>
      <c r="AB37" s="92">
        <f t="shared" si="2"/>
        <v>1625</v>
      </c>
      <c r="AC37" s="93">
        <f t="shared" si="3"/>
        <v>0</v>
      </c>
      <c r="AD37" s="94">
        <f t="shared" si="4"/>
        <v>1625</v>
      </c>
    </row>
    <row r="38" spans="1:30" ht="12" customHeight="1" x14ac:dyDescent="0.25">
      <c r="A38" s="8">
        <f t="shared" si="5"/>
        <v>30</v>
      </c>
      <c r="B38" s="177">
        <v>2.99</v>
      </c>
      <c r="C38" s="27">
        <v>4.3099999999999996</v>
      </c>
      <c r="D38" s="28">
        <v>2.99</v>
      </c>
      <c r="E38" s="114">
        <f t="shared" si="6"/>
        <v>0</v>
      </c>
      <c r="F38" s="110">
        <f t="shared" si="7"/>
        <v>1.3199999999999994</v>
      </c>
      <c r="G38" s="29">
        <v>3.2500000000000001E-2</v>
      </c>
      <c r="H38" s="110">
        <f t="shared" si="8"/>
        <v>-3.2500000000000001E-2</v>
      </c>
      <c r="I38" s="110">
        <f t="shared" si="9"/>
        <v>1.2874999999999994</v>
      </c>
      <c r="J38" s="37">
        <v>0</v>
      </c>
      <c r="K38" s="38">
        <v>0</v>
      </c>
      <c r="L38" s="172">
        <f t="shared" si="0"/>
        <v>0</v>
      </c>
      <c r="M38" s="140">
        <f t="shared" si="10"/>
        <v>0</v>
      </c>
      <c r="N38" s="141">
        <f t="shared" si="11"/>
        <v>0</v>
      </c>
      <c r="O38" s="126">
        <f t="shared" si="12"/>
        <v>0</v>
      </c>
      <c r="P38" s="131">
        <f t="shared" si="13"/>
        <v>0</v>
      </c>
      <c r="Q38" s="152">
        <f t="shared" si="14"/>
        <v>0</v>
      </c>
      <c r="R38" s="153">
        <f t="shared" si="15"/>
        <v>0</v>
      </c>
      <c r="S38" s="33">
        <f t="shared" si="16"/>
        <v>0</v>
      </c>
      <c r="T38" s="34">
        <f t="shared" si="17"/>
        <v>0</v>
      </c>
      <c r="U38" s="34">
        <f t="shared" si="18"/>
        <v>0</v>
      </c>
      <c r="V38" s="35">
        <f t="shared" si="1"/>
        <v>0</v>
      </c>
      <c r="W38" s="36">
        <f t="shared" si="19"/>
        <v>0</v>
      </c>
      <c r="X38" s="7"/>
      <c r="Y38" s="89">
        <f t="shared" si="20"/>
        <v>50000</v>
      </c>
      <c r="Z38" s="90">
        <v>3.2500000000000001E-2</v>
      </c>
      <c r="AA38" s="91">
        <v>2.46E-2</v>
      </c>
      <c r="AB38" s="92">
        <f t="shared" si="2"/>
        <v>1625</v>
      </c>
      <c r="AC38" s="93">
        <f t="shared" si="3"/>
        <v>0</v>
      </c>
      <c r="AD38" s="94">
        <f t="shared" si="4"/>
        <v>1625</v>
      </c>
    </row>
    <row r="39" spans="1:30" ht="12" customHeight="1" thickBot="1" x14ac:dyDescent="0.3">
      <c r="A39" s="21">
        <f t="shared" si="5"/>
        <v>31</v>
      </c>
      <c r="B39" s="109">
        <v>0</v>
      </c>
      <c r="C39" s="109">
        <v>0</v>
      </c>
      <c r="D39" s="28">
        <v>0</v>
      </c>
      <c r="E39" s="115">
        <f t="shared" si="6"/>
        <v>0</v>
      </c>
      <c r="F39" s="111">
        <f t="shared" si="7"/>
        <v>0</v>
      </c>
      <c r="G39" s="139">
        <v>3.2500000000000001E-2</v>
      </c>
      <c r="H39" s="146">
        <f t="shared" si="8"/>
        <v>-3.2500000000000001E-2</v>
      </c>
      <c r="I39" s="147">
        <f t="shared" si="9"/>
        <v>-3.2500000000000001E-2</v>
      </c>
      <c r="J39" s="171">
        <v>0</v>
      </c>
      <c r="K39" s="170">
        <v>0</v>
      </c>
      <c r="L39" s="174">
        <f t="shared" si="0"/>
        <v>0</v>
      </c>
      <c r="M39" s="129">
        <f t="shared" si="10"/>
        <v>0</v>
      </c>
      <c r="N39" s="141">
        <f t="shared" si="11"/>
        <v>0</v>
      </c>
      <c r="O39" s="143">
        <f t="shared" si="12"/>
        <v>0</v>
      </c>
      <c r="P39" s="144">
        <f t="shared" si="13"/>
        <v>0</v>
      </c>
      <c r="Q39" s="154">
        <f t="shared" si="14"/>
        <v>0</v>
      </c>
      <c r="R39" s="155">
        <f t="shared" si="15"/>
        <v>0</v>
      </c>
      <c r="S39" s="41">
        <f t="shared" si="16"/>
        <v>0</v>
      </c>
      <c r="T39" s="42">
        <f t="shared" si="17"/>
        <v>0</v>
      </c>
      <c r="U39" s="148">
        <f t="shared" si="18"/>
        <v>0</v>
      </c>
      <c r="V39" s="43">
        <f t="shared" si="1"/>
        <v>0</v>
      </c>
      <c r="W39" s="44">
        <f t="shared" si="19"/>
        <v>0</v>
      </c>
      <c r="X39" s="7"/>
      <c r="Y39" s="157">
        <f t="shared" si="20"/>
        <v>50000</v>
      </c>
      <c r="Z39" s="166">
        <v>3.2500000000000001E-2</v>
      </c>
      <c r="AA39" s="164">
        <v>2.46E-2</v>
      </c>
      <c r="AB39" s="165">
        <f t="shared" si="2"/>
        <v>1625</v>
      </c>
      <c r="AC39" s="95">
        <f t="shared" si="3"/>
        <v>0</v>
      </c>
      <c r="AD39" s="161">
        <f t="shared" si="4"/>
        <v>1625</v>
      </c>
    </row>
    <row r="40" spans="1:30" ht="12" customHeight="1" x14ac:dyDescent="0.25">
      <c r="A40" s="45"/>
      <c r="B40" s="46"/>
      <c r="C40" s="47"/>
      <c r="D40" s="137"/>
      <c r="E40" s="47"/>
      <c r="F40" s="138"/>
      <c r="G40" s="142"/>
      <c r="H40" s="47"/>
      <c r="I40" s="47"/>
      <c r="J40" s="50">
        <f>SUM(J9:J39)</f>
        <v>0</v>
      </c>
      <c r="K40" s="51">
        <f>SUM(K9:K39)</f>
        <v>301497</v>
      </c>
      <c r="L40" s="133">
        <f>SUM(L9:L39)</f>
        <v>301497</v>
      </c>
      <c r="M40" s="51"/>
      <c r="N40" s="133"/>
      <c r="O40" s="51"/>
      <c r="P40" s="132"/>
      <c r="Q40" s="47"/>
      <c r="R40" s="48"/>
      <c r="S40" s="52">
        <f>SUM(S9:S39)</f>
        <v>0</v>
      </c>
      <c r="T40" s="53">
        <f>SUM(T9:T39)</f>
        <v>873835.47000000009</v>
      </c>
      <c r="U40" s="53">
        <f>SUM(U9:U39)</f>
        <v>873835.47000000009</v>
      </c>
      <c r="V40" s="54">
        <f>SUM(V9:V39)</f>
        <v>611684.77999999991</v>
      </c>
      <c r="W40" s="55">
        <f>SUM(W9:W39)</f>
        <v>262150.69</v>
      </c>
      <c r="X40" s="7"/>
      <c r="Y40" s="96"/>
      <c r="Z40" s="97"/>
      <c r="AA40" s="97"/>
      <c r="AB40" s="98">
        <f>SUM(AB9:AB39)</f>
        <v>50375</v>
      </c>
      <c r="AC40" s="98">
        <f>SUM(AC9:AC39)</f>
        <v>7416.8262000000004</v>
      </c>
      <c r="AD40" s="99">
        <f>SUM(AB40:AC40)</f>
        <v>57791.826200000003</v>
      </c>
    </row>
    <row r="41" spans="1:30" ht="12" customHeight="1" x14ac:dyDescent="0.2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7"/>
      <c r="Y41" s="100"/>
      <c r="Z41" s="100"/>
      <c r="AA41" s="100"/>
      <c r="AB41" s="100"/>
      <c r="AC41" s="100"/>
      <c r="AD41" s="100"/>
    </row>
    <row r="42" spans="1:30" ht="12" customHeight="1" x14ac:dyDescent="0.25">
      <c r="A42" s="8"/>
      <c r="B42" s="56" t="s">
        <v>55</v>
      </c>
      <c r="C42" s="57"/>
      <c r="D42" s="57"/>
      <c r="E42" s="58"/>
      <c r="F42" s="59"/>
      <c r="G42" s="60"/>
      <c r="H42" s="56" t="s">
        <v>18</v>
      </c>
      <c r="I42" s="58"/>
      <c r="J42" s="58"/>
      <c r="K42" s="57"/>
      <c r="L42" s="2"/>
      <c r="M42" s="61"/>
      <c r="N42" s="62" t="s">
        <v>19</v>
      </c>
      <c r="O42" s="58"/>
      <c r="P42" s="58"/>
      <c r="Q42" s="63"/>
      <c r="R42" s="60"/>
      <c r="S42" s="2"/>
      <c r="T42" s="61"/>
      <c r="U42" s="127"/>
      <c r="V42" s="7"/>
      <c r="W42" s="7"/>
      <c r="X42" s="63"/>
      <c r="Y42" s="101"/>
      <c r="Z42" s="102" t="s">
        <v>38</v>
      </c>
      <c r="AA42" s="102"/>
      <c r="AB42" s="102"/>
      <c r="AC42" s="102"/>
      <c r="AD42" s="101"/>
    </row>
    <row r="43" spans="1:30" ht="12" customHeight="1" x14ac:dyDescent="0.25">
      <c r="A43" s="8"/>
      <c r="B43" s="61" t="s">
        <v>20</v>
      </c>
      <c r="C43" s="61"/>
      <c r="D43" s="61"/>
      <c r="E43" s="200">
        <f>+K40</f>
        <v>301497</v>
      </c>
      <c r="F43" s="200"/>
      <c r="G43" s="64"/>
      <c r="H43" s="61" t="s">
        <v>21</v>
      </c>
      <c r="I43" s="2"/>
      <c r="J43" s="2"/>
      <c r="K43" s="65">
        <v>50000</v>
      </c>
      <c r="L43" s="2"/>
      <c r="M43" s="61"/>
      <c r="N43" s="61" t="s">
        <v>22</v>
      </c>
      <c r="O43" s="61"/>
      <c r="P43" s="63">
        <f>+W40</f>
        <v>262150.69</v>
      </c>
      <c r="Q43" s="63"/>
      <c r="R43" s="136"/>
      <c r="S43" s="2"/>
      <c r="T43" s="61"/>
      <c r="U43" s="135"/>
      <c r="V43" s="135"/>
      <c r="W43" s="145"/>
      <c r="X43" s="63"/>
      <c r="Y43" s="101"/>
      <c r="Z43" s="103" t="s">
        <v>29</v>
      </c>
      <c r="AA43" s="103"/>
      <c r="AB43" s="104">
        <f>W40</f>
        <v>262150.69</v>
      </c>
      <c r="AC43" s="103"/>
      <c r="AD43" s="101"/>
    </row>
    <row r="44" spans="1:30" ht="12" customHeight="1" x14ac:dyDescent="0.25">
      <c r="A44" s="8"/>
      <c r="B44" s="57" t="s">
        <v>23</v>
      </c>
      <c r="C44" s="57"/>
      <c r="D44" s="57"/>
      <c r="E44" s="201">
        <v>2.46E-2</v>
      </c>
      <c r="F44" s="201"/>
      <c r="G44" s="66"/>
      <c r="H44" s="61" t="s">
        <v>24</v>
      </c>
      <c r="I44" s="2"/>
      <c r="J44" s="2"/>
      <c r="K44" s="65">
        <v>30</v>
      </c>
      <c r="L44" s="2"/>
      <c r="M44" s="61"/>
      <c r="N44" s="61"/>
      <c r="O44" s="61"/>
      <c r="P44" s="63"/>
      <c r="Q44" s="63"/>
      <c r="R44" s="136"/>
      <c r="S44" s="2"/>
      <c r="T44" s="61"/>
      <c r="U44" s="135"/>
      <c r="V44" s="135"/>
      <c r="W44" s="145"/>
      <c r="X44" s="63"/>
      <c r="Y44" s="101"/>
      <c r="Z44" s="103" t="s">
        <v>25</v>
      </c>
      <c r="AA44" s="103"/>
      <c r="AB44" s="105">
        <f>-AB40</f>
        <v>-50375</v>
      </c>
      <c r="AC44" s="103"/>
      <c r="AD44" s="101"/>
    </row>
    <row r="45" spans="1:30" ht="12" customHeight="1" x14ac:dyDescent="0.25">
      <c r="A45" s="8"/>
      <c r="B45" s="61" t="s">
        <v>56</v>
      </c>
      <c r="C45" s="61"/>
      <c r="D45" s="61"/>
      <c r="E45" s="202">
        <f>+E44*E43</f>
        <v>7416.8262000000004</v>
      </c>
      <c r="F45" s="202"/>
      <c r="G45" s="67"/>
      <c r="H45" s="57" t="s">
        <v>26</v>
      </c>
      <c r="I45" s="58"/>
      <c r="J45" s="58"/>
      <c r="K45" s="68">
        <v>3.2500000000000001E-2</v>
      </c>
      <c r="L45" s="2"/>
      <c r="M45" s="61"/>
      <c r="N45" s="61"/>
      <c r="O45" s="61"/>
      <c r="P45" s="63"/>
      <c r="Q45" s="63"/>
      <c r="R45" s="136"/>
      <c r="S45" s="2"/>
      <c r="T45" s="61"/>
      <c r="U45" s="135"/>
      <c r="V45" s="135"/>
      <c r="W45" s="145"/>
      <c r="X45" s="63"/>
      <c r="Y45" s="101"/>
      <c r="Z45" s="102" t="s">
        <v>27</v>
      </c>
      <c r="AA45" s="102"/>
      <c r="AB45" s="106">
        <f>-AC40</f>
        <v>-7416.8262000000004</v>
      </c>
      <c r="AC45" s="102"/>
      <c r="AD45" s="101"/>
    </row>
    <row r="46" spans="1:30" ht="12" customHeight="1" x14ac:dyDescent="0.25">
      <c r="A46" s="8"/>
      <c r="B46" s="61"/>
      <c r="C46" s="61"/>
      <c r="D46" s="61"/>
      <c r="E46" s="61"/>
      <c r="F46" s="61"/>
      <c r="G46" s="61"/>
      <c r="H46" s="61" t="s">
        <v>28</v>
      </c>
      <c r="I46" s="2"/>
      <c r="J46" s="2"/>
      <c r="K46" s="67">
        <f>+K45*K44*K43</f>
        <v>48750.000000000007</v>
      </c>
      <c r="L46" s="2"/>
      <c r="M46" s="61"/>
      <c r="N46" s="61"/>
      <c r="O46" s="61"/>
      <c r="P46" s="63"/>
      <c r="Q46" s="63"/>
      <c r="R46" s="135"/>
      <c r="S46" s="2"/>
      <c r="T46" s="61"/>
      <c r="U46" s="135"/>
      <c r="V46" s="135"/>
      <c r="W46" s="145"/>
      <c r="X46" s="63"/>
      <c r="Y46" s="101"/>
      <c r="Z46" s="103" t="s">
        <v>39</v>
      </c>
      <c r="AA46" s="103"/>
      <c r="AB46" s="104">
        <f>SUM(AB43:AB45)</f>
        <v>204358.86379999999</v>
      </c>
      <c r="AC46" s="103"/>
      <c r="AD46" s="101"/>
    </row>
    <row r="47" spans="1:30" ht="12" customHeight="1" x14ac:dyDescent="0.25">
      <c r="A47" s="8"/>
      <c r="B47" s="61"/>
      <c r="C47" s="61"/>
      <c r="D47" s="61"/>
      <c r="E47" s="61"/>
      <c r="F47" s="61"/>
      <c r="G47" s="61"/>
      <c r="H47" s="61"/>
      <c r="I47" s="69"/>
      <c r="J47" s="2"/>
      <c r="K47" s="61"/>
      <c r="L47" s="67"/>
      <c r="M47" s="61"/>
      <c r="N47" s="61"/>
      <c r="O47" s="61"/>
      <c r="P47" s="63"/>
      <c r="Q47" s="63"/>
      <c r="R47" s="61"/>
      <c r="S47" s="67"/>
      <c r="T47" s="61"/>
      <c r="U47" s="135"/>
      <c r="V47" s="135"/>
      <c r="W47" s="145"/>
      <c r="X47" s="63"/>
    </row>
    <row r="48" spans="1:30" ht="12" customHeight="1" x14ac:dyDescent="0.25">
      <c r="A48" s="8"/>
      <c r="B48" s="61"/>
      <c r="C48" s="61"/>
      <c r="D48" s="61"/>
      <c r="E48" s="61"/>
      <c r="F48" s="61"/>
      <c r="G48" s="61"/>
      <c r="H48" s="61"/>
      <c r="I48" s="69"/>
      <c r="J48" s="2"/>
      <c r="K48" s="61"/>
      <c r="L48" s="67"/>
      <c r="M48" s="61"/>
      <c r="N48" s="61"/>
      <c r="O48" s="61"/>
      <c r="P48" s="63"/>
      <c r="Q48" s="63"/>
      <c r="R48" s="61"/>
      <c r="S48" s="67"/>
      <c r="T48" s="61"/>
      <c r="U48" s="61"/>
      <c r="V48" s="61"/>
      <c r="W48" s="63"/>
      <c r="X48" s="63"/>
    </row>
    <row r="49" spans="1:24" ht="12" customHeight="1" x14ac:dyDescent="0.25">
      <c r="A49" s="8"/>
      <c r="B49" s="2"/>
      <c r="C49" s="70" t="s">
        <v>30</v>
      </c>
      <c r="D49" s="2"/>
      <c r="E49" s="2"/>
      <c r="F49" s="2"/>
      <c r="G49" s="2"/>
      <c r="H49" s="2"/>
      <c r="I49" s="2"/>
      <c r="J49" s="2"/>
      <c r="K49" s="2"/>
      <c r="L49" s="65"/>
      <c r="M49" s="2"/>
      <c r="N49" s="2"/>
      <c r="O49" s="2"/>
      <c r="P49" s="2"/>
      <c r="Q49" s="7"/>
      <c r="R49" s="2"/>
      <c r="S49" s="65"/>
      <c r="T49" s="2"/>
      <c r="U49" s="2"/>
      <c r="V49" s="2"/>
      <c r="W49" s="2"/>
      <c r="X49" s="7"/>
    </row>
    <row r="50" spans="1:24" ht="12" customHeight="1" x14ac:dyDescent="0.25"/>
  </sheetData>
  <mergeCells count="10">
    <mergeCell ref="E45:F45"/>
    <mergeCell ref="S7:U7"/>
    <mergeCell ref="V7:W7"/>
    <mergeCell ref="B1:C1"/>
    <mergeCell ref="B5:D5"/>
    <mergeCell ref="E5:F5"/>
    <mergeCell ref="S6:U6"/>
    <mergeCell ref="J6:L6"/>
    <mergeCell ref="E43:F43"/>
    <mergeCell ref="E44:F44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/>
  </sheetViews>
  <sheetFormatPr defaultRowHeight="13.2" x14ac:dyDescent="0.25"/>
  <cols>
    <col min="1" max="1" width="3.6640625" customWidth="1"/>
    <col min="2" max="2" width="7.6640625" customWidth="1"/>
    <col min="3" max="3" width="9.6640625" customWidth="1"/>
    <col min="4" max="4" width="7.6640625" customWidth="1"/>
    <col min="11" max="11" width="11.33203125" customWidth="1"/>
  </cols>
  <sheetData>
    <row r="1" spans="1:13" ht="12" customHeight="1" x14ac:dyDescent="0.25">
      <c r="A1" s="1"/>
      <c r="B1" s="197">
        <v>37043</v>
      </c>
      <c r="C1" s="197"/>
      <c r="D1" s="2"/>
      <c r="G1" s="2"/>
    </row>
    <row r="2" spans="1:13" ht="12" customHeight="1" x14ac:dyDescent="0.25">
      <c r="A2" s="1"/>
      <c r="B2" s="3" t="s">
        <v>0</v>
      </c>
      <c r="C2" s="4"/>
      <c r="D2" s="2"/>
      <c r="G2" s="2"/>
    </row>
    <row r="3" spans="1:13" ht="12" customHeight="1" x14ac:dyDescent="0.25">
      <c r="A3" s="1"/>
      <c r="B3" s="3" t="s">
        <v>1</v>
      </c>
      <c r="D3" s="2"/>
      <c r="G3" s="2"/>
    </row>
    <row r="4" spans="1:13" ht="12" customHeight="1" thickBot="1" x14ac:dyDescent="0.3">
      <c r="A4" s="1"/>
      <c r="B4" s="151" t="s">
        <v>59</v>
      </c>
      <c r="C4" s="5"/>
      <c r="D4" s="6"/>
      <c r="E4" s="5"/>
      <c r="F4" s="6"/>
      <c r="G4" s="2"/>
    </row>
    <row r="5" spans="1:13" x14ac:dyDescent="0.25">
      <c r="A5" s="8"/>
      <c r="B5" s="121"/>
      <c r="C5" s="122"/>
      <c r="D5" s="12"/>
      <c r="E5" s="11"/>
      <c r="F5" s="12"/>
      <c r="G5" s="2"/>
      <c r="H5" s="71"/>
      <c r="I5" s="72"/>
      <c r="J5" s="73" t="s">
        <v>32</v>
      </c>
      <c r="K5" s="74"/>
      <c r="L5" s="74"/>
      <c r="M5" s="75"/>
    </row>
    <row r="6" spans="1:13" x14ac:dyDescent="0.25">
      <c r="A6" s="8"/>
      <c r="B6" s="192" t="s">
        <v>6</v>
      </c>
      <c r="C6" s="193"/>
      <c r="D6" s="196"/>
      <c r="E6" s="16"/>
      <c r="F6" s="17"/>
      <c r="G6" s="2"/>
      <c r="H6" s="76" t="s">
        <v>31</v>
      </c>
      <c r="I6" s="77"/>
      <c r="J6" s="78"/>
      <c r="K6" s="78"/>
      <c r="L6" s="78"/>
      <c r="M6" s="79"/>
    </row>
    <row r="7" spans="1:13" x14ac:dyDescent="0.25">
      <c r="A7" s="8"/>
      <c r="B7" s="19" t="s">
        <v>10</v>
      </c>
      <c r="C7" s="20" t="s">
        <v>11</v>
      </c>
      <c r="D7" s="17"/>
      <c r="E7" s="195"/>
      <c r="F7" s="196"/>
      <c r="G7" s="15"/>
      <c r="H7" s="80" t="s">
        <v>33</v>
      </c>
      <c r="I7" s="81" t="s">
        <v>34</v>
      </c>
      <c r="J7" s="82"/>
      <c r="K7" s="81" t="s">
        <v>35</v>
      </c>
      <c r="L7" s="83"/>
      <c r="M7" s="84"/>
    </row>
    <row r="8" spans="1:13" ht="13.8" thickBot="1" x14ac:dyDescent="0.3">
      <c r="A8" s="21" t="s">
        <v>14</v>
      </c>
      <c r="B8" s="22">
        <v>56698</v>
      </c>
      <c r="C8" s="23">
        <v>10487</v>
      </c>
      <c r="D8" s="123" t="s">
        <v>15</v>
      </c>
      <c r="E8" s="24" t="s">
        <v>60</v>
      </c>
      <c r="F8" s="26" t="s">
        <v>15</v>
      </c>
      <c r="G8" s="15"/>
      <c r="H8" s="85" t="s">
        <v>36</v>
      </c>
      <c r="I8" s="86" t="s">
        <v>33</v>
      </c>
      <c r="J8" s="87" t="s">
        <v>37</v>
      </c>
      <c r="K8" s="86" t="s">
        <v>33</v>
      </c>
      <c r="L8" s="86" t="s">
        <v>37</v>
      </c>
      <c r="M8" s="88" t="s">
        <v>15</v>
      </c>
    </row>
    <row r="9" spans="1:13" ht="12" customHeight="1" x14ac:dyDescent="0.25">
      <c r="A9" s="8">
        <v>1</v>
      </c>
      <c r="B9" s="32">
        <v>0</v>
      </c>
      <c r="C9" s="169">
        <v>8087</v>
      </c>
      <c r="D9" s="38">
        <f t="shared" ref="D9:D39" si="0">B9+C9</f>
        <v>8087</v>
      </c>
      <c r="E9" s="30">
        <v>0.36990000000000001</v>
      </c>
      <c r="F9" s="36">
        <f>ROUND(D9*E9,2)</f>
        <v>2991.38</v>
      </c>
      <c r="G9" s="7"/>
      <c r="H9" s="89">
        <v>50000</v>
      </c>
      <c r="I9" s="90">
        <v>3.2500000000000001E-2</v>
      </c>
      <c r="J9" s="91">
        <v>2.46E-2</v>
      </c>
      <c r="K9" s="92">
        <f t="shared" ref="K9:K39" si="1">I9*H9</f>
        <v>1625</v>
      </c>
      <c r="L9" s="93">
        <f>D9*J9</f>
        <v>198.9402</v>
      </c>
      <c r="M9" s="94">
        <f t="shared" ref="M9:M39" si="2">SUM(K9:L9)</f>
        <v>1823.9402</v>
      </c>
    </row>
    <row r="10" spans="1:13" ht="12" customHeight="1" x14ac:dyDescent="0.25">
      <c r="A10" s="8">
        <f t="shared" ref="A10:A39" si="3">+A9+1</f>
        <v>2</v>
      </c>
      <c r="B10" s="37">
        <v>0</v>
      </c>
      <c r="C10" s="38">
        <v>14866</v>
      </c>
      <c r="D10" s="38">
        <f t="shared" si="0"/>
        <v>14866</v>
      </c>
      <c r="E10" s="30">
        <v>0.36990000000000001</v>
      </c>
      <c r="F10" s="36">
        <f t="shared" ref="F10:F39" si="4">ROUND(D10*E10,2)</f>
        <v>5498.93</v>
      </c>
      <c r="G10" s="7"/>
      <c r="H10" s="89">
        <v>50000</v>
      </c>
      <c r="I10" s="90">
        <v>3.2500000000000001E-2</v>
      </c>
      <c r="J10" s="91">
        <v>2.46E-2</v>
      </c>
      <c r="K10" s="92">
        <f t="shared" si="1"/>
        <v>1625</v>
      </c>
      <c r="L10" s="93">
        <f t="shared" ref="L10:L39" si="5">D10*J10</f>
        <v>365.70359999999999</v>
      </c>
      <c r="M10" s="94">
        <f t="shared" si="2"/>
        <v>1990.7036000000001</v>
      </c>
    </row>
    <row r="11" spans="1:13" ht="12" customHeight="1" x14ac:dyDescent="0.25">
      <c r="A11" s="39">
        <f t="shared" si="3"/>
        <v>3</v>
      </c>
      <c r="B11" s="37">
        <v>0</v>
      </c>
      <c r="C11" s="38">
        <v>21339</v>
      </c>
      <c r="D11" s="38">
        <f t="shared" si="0"/>
        <v>21339</v>
      </c>
      <c r="E11" s="30">
        <v>0.36990000000000001</v>
      </c>
      <c r="F11" s="36">
        <f t="shared" si="4"/>
        <v>7893.3</v>
      </c>
      <c r="G11" s="7"/>
      <c r="H11" s="89">
        <v>50000</v>
      </c>
      <c r="I11" s="90">
        <v>3.2500000000000001E-2</v>
      </c>
      <c r="J11" s="91">
        <v>2.46E-2</v>
      </c>
      <c r="K11" s="92">
        <f t="shared" si="1"/>
        <v>1625</v>
      </c>
      <c r="L11" s="93">
        <f t="shared" si="5"/>
        <v>524.93939999999998</v>
      </c>
      <c r="M11" s="94">
        <f t="shared" si="2"/>
        <v>2149.9394000000002</v>
      </c>
    </row>
    <row r="12" spans="1:13" ht="12" customHeight="1" x14ac:dyDescent="0.25">
      <c r="A12" s="8">
        <f t="shared" si="3"/>
        <v>4</v>
      </c>
      <c r="B12" s="37">
        <v>0</v>
      </c>
      <c r="C12" s="38">
        <v>13326</v>
      </c>
      <c r="D12" s="38">
        <f t="shared" si="0"/>
        <v>13326</v>
      </c>
      <c r="E12" s="30">
        <v>0.36990000000000001</v>
      </c>
      <c r="F12" s="36">
        <f t="shared" si="4"/>
        <v>4929.29</v>
      </c>
      <c r="G12" s="7"/>
      <c r="H12" s="89">
        <v>50000</v>
      </c>
      <c r="I12" s="90">
        <v>3.2500000000000001E-2</v>
      </c>
      <c r="J12" s="91">
        <v>2.46E-2</v>
      </c>
      <c r="K12" s="92">
        <f t="shared" si="1"/>
        <v>1625</v>
      </c>
      <c r="L12" s="93">
        <f t="shared" si="5"/>
        <v>327.81959999999998</v>
      </c>
      <c r="M12" s="94">
        <f t="shared" si="2"/>
        <v>1952.8196</v>
      </c>
    </row>
    <row r="13" spans="1:13" ht="12" customHeight="1" x14ac:dyDescent="0.25">
      <c r="A13" s="8">
        <f t="shared" si="3"/>
        <v>5</v>
      </c>
      <c r="B13" s="37">
        <v>0</v>
      </c>
      <c r="C13" s="38">
        <v>14976</v>
      </c>
      <c r="D13" s="38">
        <f t="shared" si="0"/>
        <v>14976</v>
      </c>
      <c r="E13" s="30">
        <v>0.36990000000000001</v>
      </c>
      <c r="F13" s="36">
        <f t="shared" si="4"/>
        <v>5539.62</v>
      </c>
      <c r="G13" s="7"/>
      <c r="H13" s="89">
        <v>50000</v>
      </c>
      <c r="I13" s="90">
        <v>3.2500000000000001E-2</v>
      </c>
      <c r="J13" s="91">
        <v>2.46E-2</v>
      </c>
      <c r="K13" s="92">
        <f t="shared" si="1"/>
        <v>1625</v>
      </c>
      <c r="L13" s="93">
        <f t="shared" si="5"/>
        <v>368.40960000000001</v>
      </c>
      <c r="M13" s="94">
        <f t="shared" si="2"/>
        <v>1993.4096</v>
      </c>
    </row>
    <row r="14" spans="1:13" ht="12" customHeight="1" x14ac:dyDescent="0.25">
      <c r="A14" s="8">
        <f t="shared" si="3"/>
        <v>6</v>
      </c>
      <c r="B14" s="37">
        <v>0</v>
      </c>
      <c r="C14" s="38">
        <v>12388</v>
      </c>
      <c r="D14" s="38">
        <f t="shared" si="0"/>
        <v>12388</v>
      </c>
      <c r="E14" s="30">
        <v>0.36990000000000001</v>
      </c>
      <c r="F14" s="36">
        <f t="shared" si="4"/>
        <v>4582.32</v>
      </c>
      <c r="G14" s="7"/>
      <c r="H14" s="89">
        <v>50000</v>
      </c>
      <c r="I14" s="90">
        <v>3.2500000000000001E-2</v>
      </c>
      <c r="J14" s="91">
        <v>2.46E-2</v>
      </c>
      <c r="K14" s="92">
        <f t="shared" si="1"/>
        <v>1625</v>
      </c>
      <c r="L14" s="93">
        <f t="shared" si="5"/>
        <v>304.7448</v>
      </c>
      <c r="M14" s="94">
        <f t="shared" si="2"/>
        <v>1929.7447999999999</v>
      </c>
    </row>
    <row r="15" spans="1:13" ht="12" customHeight="1" x14ac:dyDescent="0.25">
      <c r="A15" s="8">
        <f t="shared" si="3"/>
        <v>7</v>
      </c>
      <c r="B15" s="37">
        <v>0</v>
      </c>
      <c r="C15" s="38">
        <v>12022</v>
      </c>
      <c r="D15" s="38">
        <f t="shared" si="0"/>
        <v>12022</v>
      </c>
      <c r="E15" s="30">
        <v>0.36990000000000001</v>
      </c>
      <c r="F15" s="36">
        <f t="shared" si="4"/>
        <v>4446.9399999999996</v>
      </c>
      <c r="G15" s="7"/>
      <c r="H15" s="89">
        <v>50000</v>
      </c>
      <c r="I15" s="90">
        <v>3.2500000000000001E-2</v>
      </c>
      <c r="J15" s="91">
        <v>2.46E-2</v>
      </c>
      <c r="K15" s="92">
        <f t="shared" si="1"/>
        <v>1625</v>
      </c>
      <c r="L15" s="93">
        <f t="shared" si="5"/>
        <v>295.74119999999999</v>
      </c>
      <c r="M15" s="94">
        <f t="shared" si="2"/>
        <v>1920.7411999999999</v>
      </c>
    </row>
    <row r="16" spans="1:13" ht="12" customHeight="1" x14ac:dyDescent="0.25">
      <c r="A16" s="8">
        <f t="shared" si="3"/>
        <v>8</v>
      </c>
      <c r="B16" s="37">
        <v>0</v>
      </c>
      <c r="C16" s="38">
        <v>10650</v>
      </c>
      <c r="D16" s="38">
        <f t="shared" si="0"/>
        <v>10650</v>
      </c>
      <c r="E16" s="30">
        <v>0.36990000000000001</v>
      </c>
      <c r="F16" s="36">
        <f t="shared" si="4"/>
        <v>3939.44</v>
      </c>
      <c r="G16" s="7"/>
      <c r="H16" s="89">
        <v>50000</v>
      </c>
      <c r="I16" s="90">
        <v>3.2500000000000001E-2</v>
      </c>
      <c r="J16" s="91">
        <v>2.46E-2</v>
      </c>
      <c r="K16" s="92">
        <f t="shared" si="1"/>
        <v>1625</v>
      </c>
      <c r="L16" s="93">
        <f t="shared" si="5"/>
        <v>261.99</v>
      </c>
      <c r="M16" s="94">
        <f t="shared" si="2"/>
        <v>1886.99</v>
      </c>
    </row>
    <row r="17" spans="1:13" ht="12" customHeight="1" x14ac:dyDescent="0.25">
      <c r="A17" s="8">
        <f t="shared" si="3"/>
        <v>9</v>
      </c>
      <c r="B17" s="37">
        <v>0</v>
      </c>
      <c r="C17" s="38">
        <v>0</v>
      </c>
      <c r="D17" s="38">
        <f t="shared" si="0"/>
        <v>0</v>
      </c>
      <c r="E17" s="30">
        <v>0.36990000000000001</v>
      </c>
      <c r="F17" s="36">
        <f t="shared" si="4"/>
        <v>0</v>
      </c>
      <c r="G17" s="7"/>
      <c r="H17" s="89">
        <v>50000</v>
      </c>
      <c r="I17" s="90">
        <v>3.2500000000000001E-2</v>
      </c>
      <c r="J17" s="91">
        <v>2.46E-2</v>
      </c>
      <c r="K17" s="92">
        <f t="shared" si="1"/>
        <v>1625</v>
      </c>
      <c r="L17" s="93">
        <f t="shared" si="5"/>
        <v>0</v>
      </c>
      <c r="M17" s="94">
        <f t="shared" si="2"/>
        <v>1625</v>
      </c>
    </row>
    <row r="18" spans="1:13" ht="12" customHeight="1" x14ac:dyDescent="0.25">
      <c r="A18" s="8">
        <f t="shared" si="3"/>
        <v>10</v>
      </c>
      <c r="B18" s="37">
        <v>0</v>
      </c>
      <c r="C18" s="38">
        <v>0</v>
      </c>
      <c r="D18" s="38">
        <f t="shared" si="0"/>
        <v>0</v>
      </c>
      <c r="E18" s="30">
        <v>0.36990000000000001</v>
      </c>
      <c r="F18" s="36">
        <f t="shared" si="4"/>
        <v>0</v>
      </c>
      <c r="G18" s="7"/>
      <c r="H18" s="89">
        <v>50000</v>
      </c>
      <c r="I18" s="90">
        <v>3.2500000000000001E-2</v>
      </c>
      <c r="J18" s="91">
        <v>2.46E-2</v>
      </c>
      <c r="K18" s="92">
        <f t="shared" si="1"/>
        <v>1625</v>
      </c>
      <c r="L18" s="93">
        <f t="shared" si="5"/>
        <v>0</v>
      </c>
      <c r="M18" s="94">
        <f t="shared" si="2"/>
        <v>1625</v>
      </c>
    </row>
    <row r="19" spans="1:13" ht="12" customHeight="1" x14ac:dyDescent="0.25">
      <c r="A19" s="8">
        <f t="shared" si="3"/>
        <v>11</v>
      </c>
      <c r="B19" s="37">
        <v>0</v>
      </c>
      <c r="C19" s="38">
        <v>21930</v>
      </c>
      <c r="D19" s="38">
        <f t="shared" si="0"/>
        <v>21930</v>
      </c>
      <c r="E19" s="30">
        <v>0.36990000000000001</v>
      </c>
      <c r="F19" s="36">
        <f t="shared" si="4"/>
        <v>8111.91</v>
      </c>
      <c r="G19" s="7"/>
      <c r="H19" s="89">
        <v>50000</v>
      </c>
      <c r="I19" s="90">
        <v>3.2500000000000001E-2</v>
      </c>
      <c r="J19" s="91">
        <v>2.46E-2</v>
      </c>
      <c r="K19" s="92">
        <f t="shared" si="1"/>
        <v>1625</v>
      </c>
      <c r="L19" s="93">
        <f t="shared" si="5"/>
        <v>539.47799999999995</v>
      </c>
      <c r="M19" s="94">
        <f t="shared" si="2"/>
        <v>2164.4780000000001</v>
      </c>
    </row>
    <row r="20" spans="1:13" ht="12" customHeight="1" x14ac:dyDescent="0.25">
      <c r="A20" s="8">
        <f t="shared" si="3"/>
        <v>12</v>
      </c>
      <c r="B20" s="37">
        <v>0</v>
      </c>
      <c r="C20" s="38">
        <v>13104</v>
      </c>
      <c r="D20" s="38">
        <f t="shared" si="0"/>
        <v>13104</v>
      </c>
      <c r="E20" s="30">
        <v>0.36990000000000001</v>
      </c>
      <c r="F20" s="36">
        <f t="shared" si="4"/>
        <v>4847.17</v>
      </c>
      <c r="G20" s="7"/>
      <c r="H20" s="89">
        <v>50000</v>
      </c>
      <c r="I20" s="90">
        <v>3.2500000000000001E-2</v>
      </c>
      <c r="J20" s="91">
        <v>2.46E-2</v>
      </c>
      <c r="K20" s="92">
        <f t="shared" si="1"/>
        <v>1625</v>
      </c>
      <c r="L20" s="93">
        <f t="shared" si="5"/>
        <v>322.35840000000002</v>
      </c>
      <c r="M20" s="94">
        <f t="shared" si="2"/>
        <v>1947.3584000000001</v>
      </c>
    </row>
    <row r="21" spans="1:13" ht="12" customHeight="1" x14ac:dyDescent="0.25">
      <c r="A21" s="8">
        <f t="shared" si="3"/>
        <v>13</v>
      </c>
      <c r="B21" s="37">
        <v>0</v>
      </c>
      <c r="C21" s="38">
        <v>33378</v>
      </c>
      <c r="D21" s="38">
        <f t="shared" si="0"/>
        <v>33378</v>
      </c>
      <c r="E21" s="30">
        <v>0.36990000000000001</v>
      </c>
      <c r="F21" s="36">
        <f t="shared" si="4"/>
        <v>12346.52</v>
      </c>
      <c r="G21" s="7"/>
      <c r="H21" s="89">
        <v>50000</v>
      </c>
      <c r="I21" s="90">
        <v>3.2500000000000001E-2</v>
      </c>
      <c r="J21" s="91">
        <v>2.46E-2</v>
      </c>
      <c r="K21" s="92">
        <f t="shared" si="1"/>
        <v>1625</v>
      </c>
      <c r="L21" s="93">
        <f t="shared" si="5"/>
        <v>821.09879999999998</v>
      </c>
      <c r="M21" s="94">
        <f t="shared" si="2"/>
        <v>2446.0987999999998</v>
      </c>
    </row>
    <row r="22" spans="1:13" ht="12" customHeight="1" x14ac:dyDescent="0.25">
      <c r="A22" s="8">
        <f t="shared" si="3"/>
        <v>14</v>
      </c>
      <c r="B22" s="37">
        <v>0</v>
      </c>
      <c r="C22" s="38">
        <v>12373</v>
      </c>
      <c r="D22" s="38">
        <f t="shared" si="0"/>
        <v>12373</v>
      </c>
      <c r="E22" s="30">
        <v>0.36990000000000001</v>
      </c>
      <c r="F22" s="36">
        <f t="shared" si="4"/>
        <v>4576.7700000000004</v>
      </c>
      <c r="G22" s="7"/>
      <c r="H22" s="89">
        <v>50000</v>
      </c>
      <c r="I22" s="90">
        <v>3.2500000000000001E-2</v>
      </c>
      <c r="J22" s="91">
        <v>2.46E-2</v>
      </c>
      <c r="K22" s="92">
        <f t="shared" si="1"/>
        <v>1625</v>
      </c>
      <c r="L22" s="93">
        <f t="shared" si="5"/>
        <v>304.37580000000003</v>
      </c>
      <c r="M22" s="94">
        <f t="shared" si="2"/>
        <v>1929.3758</v>
      </c>
    </row>
    <row r="23" spans="1:13" ht="12" customHeight="1" x14ac:dyDescent="0.25">
      <c r="A23" s="8">
        <f t="shared" si="3"/>
        <v>15</v>
      </c>
      <c r="B23" s="37">
        <v>0</v>
      </c>
      <c r="C23" s="38">
        <v>0</v>
      </c>
      <c r="D23" s="38">
        <f t="shared" si="0"/>
        <v>0</v>
      </c>
      <c r="E23" s="30">
        <v>0.36990000000000001</v>
      </c>
      <c r="F23" s="36">
        <f t="shared" si="4"/>
        <v>0</v>
      </c>
      <c r="G23" s="7"/>
      <c r="H23" s="89">
        <v>50000</v>
      </c>
      <c r="I23" s="90">
        <v>3.2500000000000001E-2</v>
      </c>
      <c r="J23" s="91">
        <v>2.46E-2</v>
      </c>
      <c r="K23" s="92">
        <f t="shared" si="1"/>
        <v>1625</v>
      </c>
      <c r="L23" s="93">
        <f t="shared" si="5"/>
        <v>0</v>
      </c>
      <c r="M23" s="94">
        <f t="shared" si="2"/>
        <v>1625</v>
      </c>
    </row>
    <row r="24" spans="1:13" ht="12" customHeight="1" x14ac:dyDescent="0.25">
      <c r="A24" s="8">
        <f t="shared" si="3"/>
        <v>16</v>
      </c>
      <c r="B24" s="37">
        <v>0</v>
      </c>
      <c r="C24" s="38">
        <v>0</v>
      </c>
      <c r="D24" s="38">
        <f t="shared" si="0"/>
        <v>0</v>
      </c>
      <c r="E24" s="30">
        <v>0.36990000000000001</v>
      </c>
      <c r="F24" s="36">
        <f t="shared" si="4"/>
        <v>0</v>
      </c>
      <c r="G24" s="7"/>
      <c r="H24" s="89">
        <v>50000</v>
      </c>
      <c r="I24" s="90">
        <v>3.2500000000000001E-2</v>
      </c>
      <c r="J24" s="91">
        <v>2.46E-2</v>
      </c>
      <c r="K24" s="92">
        <f t="shared" si="1"/>
        <v>1625</v>
      </c>
      <c r="L24" s="93">
        <f t="shared" si="5"/>
        <v>0</v>
      </c>
      <c r="M24" s="94">
        <f t="shared" si="2"/>
        <v>1625</v>
      </c>
    </row>
    <row r="25" spans="1:13" ht="12" customHeight="1" x14ac:dyDescent="0.25">
      <c r="A25" s="8">
        <f t="shared" si="3"/>
        <v>17</v>
      </c>
      <c r="B25" s="37">
        <v>0</v>
      </c>
      <c r="C25" s="38">
        <v>0</v>
      </c>
      <c r="D25" s="38">
        <f t="shared" si="0"/>
        <v>0</v>
      </c>
      <c r="E25" s="30">
        <v>0.36990000000000001</v>
      </c>
      <c r="F25" s="36">
        <f t="shared" si="4"/>
        <v>0</v>
      </c>
      <c r="G25" s="7"/>
      <c r="H25" s="89">
        <v>50000</v>
      </c>
      <c r="I25" s="90">
        <v>3.2500000000000001E-2</v>
      </c>
      <c r="J25" s="91">
        <v>2.46E-2</v>
      </c>
      <c r="K25" s="92">
        <f t="shared" si="1"/>
        <v>1625</v>
      </c>
      <c r="L25" s="93">
        <f t="shared" si="5"/>
        <v>0</v>
      </c>
      <c r="M25" s="94">
        <f t="shared" si="2"/>
        <v>1625</v>
      </c>
    </row>
    <row r="26" spans="1:13" ht="12" customHeight="1" x14ac:dyDescent="0.25">
      <c r="A26" s="8">
        <f t="shared" si="3"/>
        <v>18</v>
      </c>
      <c r="B26" s="37">
        <v>0</v>
      </c>
      <c r="C26" s="38">
        <v>19021</v>
      </c>
      <c r="D26" s="38">
        <f t="shared" si="0"/>
        <v>19021</v>
      </c>
      <c r="E26" s="30">
        <v>0.36990000000000001</v>
      </c>
      <c r="F26" s="36">
        <f t="shared" si="4"/>
        <v>7035.87</v>
      </c>
      <c r="G26" s="7"/>
      <c r="H26" s="89">
        <v>50000</v>
      </c>
      <c r="I26" s="90">
        <v>3.2500000000000001E-2</v>
      </c>
      <c r="J26" s="91">
        <v>2.46E-2</v>
      </c>
      <c r="K26" s="92">
        <f t="shared" si="1"/>
        <v>1625</v>
      </c>
      <c r="L26" s="93">
        <f t="shared" si="5"/>
        <v>467.91660000000002</v>
      </c>
      <c r="M26" s="94">
        <f t="shared" si="2"/>
        <v>2092.9166</v>
      </c>
    </row>
    <row r="27" spans="1:13" ht="12" customHeight="1" x14ac:dyDescent="0.25">
      <c r="A27" s="8">
        <f t="shared" si="3"/>
        <v>19</v>
      </c>
      <c r="B27" s="37">
        <v>0</v>
      </c>
      <c r="C27" s="38">
        <v>11383</v>
      </c>
      <c r="D27" s="38">
        <f t="shared" si="0"/>
        <v>11383</v>
      </c>
      <c r="E27" s="30">
        <v>0.36990000000000001</v>
      </c>
      <c r="F27" s="36">
        <f t="shared" si="4"/>
        <v>4210.57</v>
      </c>
      <c r="G27" s="7"/>
      <c r="H27" s="89">
        <v>50000</v>
      </c>
      <c r="I27" s="90">
        <v>3.2500000000000001E-2</v>
      </c>
      <c r="J27" s="91">
        <v>2.46E-2</v>
      </c>
      <c r="K27" s="92">
        <f t="shared" si="1"/>
        <v>1625</v>
      </c>
      <c r="L27" s="93">
        <f t="shared" si="5"/>
        <v>280.02179999999998</v>
      </c>
      <c r="M27" s="94">
        <f t="shared" si="2"/>
        <v>1905.0218</v>
      </c>
    </row>
    <row r="28" spans="1:13" ht="12" customHeight="1" x14ac:dyDescent="0.25">
      <c r="A28" s="8">
        <f t="shared" si="3"/>
        <v>20</v>
      </c>
      <c r="B28" s="37">
        <v>0</v>
      </c>
      <c r="C28" s="38">
        <v>13318</v>
      </c>
      <c r="D28" s="38">
        <f t="shared" si="0"/>
        <v>13318</v>
      </c>
      <c r="E28" s="30">
        <v>0.36990000000000001</v>
      </c>
      <c r="F28" s="36">
        <f t="shared" si="4"/>
        <v>4926.33</v>
      </c>
      <c r="G28" s="7"/>
      <c r="H28" s="89">
        <v>50000</v>
      </c>
      <c r="I28" s="90">
        <v>3.2500000000000001E-2</v>
      </c>
      <c r="J28" s="91">
        <v>2.46E-2</v>
      </c>
      <c r="K28" s="92">
        <f t="shared" si="1"/>
        <v>1625</v>
      </c>
      <c r="L28" s="93">
        <f t="shared" si="5"/>
        <v>327.62279999999998</v>
      </c>
      <c r="M28" s="94">
        <f t="shared" si="2"/>
        <v>1952.6228000000001</v>
      </c>
    </row>
    <row r="29" spans="1:13" ht="12" customHeight="1" x14ac:dyDescent="0.25">
      <c r="A29" s="8">
        <f t="shared" si="3"/>
        <v>21</v>
      </c>
      <c r="B29" s="37">
        <v>0</v>
      </c>
      <c r="C29" s="38">
        <v>4153</v>
      </c>
      <c r="D29" s="38">
        <f t="shared" si="0"/>
        <v>4153</v>
      </c>
      <c r="E29" s="30">
        <v>0.36990000000000001</v>
      </c>
      <c r="F29" s="36">
        <f t="shared" si="4"/>
        <v>1536.19</v>
      </c>
      <c r="G29" s="7"/>
      <c r="H29" s="89">
        <v>50000</v>
      </c>
      <c r="I29" s="90">
        <v>3.2500000000000001E-2</v>
      </c>
      <c r="J29" s="91">
        <v>2.46E-2</v>
      </c>
      <c r="K29" s="92">
        <f t="shared" si="1"/>
        <v>1625</v>
      </c>
      <c r="L29" s="93">
        <f t="shared" si="5"/>
        <v>102.16379999999999</v>
      </c>
      <c r="M29" s="94">
        <f t="shared" si="2"/>
        <v>1727.1638</v>
      </c>
    </row>
    <row r="30" spans="1:13" ht="12" customHeight="1" x14ac:dyDescent="0.25">
      <c r="A30" s="8">
        <f t="shared" si="3"/>
        <v>22</v>
      </c>
      <c r="B30" s="37">
        <v>0</v>
      </c>
      <c r="C30" s="38">
        <v>4917</v>
      </c>
      <c r="D30" s="38">
        <f t="shared" si="0"/>
        <v>4917</v>
      </c>
      <c r="E30" s="30">
        <v>0.36990000000000001</v>
      </c>
      <c r="F30" s="36">
        <f t="shared" si="4"/>
        <v>1818.8</v>
      </c>
      <c r="G30" s="7"/>
      <c r="H30" s="89">
        <v>50000</v>
      </c>
      <c r="I30" s="90">
        <v>3.2500000000000001E-2</v>
      </c>
      <c r="J30" s="91">
        <v>2.46E-2</v>
      </c>
      <c r="K30" s="92">
        <f t="shared" si="1"/>
        <v>1625</v>
      </c>
      <c r="L30" s="93">
        <f t="shared" si="5"/>
        <v>120.95820000000001</v>
      </c>
      <c r="M30" s="94">
        <f t="shared" si="2"/>
        <v>1745.9582</v>
      </c>
    </row>
    <row r="31" spans="1:13" ht="12" customHeight="1" x14ac:dyDescent="0.25">
      <c r="A31" s="8">
        <f t="shared" si="3"/>
        <v>23</v>
      </c>
      <c r="B31" s="37">
        <v>0</v>
      </c>
      <c r="C31" s="38">
        <v>0</v>
      </c>
      <c r="D31" s="38">
        <f t="shared" si="0"/>
        <v>0</v>
      </c>
      <c r="E31" s="30">
        <v>0.36990000000000001</v>
      </c>
      <c r="F31" s="36">
        <f t="shared" si="4"/>
        <v>0</v>
      </c>
      <c r="G31" s="7"/>
      <c r="H31" s="89">
        <v>50000</v>
      </c>
      <c r="I31" s="90">
        <v>3.2500000000000001E-2</v>
      </c>
      <c r="J31" s="91">
        <v>2.46E-2</v>
      </c>
      <c r="K31" s="92">
        <f t="shared" si="1"/>
        <v>1625</v>
      </c>
      <c r="L31" s="93">
        <f t="shared" si="5"/>
        <v>0</v>
      </c>
      <c r="M31" s="94">
        <f t="shared" si="2"/>
        <v>1625</v>
      </c>
    </row>
    <row r="32" spans="1:13" ht="12" customHeight="1" x14ac:dyDescent="0.25">
      <c r="A32" s="8">
        <f t="shared" si="3"/>
        <v>24</v>
      </c>
      <c r="B32" s="37">
        <v>0</v>
      </c>
      <c r="C32" s="38">
        <v>0</v>
      </c>
      <c r="D32" s="38">
        <f t="shared" si="0"/>
        <v>0</v>
      </c>
      <c r="E32" s="30">
        <v>0.36990000000000001</v>
      </c>
      <c r="F32" s="36">
        <f t="shared" si="4"/>
        <v>0</v>
      </c>
      <c r="G32" s="7"/>
      <c r="H32" s="89">
        <v>50000</v>
      </c>
      <c r="I32" s="90">
        <v>3.2500000000000001E-2</v>
      </c>
      <c r="J32" s="91">
        <v>2.46E-2</v>
      </c>
      <c r="K32" s="92">
        <f t="shared" si="1"/>
        <v>1625</v>
      </c>
      <c r="L32" s="93">
        <f t="shared" si="5"/>
        <v>0</v>
      </c>
      <c r="M32" s="94">
        <f t="shared" si="2"/>
        <v>1625</v>
      </c>
    </row>
    <row r="33" spans="1:13" ht="12" customHeight="1" x14ac:dyDescent="0.25">
      <c r="A33" s="8">
        <f t="shared" si="3"/>
        <v>25</v>
      </c>
      <c r="B33" s="37">
        <v>0</v>
      </c>
      <c r="C33" s="38">
        <v>18897</v>
      </c>
      <c r="D33" s="38">
        <f t="shared" si="0"/>
        <v>18897</v>
      </c>
      <c r="E33" s="30">
        <v>0.36990000000000001</v>
      </c>
      <c r="F33" s="36">
        <f t="shared" si="4"/>
        <v>6990</v>
      </c>
      <c r="G33" s="7"/>
      <c r="H33" s="89">
        <v>50000</v>
      </c>
      <c r="I33" s="90">
        <v>3.2500000000000001E-2</v>
      </c>
      <c r="J33" s="91">
        <v>2.46E-2</v>
      </c>
      <c r="K33" s="92">
        <f t="shared" si="1"/>
        <v>1625</v>
      </c>
      <c r="L33" s="93">
        <f t="shared" si="5"/>
        <v>464.86619999999999</v>
      </c>
      <c r="M33" s="94">
        <f t="shared" si="2"/>
        <v>2089.8661999999999</v>
      </c>
    </row>
    <row r="34" spans="1:13" ht="12" customHeight="1" x14ac:dyDescent="0.25">
      <c r="A34" s="8">
        <f t="shared" si="3"/>
        <v>26</v>
      </c>
      <c r="B34" s="37">
        <v>0</v>
      </c>
      <c r="C34" s="38">
        <v>13457</v>
      </c>
      <c r="D34" s="38">
        <f t="shared" si="0"/>
        <v>13457</v>
      </c>
      <c r="E34" s="30">
        <v>0.36990000000000001</v>
      </c>
      <c r="F34" s="36">
        <f t="shared" si="4"/>
        <v>4977.74</v>
      </c>
      <c r="G34" s="7"/>
      <c r="H34" s="89">
        <v>50000</v>
      </c>
      <c r="I34" s="90">
        <v>3.2500000000000001E-2</v>
      </c>
      <c r="J34" s="91">
        <v>2.46E-2</v>
      </c>
      <c r="K34" s="92">
        <f t="shared" si="1"/>
        <v>1625</v>
      </c>
      <c r="L34" s="93">
        <f t="shared" si="5"/>
        <v>331.04219999999998</v>
      </c>
      <c r="M34" s="94">
        <f t="shared" si="2"/>
        <v>1956.0421999999999</v>
      </c>
    </row>
    <row r="35" spans="1:13" ht="12" customHeight="1" x14ac:dyDescent="0.25">
      <c r="A35" s="8">
        <f t="shared" si="3"/>
        <v>27</v>
      </c>
      <c r="B35" s="37">
        <v>0</v>
      </c>
      <c r="C35" s="38">
        <v>16713</v>
      </c>
      <c r="D35" s="38">
        <f t="shared" si="0"/>
        <v>16713</v>
      </c>
      <c r="E35" s="30">
        <v>0.36990000000000001</v>
      </c>
      <c r="F35" s="36">
        <f t="shared" si="4"/>
        <v>6182.14</v>
      </c>
      <c r="G35" s="7"/>
      <c r="H35" s="89">
        <v>50000</v>
      </c>
      <c r="I35" s="90">
        <v>3.2500000000000001E-2</v>
      </c>
      <c r="J35" s="91">
        <v>2.46E-2</v>
      </c>
      <c r="K35" s="92">
        <f t="shared" si="1"/>
        <v>1625</v>
      </c>
      <c r="L35" s="93">
        <f t="shared" si="5"/>
        <v>411.13979999999998</v>
      </c>
      <c r="M35" s="94">
        <f t="shared" si="2"/>
        <v>2036.1397999999999</v>
      </c>
    </row>
    <row r="36" spans="1:13" ht="12" customHeight="1" x14ac:dyDescent="0.25">
      <c r="A36" s="8">
        <f t="shared" si="3"/>
        <v>28</v>
      </c>
      <c r="B36" s="37">
        <v>0</v>
      </c>
      <c r="C36" s="38">
        <v>11199</v>
      </c>
      <c r="D36" s="38">
        <f t="shared" si="0"/>
        <v>11199</v>
      </c>
      <c r="E36" s="30">
        <v>0.36990000000000001</v>
      </c>
      <c r="F36" s="36">
        <f t="shared" si="4"/>
        <v>4142.51</v>
      </c>
      <c r="G36" s="7"/>
      <c r="H36" s="89">
        <v>50000</v>
      </c>
      <c r="I36" s="90">
        <v>3.2500000000000001E-2</v>
      </c>
      <c r="J36" s="91">
        <v>2.46E-2</v>
      </c>
      <c r="K36" s="92">
        <f t="shared" si="1"/>
        <v>1625</v>
      </c>
      <c r="L36" s="93">
        <f t="shared" si="5"/>
        <v>275.49540000000002</v>
      </c>
      <c r="M36" s="94">
        <f t="shared" si="2"/>
        <v>1900.4954</v>
      </c>
    </row>
    <row r="37" spans="1:13" ht="12" customHeight="1" x14ac:dyDescent="0.25">
      <c r="A37" s="8">
        <f t="shared" si="3"/>
        <v>29</v>
      </c>
      <c r="B37" s="37">
        <v>0</v>
      </c>
      <c r="C37" s="38">
        <v>0</v>
      </c>
      <c r="D37" s="38">
        <f t="shared" si="0"/>
        <v>0</v>
      </c>
      <c r="E37" s="30">
        <v>0.36990000000000001</v>
      </c>
      <c r="F37" s="36">
        <f t="shared" si="4"/>
        <v>0</v>
      </c>
      <c r="G37" s="7"/>
      <c r="H37" s="89">
        <v>50000</v>
      </c>
      <c r="I37" s="90">
        <v>3.2500000000000001E-2</v>
      </c>
      <c r="J37" s="91">
        <v>2.46E-2</v>
      </c>
      <c r="K37" s="92">
        <f t="shared" si="1"/>
        <v>1625</v>
      </c>
      <c r="L37" s="93">
        <f t="shared" si="5"/>
        <v>0</v>
      </c>
      <c r="M37" s="94">
        <f t="shared" si="2"/>
        <v>1625</v>
      </c>
    </row>
    <row r="38" spans="1:13" ht="12" customHeight="1" x14ac:dyDescent="0.25">
      <c r="A38" s="8">
        <f t="shared" si="3"/>
        <v>30</v>
      </c>
      <c r="B38" s="37">
        <v>0</v>
      </c>
      <c r="C38" s="38">
        <v>0</v>
      </c>
      <c r="D38" s="38">
        <f t="shared" si="0"/>
        <v>0</v>
      </c>
      <c r="E38" s="30">
        <v>0.36990000000000001</v>
      </c>
      <c r="F38" s="36">
        <f t="shared" si="4"/>
        <v>0</v>
      </c>
      <c r="G38" s="7"/>
      <c r="H38" s="89">
        <v>50000</v>
      </c>
      <c r="I38" s="90">
        <v>3.2500000000000001E-2</v>
      </c>
      <c r="J38" s="91">
        <v>2.46E-2</v>
      </c>
      <c r="K38" s="92">
        <f t="shared" si="1"/>
        <v>1625</v>
      </c>
      <c r="L38" s="93">
        <f t="shared" si="5"/>
        <v>0</v>
      </c>
      <c r="M38" s="94">
        <f t="shared" si="2"/>
        <v>1625</v>
      </c>
    </row>
    <row r="39" spans="1:13" ht="12" customHeight="1" thickBot="1" x14ac:dyDescent="0.3">
      <c r="A39" s="21">
        <f t="shared" si="3"/>
        <v>31</v>
      </c>
      <c r="B39" s="40">
        <v>0</v>
      </c>
      <c r="C39" s="170">
        <v>0</v>
      </c>
      <c r="D39" s="38">
        <f t="shared" si="0"/>
        <v>0</v>
      </c>
      <c r="E39" s="149">
        <v>0.36990000000000001</v>
      </c>
      <c r="F39" s="44">
        <f t="shared" si="4"/>
        <v>0</v>
      </c>
      <c r="G39" s="7"/>
      <c r="H39" s="157">
        <v>50000</v>
      </c>
      <c r="I39" s="166">
        <v>3.2500000000000001E-2</v>
      </c>
      <c r="J39" s="164">
        <v>2.46E-2</v>
      </c>
      <c r="K39" s="165">
        <f t="shared" si="1"/>
        <v>1625</v>
      </c>
      <c r="L39" s="160">
        <f t="shared" si="5"/>
        <v>0</v>
      </c>
      <c r="M39" s="161">
        <f t="shared" si="2"/>
        <v>1625</v>
      </c>
    </row>
    <row r="40" spans="1:13" ht="12" customHeight="1" x14ac:dyDescent="0.25">
      <c r="A40" s="45"/>
      <c r="B40" s="50">
        <f>SUM(B9:B39)</f>
        <v>0</v>
      </c>
      <c r="C40" s="51">
        <f>SUM(C9:C39)</f>
        <v>301497</v>
      </c>
      <c r="D40" s="133">
        <f>SUM(D9:D39)</f>
        <v>301497</v>
      </c>
      <c r="E40" s="54"/>
      <c r="F40" s="55">
        <f>SUM(F9:F39)</f>
        <v>111523.74</v>
      </c>
      <c r="G40" s="7"/>
      <c r="H40" s="96"/>
      <c r="I40" s="97"/>
      <c r="J40" s="97"/>
      <c r="K40" s="98">
        <f>SUM(K9:K39)</f>
        <v>50375</v>
      </c>
      <c r="L40" s="98">
        <f>SUM(L9:L39)</f>
        <v>7416.8262000000004</v>
      </c>
      <c r="M40" s="99">
        <f>SUM(K40:L40)</f>
        <v>57791.826200000003</v>
      </c>
    </row>
    <row r="41" spans="1:13" ht="12" customHeight="1" x14ac:dyDescent="0.25">
      <c r="A41" s="8"/>
      <c r="B41" s="2"/>
      <c r="C41" s="2"/>
      <c r="D41" s="2"/>
      <c r="E41" s="2"/>
      <c r="F41" s="2"/>
      <c r="G41" s="7"/>
      <c r="H41" s="100"/>
      <c r="I41" s="100"/>
      <c r="J41" s="100"/>
      <c r="K41" s="100"/>
      <c r="L41" s="100"/>
      <c r="M41" s="100"/>
    </row>
    <row r="42" spans="1:13" ht="12" customHeight="1" x14ac:dyDescent="0.25">
      <c r="A42" s="8"/>
      <c r="B42" s="7"/>
      <c r="C42" s="135"/>
      <c r="D42" s="7"/>
      <c r="E42" s="7"/>
      <c r="F42" s="7"/>
      <c r="G42" s="63"/>
      <c r="H42" s="101"/>
      <c r="I42" s="102" t="s">
        <v>38</v>
      </c>
      <c r="J42" s="102"/>
      <c r="K42" s="102"/>
      <c r="L42" s="102"/>
      <c r="M42" s="101"/>
    </row>
    <row r="43" spans="1:13" ht="12" customHeight="1" x14ac:dyDescent="0.25">
      <c r="A43" s="8"/>
      <c r="B43" s="7"/>
      <c r="C43" s="135"/>
      <c r="D43" s="7"/>
      <c r="E43" s="135"/>
      <c r="F43" s="145"/>
      <c r="G43" s="63"/>
      <c r="H43" s="101"/>
      <c r="I43" s="103" t="s">
        <v>62</v>
      </c>
      <c r="J43" s="103"/>
      <c r="K43" s="104">
        <f>F40</f>
        <v>111523.74</v>
      </c>
      <c r="L43" s="103"/>
      <c r="M43" s="101"/>
    </row>
    <row r="44" spans="1:13" ht="12" customHeight="1" x14ac:dyDescent="0.25">
      <c r="A44" s="8"/>
      <c r="B44" s="7"/>
      <c r="C44" s="135"/>
      <c r="D44" s="7"/>
      <c r="E44" s="135"/>
      <c r="F44" s="145"/>
      <c r="G44" s="63"/>
      <c r="H44" s="101"/>
      <c r="I44" s="103" t="s">
        <v>65</v>
      </c>
      <c r="J44" s="103"/>
      <c r="K44" s="167">
        <f>+K40</f>
        <v>50375</v>
      </c>
      <c r="L44" s="103"/>
      <c r="M44" s="101"/>
    </row>
    <row r="45" spans="1:13" ht="12" customHeight="1" x14ac:dyDescent="0.25">
      <c r="A45" s="8"/>
      <c r="B45" s="7"/>
      <c r="C45" s="135"/>
      <c r="D45" s="7"/>
      <c r="E45" s="135"/>
      <c r="F45" s="145"/>
      <c r="G45" s="63"/>
      <c r="H45" s="101"/>
      <c r="I45" s="103" t="s">
        <v>63</v>
      </c>
      <c r="J45" s="103"/>
      <c r="K45" s="105">
        <f>-K40</f>
        <v>-50375</v>
      </c>
      <c r="L45" s="103"/>
      <c r="M45" s="101"/>
    </row>
    <row r="46" spans="1:13" ht="12" customHeight="1" x14ac:dyDescent="0.25">
      <c r="A46" s="8"/>
      <c r="B46" s="7"/>
      <c r="C46" s="135"/>
      <c r="D46" s="7"/>
      <c r="E46" s="135"/>
      <c r="F46" s="145"/>
      <c r="G46" s="63"/>
      <c r="H46" s="101"/>
      <c r="I46" s="102" t="s">
        <v>64</v>
      </c>
      <c r="J46" s="102"/>
      <c r="K46" s="106">
        <f>-L40</f>
        <v>-7416.8262000000004</v>
      </c>
      <c r="L46" s="102"/>
      <c r="M46" s="101"/>
    </row>
    <row r="47" spans="1:13" ht="12" customHeight="1" x14ac:dyDescent="0.25">
      <c r="A47" s="8"/>
      <c r="B47" s="7"/>
      <c r="C47" s="135"/>
      <c r="D47" s="7"/>
      <c r="E47" s="135"/>
      <c r="F47" s="145"/>
      <c r="G47" s="63"/>
      <c r="H47" s="101"/>
      <c r="I47" s="103" t="s">
        <v>39</v>
      </c>
      <c r="J47" s="103"/>
      <c r="K47" s="104">
        <f>SUM(K43:K46)</f>
        <v>104106.91379999999</v>
      </c>
      <c r="L47" s="103"/>
      <c r="M47" s="101"/>
    </row>
    <row r="48" spans="1:13" ht="12" customHeight="1" x14ac:dyDescent="0.25">
      <c r="A48" s="8"/>
      <c r="B48" s="7"/>
      <c r="C48" s="135"/>
      <c r="D48" s="7"/>
      <c r="E48" s="61"/>
      <c r="F48" s="63"/>
      <c r="G48" s="63"/>
    </row>
    <row r="49" spans="1:7" ht="12" customHeight="1" x14ac:dyDescent="0.25">
      <c r="A49" s="8"/>
      <c r="B49" s="7"/>
      <c r="C49" s="135"/>
      <c r="D49" s="7"/>
      <c r="E49" s="2"/>
      <c r="F49" s="2"/>
      <c r="G49" s="7"/>
    </row>
    <row r="50" spans="1:7" ht="12" customHeight="1" x14ac:dyDescent="0.25">
      <c r="B50" s="7"/>
      <c r="C50" s="135"/>
      <c r="D50" s="7"/>
    </row>
  </sheetData>
  <mergeCells count="3">
    <mergeCell ref="E7:F7"/>
    <mergeCell ref="B6:D6"/>
    <mergeCell ref="B1:C1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Astra's</vt:lpstr>
      <vt:lpstr>TW's</vt:lpstr>
      <vt:lpstr>Max Rates</vt:lpstr>
      <vt:lpstr>'Astra''s'!Print_Area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2001-07-02T15:42:10Z</cp:lastPrinted>
  <dcterms:created xsi:type="dcterms:W3CDTF">2001-04-18T21:47:43Z</dcterms:created>
  <dcterms:modified xsi:type="dcterms:W3CDTF">2023-09-10T15:06:53Z</dcterms:modified>
</cp:coreProperties>
</file>