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Astra's" sheetId="1" r:id="rId1"/>
    <sheet name="TW's" sheetId="4" r:id="rId2"/>
    <sheet name="Max Rates" sheetId="5" r:id="rId3"/>
  </sheets>
  <definedNames>
    <definedName name="_xlnm.Print_Area" localSheetId="0">'Astra''s'!$A$1:$Q$49</definedName>
    <definedName name="_xlnm.Print_Area" localSheetId="2">'Max Rates'!$A$1:$G$41</definedName>
  </definedNames>
  <calcPr calcId="92512"/>
</workbook>
</file>

<file path=xl/calcChain.xml><?xml version="1.0" encoding="utf-8"?>
<calcChain xmlns="http://schemas.openxmlformats.org/spreadsheetml/2006/main">
  <c r="E9" i="1" l="1"/>
  <c r="G9" i="1"/>
  <c r="H9" i="1"/>
  <c r="K9" i="1"/>
  <c r="L9" i="1"/>
  <c r="M9" i="1"/>
  <c r="N9" i="1"/>
  <c r="O9" i="1"/>
  <c r="P9" i="1"/>
  <c r="R9" i="1"/>
  <c r="U9" i="1"/>
  <c r="V9" i="1"/>
  <c r="W9" i="1"/>
  <c r="A10" i="1"/>
  <c r="E10" i="1"/>
  <c r="G10" i="1"/>
  <c r="H10" i="1"/>
  <c r="K10" i="1"/>
  <c r="L10" i="1"/>
  <c r="M10" i="1"/>
  <c r="N10" i="1"/>
  <c r="O10" i="1"/>
  <c r="P10" i="1"/>
  <c r="R10" i="1"/>
  <c r="U10" i="1"/>
  <c r="V10" i="1"/>
  <c r="W10" i="1"/>
  <c r="A11" i="1"/>
  <c r="E11" i="1"/>
  <c r="G11" i="1"/>
  <c r="H11" i="1"/>
  <c r="K11" i="1"/>
  <c r="L11" i="1"/>
  <c r="M11" i="1"/>
  <c r="N11" i="1"/>
  <c r="O11" i="1"/>
  <c r="P11" i="1"/>
  <c r="R11" i="1"/>
  <c r="U11" i="1"/>
  <c r="V11" i="1"/>
  <c r="W11" i="1"/>
  <c r="A12" i="1"/>
  <c r="E12" i="1"/>
  <c r="G12" i="1"/>
  <c r="H12" i="1"/>
  <c r="K12" i="1"/>
  <c r="L12" i="1"/>
  <c r="M12" i="1"/>
  <c r="N12" i="1"/>
  <c r="O12" i="1"/>
  <c r="P12" i="1"/>
  <c r="R12" i="1"/>
  <c r="U12" i="1"/>
  <c r="V12" i="1"/>
  <c r="W12" i="1"/>
  <c r="A13" i="1"/>
  <c r="E13" i="1"/>
  <c r="G13" i="1"/>
  <c r="H13" i="1"/>
  <c r="K13" i="1"/>
  <c r="L13" i="1"/>
  <c r="M13" i="1"/>
  <c r="N13" i="1"/>
  <c r="O13" i="1"/>
  <c r="P13" i="1"/>
  <c r="R13" i="1"/>
  <c r="U13" i="1"/>
  <c r="V13" i="1"/>
  <c r="W13" i="1"/>
  <c r="A14" i="1"/>
  <c r="E14" i="1"/>
  <c r="G14" i="1"/>
  <c r="H14" i="1"/>
  <c r="K14" i="1"/>
  <c r="L14" i="1"/>
  <c r="M14" i="1"/>
  <c r="N14" i="1"/>
  <c r="O14" i="1"/>
  <c r="P14" i="1"/>
  <c r="R14" i="1"/>
  <c r="U14" i="1"/>
  <c r="V14" i="1"/>
  <c r="W14" i="1"/>
  <c r="A15" i="1"/>
  <c r="E15" i="1"/>
  <c r="G15" i="1"/>
  <c r="H15" i="1"/>
  <c r="K15" i="1"/>
  <c r="L15" i="1"/>
  <c r="M15" i="1"/>
  <c r="N15" i="1"/>
  <c r="O15" i="1"/>
  <c r="P15" i="1"/>
  <c r="R15" i="1"/>
  <c r="U15" i="1"/>
  <c r="V15" i="1"/>
  <c r="W15" i="1"/>
  <c r="A16" i="1"/>
  <c r="E16" i="1"/>
  <c r="G16" i="1"/>
  <c r="H16" i="1"/>
  <c r="K16" i="1"/>
  <c r="L16" i="1"/>
  <c r="M16" i="1"/>
  <c r="N16" i="1"/>
  <c r="O16" i="1"/>
  <c r="P16" i="1"/>
  <c r="R16" i="1"/>
  <c r="U16" i="1"/>
  <c r="V16" i="1"/>
  <c r="W16" i="1"/>
  <c r="A17" i="1"/>
  <c r="E17" i="1"/>
  <c r="G17" i="1"/>
  <c r="H17" i="1"/>
  <c r="K17" i="1"/>
  <c r="L17" i="1"/>
  <c r="M17" i="1"/>
  <c r="N17" i="1"/>
  <c r="O17" i="1"/>
  <c r="P17" i="1"/>
  <c r="R17" i="1"/>
  <c r="U17" i="1"/>
  <c r="V17" i="1"/>
  <c r="W17" i="1"/>
  <c r="A18" i="1"/>
  <c r="E18" i="1"/>
  <c r="G18" i="1"/>
  <c r="H18" i="1"/>
  <c r="K18" i="1"/>
  <c r="L18" i="1"/>
  <c r="M18" i="1"/>
  <c r="N18" i="1"/>
  <c r="O18" i="1"/>
  <c r="P18" i="1"/>
  <c r="R18" i="1"/>
  <c r="U18" i="1"/>
  <c r="V18" i="1"/>
  <c r="W18" i="1"/>
  <c r="A19" i="1"/>
  <c r="E19" i="1"/>
  <c r="G19" i="1"/>
  <c r="H19" i="1"/>
  <c r="K19" i="1"/>
  <c r="L19" i="1"/>
  <c r="M19" i="1"/>
  <c r="N19" i="1"/>
  <c r="O19" i="1"/>
  <c r="P19" i="1"/>
  <c r="R19" i="1"/>
  <c r="U19" i="1"/>
  <c r="V19" i="1"/>
  <c r="W19" i="1"/>
  <c r="A20" i="1"/>
  <c r="E20" i="1"/>
  <c r="G20" i="1"/>
  <c r="H20" i="1"/>
  <c r="K20" i="1"/>
  <c r="L20" i="1"/>
  <c r="M20" i="1"/>
  <c r="N20" i="1"/>
  <c r="O20" i="1"/>
  <c r="P20" i="1"/>
  <c r="R20" i="1"/>
  <c r="U20" i="1"/>
  <c r="V20" i="1"/>
  <c r="W20" i="1"/>
  <c r="A21" i="1"/>
  <c r="E21" i="1"/>
  <c r="G21" i="1"/>
  <c r="H21" i="1"/>
  <c r="K21" i="1"/>
  <c r="L21" i="1"/>
  <c r="M21" i="1"/>
  <c r="N21" i="1"/>
  <c r="O21" i="1"/>
  <c r="P21" i="1"/>
  <c r="R21" i="1"/>
  <c r="U21" i="1"/>
  <c r="V21" i="1"/>
  <c r="W21" i="1"/>
  <c r="A22" i="1"/>
  <c r="E22" i="1"/>
  <c r="G22" i="1"/>
  <c r="H22" i="1"/>
  <c r="K22" i="1"/>
  <c r="L22" i="1"/>
  <c r="M22" i="1"/>
  <c r="N22" i="1"/>
  <c r="O22" i="1"/>
  <c r="P22" i="1"/>
  <c r="R22" i="1"/>
  <c r="U22" i="1"/>
  <c r="V22" i="1"/>
  <c r="W22" i="1"/>
  <c r="A23" i="1"/>
  <c r="E23" i="1"/>
  <c r="G23" i="1"/>
  <c r="H23" i="1"/>
  <c r="K23" i="1"/>
  <c r="L23" i="1"/>
  <c r="M23" i="1"/>
  <c r="N23" i="1"/>
  <c r="O23" i="1"/>
  <c r="P23" i="1"/>
  <c r="R23" i="1"/>
  <c r="U23" i="1"/>
  <c r="V23" i="1"/>
  <c r="W23" i="1"/>
  <c r="A24" i="1"/>
  <c r="E24" i="1"/>
  <c r="G24" i="1"/>
  <c r="H24" i="1"/>
  <c r="K24" i="1"/>
  <c r="L24" i="1"/>
  <c r="M24" i="1"/>
  <c r="N24" i="1"/>
  <c r="O24" i="1"/>
  <c r="P24" i="1"/>
  <c r="R24" i="1"/>
  <c r="U24" i="1"/>
  <c r="V24" i="1"/>
  <c r="W24" i="1"/>
  <c r="A25" i="1"/>
  <c r="E25" i="1"/>
  <c r="G25" i="1"/>
  <c r="H25" i="1"/>
  <c r="K25" i="1"/>
  <c r="L25" i="1"/>
  <c r="M25" i="1"/>
  <c r="N25" i="1"/>
  <c r="O25" i="1"/>
  <c r="P25" i="1"/>
  <c r="R25" i="1"/>
  <c r="U25" i="1"/>
  <c r="V25" i="1"/>
  <c r="W25" i="1"/>
  <c r="A26" i="1"/>
  <c r="E26" i="1"/>
  <c r="G26" i="1"/>
  <c r="H26" i="1"/>
  <c r="K26" i="1"/>
  <c r="L26" i="1"/>
  <c r="M26" i="1"/>
  <c r="N26" i="1"/>
  <c r="O26" i="1"/>
  <c r="P26" i="1"/>
  <c r="R26" i="1"/>
  <c r="U26" i="1"/>
  <c r="V26" i="1"/>
  <c r="W26" i="1"/>
  <c r="A27" i="1"/>
  <c r="E27" i="1"/>
  <c r="G27" i="1"/>
  <c r="H27" i="1"/>
  <c r="K27" i="1"/>
  <c r="L27" i="1"/>
  <c r="M27" i="1"/>
  <c r="N27" i="1"/>
  <c r="O27" i="1"/>
  <c r="P27" i="1"/>
  <c r="R27" i="1"/>
  <c r="U27" i="1"/>
  <c r="V27" i="1"/>
  <c r="W27" i="1"/>
  <c r="A28" i="1"/>
  <c r="E28" i="1"/>
  <c r="G28" i="1"/>
  <c r="H28" i="1"/>
  <c r="K28" i="1"/>
  <c r="L28" i="1"/>
  <c r="M28" i="1"/>
  <c r="N28" i="1"/>
  <c r="O28" i="1"/>
  <c r="P28" i="1"/>
  <c r="R28" i="1"/>
  <c r="U28" i="1"/>
  <c r="V28" i="1"/>
  <c r="W28" i="1"/>
  <c r="A29" i="1"/>
  <c r="E29" i="1"/>
  <c r="G29" i="1"/>
  <c r="H29" i="1"/>
  <c r="K29" i="1"/>
  <c r="L29" i="1"/>
  <c r="M29" i="1"/>
  <c r="N29" i="1"/>
  <c r="O29" i="1"/>
  <c r="P29" i="1"/>
  <c r="R29" i="1"/>
  <c r="U29" i="1"/>
  <c r="V29" i="1"/>
  <c r="W29" i="1"/>
  <c r="A30" i="1"/>
  <c r="E30" i="1"/>
  <c r="G30" i="1"/>
  <c r="H30" i="1"/>
  <c r="K30" i="1"/>
  <c r="L30" i="1"/>
  <c r="M30" i="1"/>
  <c r="N30" i="1"/>
  <c r="O30" i="1"/>
  <c r="P30" i="1"/>
  <c r="R30" i="1"/>
  <c r="U30" i="1"/>
  <c r="V30" i="1"/>
  <c r="W30" i="1"/>
  <c r="A31" i="1"/>
  <c r="E31" i="1"/>
  <c r="G31" i="1"/>
  <c r="H31" i="1"/>
  <c r="K31" i="1"/>
  <c r="L31" i="1"/>
  <c r="M31" i="1"/>
  <c r="N31" i="1"/>
  <c r="O31" i="1"/>
  <c r="P31" i="1"/>
  <c r="R31" i="1"/>
  <c r="U31" i="1"/>
  <c r="V31" i="1"/>
  <c r="W31" i="1"/>
  <c r="A32" i="1"/>
  <c r="E32" i="1"/>
  <c r="G32" i="1"/>
  <c r="H32" i="1"/>
  <c r="K32" i="1"/>
  <c r="L32" i="1"/>
  <c r="M32" i="1"/>
  <c r="N32" i="1"/>
  <c r="O32" i="1"/>
  <c r="P32" i="1"/>
  <c r="R32" i="1"/>
  <c r="U32" i="1"/>
  <c r="V32" i="1"/>
  <c r="W32" i="1"/>
  <c r="A33" i="1"/>
  <c r="E33" i="1"/>
  <c r="G33" i="1"/>
  <c r="H33" i="1"/>
  <c r="K33" i="1"/>
  <c r="L33" i="1"/>
  <c r="M33" i="1"/>
  <c r="N33" i="1"/>
  <c r="O33" i="1"/>
  <c r="P33" i="1"/>
  <c r="R33" i="1"/>
  <c r="U33" i="1"/>
  <c r="V33" i="1"/>
  <c r="W33" i="1"/>
  <c r="A34" i="1"/>
  <c r="E34" i="1"/>
  <c r="G34" i="1"/>
  <c r="H34" i="1"/>
  <c r="K34" i="1"/>
  <c r="L34" i="1"/>
  <c r="M34" i="1"/>
  <c r="N34" i="1"/>
  <c r="O34" i="1"/>
  <c r="P34" i="1"/>
  <c r="R34" i="1"/>
  <c r="U34" i="1"/>
  <c r="V34" i="1"/>
  <c r="W34" i="1"/>
  <c r="A35" i="1"/>
  <c r="E35" i="1"/>
  <c r="G35" i="1"/>
  <c r="H35" i="1"/>
  <c r="K35" i="1"/>
  <c r="L35" i="1"/>
  <c r="M35" i="1"/>
  <c r="N35" i="1"/>
  <c r="O35" i="1"/>
  <c r="P35" i="1"/>
  <c r="R35" i="1"/>
  <c r="U35" i="1"/>
  <c r="V35" i="1"/>
  <c r="W35" i="1"/>
  <c r="A36" i="1"/>
  <c r="E36" i="1"/>
  <c r="G36" i="1"/>
  <c r="H36" i="1"/>
  <c r="K36" i="1"/>
  <c r="L36" i="1"/>
  <c r="M36" i="1"/>
  <c r="N36" i="1"/>
  <c r="O36" i="1"/>
  <c r="P36" i="1"/>
  <c r="R36" i="1"/>
  <c r="U36" i="1"/>
  <c r="V36" i="1"/>
  <c r="W36" i="1"/>
  <c r="A37" i="1"/>
  <c r="E37" i="1"/>
  <c r="G37" i="1"/>
  <c r="H37" i="1"/>
  <c r="K37" i="1"/>
  <c r="L37" i="1"/>
  <c r="M37" i="1"/>
  <c r="N37" i="1"/>
  <c r="O37" i="1"/>
  <c r="P37" i="1"/>
  <c r="R37" i="1"/>
  <c r="U37" i="1"/>
  <c r="V37" i="1"/>
  <c r="W37" i="1"/>
  <c r="A38" i="1"/>
  <c r="E38" i="1"/>
  <c r="G38" i="1"/>
  <c r="H38" i="1"/>
  <c r="K38" i="1"/>
  <c r="L38" i="1"/>
  <c r="M38" i="1"/>
  <c r="N38" i="1"/>
  <c r="O38" i="1"/>
  <c r="P38" i="1"/>
  <c r="R38" i="1"/>
  <c r="U38" i="1"/>
  <c r="V38" i="1"/>
  <c r="W38" i="1"/>
  <c r="A39" i="1"/>
  <c r="E39" i="1"/>
  <c r="G39" i="1"/>
  <c r="H39" i="1"/>
  <c r="K39" i="1"/>
  <c r="L39" i="1"/>
  <c r="M39" i="1"/>
  <c r="N39" i="1"/>
  <c r="O39" i="1"/>
  <c r="P39" i="1"/>
  <c r="R39" i="1"/>
  <c r="U39" i="1"/>
  <c r="V39" i="1"/>
  <c r="W39" i="1"/>
  <c r="I40" i="1"/>
  <c r="J40" i="1"/>
  <c r="K40" i="1"/>
  <c r="L40" i="1"/>
  <c r="M40" i="1"/>
  <c r="N40" i="1"/>
  <c r="O40" i="1"/>
  <c r="P40" i="1"/>
  <c r="U40" i="1"/>
  <c r="V40" i="1"/>
  <c r="W40" i="1"/>
  <c r="E43" i="1"/>
  <c r="P43" i="1"/>
  <c r="U43" i="1"/>
  <c r="U44" i="1"/>
  <c r="E45" i="1"/>
  <c r="U45" i="1"/>
  <c r="K46" i="1"/>
  <c r="U46" i="1"/>
  <c r="D9" i="5"/>
  <c r="F9" i="5"/>
  <c r="K9" i="5"/>
  <c r="L9" i="5"/>
  <c r="M9" i="5"/>
  <c r="A10" i="5"/>
  <c r="D10" i="5"/>
  <c r="F10" i="5"/>
  <c r="K10" i="5"/>
  <c r="L10" i="5"/>
  <c r="M10" i="5"/>
  <c r="A11" i="5"/>
  <c r="D11" i="5"/>
  <c r="F11" i="5"/>
  <c r="K11" i="5"/>
  <c r="L11" i="5"/>
  <c r="M11" i="5"/>
  <c r="A12" i="5"/>
  <c r="D12" i="5"/>
  <c r="F12" i="5"/>
  <c r="K12" i="5"/>
  <c r="L12" i="5"/>
  <c r="M12" i="5"/>
  <c r="A13" i="5"/>
  <c r="D13" i="5"/>
  <c r="F13" i="5"/>
  <c r="K13" i="5"/>
  <c r="L13" i="5"/>
  <c r="M13" i="5"/>
  <c r="A14" i="5"/>
  <c r="D14" i="5"/>
  <c r="F14" i="5"/>
  <c r="K14" i="5"/>
  <c r="L14" i="5"/>
  <c r="M14" i="5"/>
  <c r="A15" i="5"/>
  <c r="D15" i="5"/>
  <c r="F15" i="5"/>
  <c r="K15" i="5"/>
  <c r="L15" i="5"/>
  <c r="M15" i="5"/>
  <c r="A16" i="5"/>
  <c r="D16" i="5"/>
  <c r="F16" i="5"/>
  <c r="K16" i="5"/>
  <c r="L16" i="5"/>
  <c r="M16" i="5"/>
  <c r="A17" i="5"/>
  <c r="D17" i="5"/>
  <c r="F17" i="5"/>
  <c r="K17" i="5"/>
  <c r="L17" i="5"/>
  <c r="M17" i="5"/>
  <c r="A18" i="5"/>
  <c r="D18" i="5"/>
  <c r="F18" i="5"/>
  <c r="K18" i="5"/>
  <c r="L18" i="5"/>
  <c r="M18" i="5"/>
  <c r="A19" i="5"/>
  <c r="D19" i="5"/>
  <c r="F19" i="5"/>
  <c r="K19" i="5"/>
  <c r="L19" i="5"/>
  <c r="M19" i="5"/>
  <c r="A20" i="5"/>
  <c r="D20" i="5"/>
  <c r="F20" i="5"/>
  <c r="K20" i="5"/>
  <c r="L20" i="5"/>
  <c r="M20" i="5"/>
  <c r="A21" i="5"/>
  <c r="D21" i="5"/>
  <c r="F21" i="5"/>
  <c r="K21" i="5"/>
  <c r="L21" i="5"/>
  <c r="M21" i="5"/>
  <c r="A22" i="5"/>
  <c r="D22" i="5"/>
  <c r="F22" i="5"/>
  <c r="K22" i="5"/>
  <c r="L22" i="5"/>
  <c r="M22" i="5"/>
  <c r="A23" i="5"/>
  <c r="D23" i="5"/>
  <c r="F23" i="5"/>
  <c r="K23" i="5"/>
  <c r="L23" i="5"/>
  <c r="M23" i="5"/>
  <c r="A24" i="5"/>
  <c r="D24" i="5"/>
  <c r="F24" i="5"/>
  <c r="K24" i="5"/>
  <c r="L24" i="5"/>
  <c r="M24" i="5"/>
  <c r="A25" i="5"/>
  <c r="D25" i="5"/>
  <c r="F25" i="5"/>
  <c r="K25" i="5"/>
  <c r="L25" i="5"/>
  <c r="M25" i="5"/>
  <c r="A26" i="5"/>
  <c r="D26" i="5"/>
  <c r="F26" i="5"/>
  <c r="K26" i="5"/>
  <c r="L26" i="5"/>
  <c r="M26" i="5"/>
  <c r="A27" i="5"/>
  <c r="D27" i="5"/>
  <c r="F27" i="5"/>
  <c r="K27" i="5"/>
  <c r="L27" i="5"/>
  <c r="M27" i="5"/>
  <c r="A28" i="5"/>
  <c r="D28" i="5"/>
  <c r="F28" i="5"/>
  <c r="K28" i="5"/>
  <c r="L28" i="5"/>
  <c r="M28" i="5"/>
  <c r="A29" i="5"/>
  <c r="D29" i="5"/>
  <c r="F29" i="5"/>
  <c r="K29" i="5"/>
  <c r="L29" i="5"/>
  <c r="M29" i="5"/>
  <c r="A30" i="5"/>
  <c r="D30" i="5"/>
  <c r="F30" i="5"/>
  <c r="K30" i="5"/>
  <c r="L30" i="5"/>
  <c r="M30" i="5"/>
  <c r="A31" i="5"/>
  <c r="D31" i="5"/>
  <c r="F31" i="5"/>
  <c r="K31" i="5"/>
  <c r="L31" i="5"/>
  <c r="M31" i="5"/>
  <c r="A32" i="5"/>
  <c r="D32" i="5"/>
  <c r="F32" i="5"/>
  <c r="K32" i="5"/>
  <c r="L32" i="5"/>
  <c r="M32" i="5"/>
  <c r="A33" i="5"/>
  <c r="D33" i="5"/>
  <c r="F33" i="5"/>
  <c r="K33" i="5"/>
  <c r="L33" i="5"/>
  <c r="M33" i="5"/>
  <c r="A34" i="5"/>
  <c r="D34" i="5"/>
  <c r="F34" i="5"/>
  <c r="K34" i="5"/>
  <c r="L34" i="5"/>
  <c r="M34" i="5"/>
  <c r="A35" i="5"/>
  <c r="D35" i="5"/>
  <c r="F35" i="5"/>
  <c r="K35" i="5"/>
  <c r="L35" i="5"/>
  <c r="M35" i="5"/>
  <c r="A36" i="5"/>
  <c r="D36" i="5"/>
  <c r="F36" i="5"/>
  <c r="K36" i="5"/>
  <c r="L36" i="5"/>
  <c r="M36" i="5"/>
  <c r="A37" i="5"/>
  <c r="D37" i="5"/>
  <c r="F37" i="5"/>
  <c r="K37" i="5"/>
  <c r="L37" i="5"/>
  <c r="M37" i="5"/>
  <c r="A38" i="5"/>
  <c r="D38" i="5"/>
  <c r="F38" i="5"/>
  <c r="K38" i="5"/>
  <c r="L38" i="5"/>
  <c r="M38" i="5"/>
  <c r="A39" i="5"/>
  <c r="D39" i="5"/>
  <c r="F39" i="5"/>
  <c r="K39" i="5"/>
  <c r="L39" i="5"/>
  <c r="M39" i="5"/>
  <c r="B40" i="5"/>
  <c r="C40" i="5"/>
  <c r="D40" i="5"/>
  <c r="F40" i="5"/>
  <c r="K40" i="5"/>
  <c r="L40" i="5"/>
  <c r="M40" i="5"/>
  <c r="K43" i="5"/>
  <c r="K44" i="5"/>
  <c r="K45" i="5"/>
  <c r="K46" i="5"/>
  <c r="K47" i="5"/>
  <c r="E9" i="4"/>
  <c r="F9" i="4"/>
  <c r="H9" i="4"/>
  <c r="I9" i="4"/>
  <c r="L9" i="4"/>
  <c r="M9" i="4"/>
  <c r="N9" i="4"/>
  <c r="O9" i="4"/>
  <c r="P9" i="4"/>
  <c r="Q9" i="4"/>
  <c r="R9" i="4"/>
  <c r="S9" i="4"/>
  <c r="T9" i="4"/>
  <c r="U9" i="4"/>
  <c r="V9" i="4"/>
  <c r="W9" i="4"/>
  <c r="Y9" i="4"/>
  <c r="AB9" i="4"/>
  <c r="AC9" i="4"/>
  <c r="AD9" i="4"/>
  <c r="A10" i="4"/>
  <c r="E10" i="4"/>
  <c r="F10" i="4"/>
  <c r="H10" i="4"/>
  <c r="I10" i="4"/>
  <c r="L10" i="4"/>
  <c r="M10" i="4"/>
  <c r="N10" i="4"/>
  <c r="O10" i="4"/>
  <c r="P10" i="4"/>
  <c r="Q10" i="4"/>
  <c r="R10" i="4"/>
  <c r="S10" i="4"/>
  <c r="T10" i="4"/>
  <c r="U10" i="4"/>
  <c r="V10" i="4"/>
  <c r="W10" i="4"/>
  <c r="Y10" i="4"/>
  <c r="AB10" i="4"/>
  <c r="AC10" i="4"/>
  <c r="AD10" i="4"/>
  <c r="A11" i="4"/>
  <c r="E11" i="4"/>
  <c r="F11" i="4"/>
  <c r="H11" i="4"/>
  <c r="I11" i="4"/>
  <c r="L11" i="4"/>
  <c r="M11" i="4"/>
  <c r="N11" i="4"/>
  <c r="O11" i="4"/>
  <c r="P11" i="4"/>
  <c r="Q11" i="4"/>
  <c r="R11" i="4"/>
  <c r="S11" i="4"/>
  <c r="T11" i="4"/>
  <c r="U11" i="4"/>
  <c r="V11" i="4"/>
  <c r="W11" i="4"/>
  <c r="Y11" i="4"/>
  <c r="AB11" i="4"/>
  <c r="AC11" i="4"/>
  <c r="AD11" i="4"/>
  <c r="A12" i="4"/>
  <c r="E12" i="4"/>
  <c r="F12" i="4"/>
  <c r="H12" i="4"/>
  <c r="I12" i="4"/>
  <c r="L12" i="4"/>
  <c r="M12" i="4"/>
  <c r="N12" i="4"/>
  <c r="O12" i="4"/>
  <c r="P12" i="4"/>
  <c r="Q12" i="4"/>
  <c r="R12" i="4"/>
  <c r="S12" i="4"/>
  <c r="T12" i="4"/>
  <c r="U12" i="4"/>
  <c r="V12" i="4"/>
  <c r="W12" i="4"/>
  <c r="Y12" i="4"/>
  <c r="AB12" i="4"/>
  <c r="AC12" i="4"/>
  <c r="AD12" i="4"/>
  <c r="A13" i="4"/>
  <c r="E13" i="4"/>
  <c r="F13" i="4"/>
  <c r="H13" i="4"/>
  <c r="I13" i="4"/>
  <c r="L13" i="4"/>
  <c r="M13" i="4"/>
  <c r="N13" i="4"/>
  <c r="O13" i="4"/>
  <c r="P13" i="4"/>
  <c r="Q13" i="4"/>
  <c r="R13" i="4"/>
  <c r="S13" i="4"/>
  <c r="T13" i="4"/>
  <c r="U13" i="4"/>
  <c r="V13" i="4"/>
  <c r="W13" i="4"/>
  <c r="Y13" i="4"/>
  <c r="AB13" i="4"/>
  <c r="AC13" i="4"/>
  <c r="AD13" i="4"/>
  <c r="A14" i="4"/>
  <c r="E14" i="4"/>
  <c r="F14" i="4"/>
  <c r="H14" i="4"/>
  <c r="I14" i="4"/>
  <c r="L14" i="4"/>
  <c r="M14" i="4"/>
  <c r="N14" i="4"/>
  <c r="O14" i="4"/>
  <c r="P14" i="4"/>
  <c r="Q14" i="4"/>
  <c r="R14" i="4"/>
  <c r="S14" i="4"/>
  <c r="T14" i="4"/>
  <c r="U14" i="4"/>
  <c r="V14" i="4"/>
  <c r="W14" i="4"/>
  <c r="Y14" i="4"/>
  <c r="AB14" i="4"/>
  <c r="AC14" i="4"/>
  <c r="AD14" i="4"/>
  <c r="A15" i="4"/>
  <c r="E15" i="4"/>
  <c r="F15" i="4"/>
  <c r="H15" i="4"/>
  <c r="I15" i="4"/>
  <c r="L15" i="4"/>
  <c r="M15" i="4"/>
  <c r="N15" i="4"/>
  <c r="O15" i="4"/>
  <c r="P15" i="4"/>
  <c r="Q15" i="4"/>
  <c r="R15" i="4"/>
  <c r="S15" i="4"/>
  <c r="T15" i="4"/>
  <c r="U15" i="4"/>
  <c r="V15" i="4"/>
  <c r="W15" i="4"/>
  <c r="Y15" i="4"/>
  <c r="AB15" i="4"/>
  <c r="AC15" i="4"/>
  <c r="AD15" i="4"/>
  <c r="A16" i="4"/>
  <c r="E16" i="4"/>
  <c r="F16" i="4"/>
  <c r="H16" i="4"/>
  <c r="I16" i="4"/>
  <c r="L16" i="4"/>
  <c r="M16" i="4"/>
  <c r="N16" i="4"/>
  <c r="O16" i="4"/>
  <c r="P16" i="4"/>
  <c r="Q16" i="4"/>
  <c r="R16" i="4"/>
  <c r="S16" i="4"/>
  <c r="T16" i="4"/>
  <c r="U16" i="4"/>
  <c r="V16" i="4"/>
  <c r="W16" i="4"/>
  <c r="Y16" i="4"/>
  <c r="AB16" i="4"/>
  <c r="AC16" i="4"/>
  <c r="AD16" i="4"/>
  <c r="A17" i="4"/>
  <c r="E17" i="4"/>
  <c r="F17" i="4"/>
  <c r="H17" i="4"/>
  <c r="I17" i="4"/>
  <c r="L17" i="4"/>
  <c r="M17" i="4"/>
  <c r="N17" i="4"/>
  <c r="O17" i="4"/>
  <c r="P17" i="4"/>
  <c r="Q17" i="4"/>
  <c r="R17" i="4"/>
  <c r="S17" i="4"/>
  <c r="T17" i="4"/>
  <c r="U17" i="4"/>
  <c r="V17" i="4"/>
  <c r="W17" i="4"/>
  <c r="Y17" i="4"/>
  <c r="AB17" i="4"/>
  <c r="AC17" i="4"/>
  <c r="AD17" i="4"/>
  <c r="A18" i="4"/>
  <c r="E18" i="4"/>
  <c r="F18" i="4"/>
  <c r="H18" i="4"/>
  <c r="I18" i="4"/>
  <c r="L18" i="4"/>
  <c r="M18" i="4"/>
  <c r="N18" i="4"/>
  <c r="O18" i="4"/>
  <c r="P18" i="4"/>
  <c r="Q18" i="4"/>
  <c r="R18" i="4"/>
  <c r="S18" i="4"/>
  <c r="T18" i="4"/>
  <c r="U18" i="4"/>
  <c r="V18" i="4"/>
  <c r="W18" i="4"/>
  <c r="Y18" i="4"/>
  <c r="AB18" i="4"/>
  <c r="AC18" i="4"/>
  <c r="AD18" i="4"/>
  <c r="A19" i="4"/>
  <c r="E19" i="4"/>
  <c r="F19" i="4"/>
  <c r="H19" i="4"/>
  <c r="I19" i="4"/>
  <c r="L19" i="4"/>
  <c r="M19" i="4"/>
  <c r="N19" i="4"/>
  <c r="O19" i="4"/>
  <c r="P19" i="4"/>
  <c r="Q19" i="4"/>
  <c r="R19" i="4"/>
  <c r="S19" i="4"/>
  <c r="T19" i="4"/>
  <c r="U19" i="4"/>
  <c r="V19" i="4"/>
  <c r="W19" i="4"/>
  <c r="Y19" i="4"/>
  <c r="AB19" i="4"/>
  <c r="AC19" i="4"/>
  <c r="AD19" i="4"/>
  <c r="A20" i="4"/>
  <c r="E20" i="4"/>
  <c r="F20" i="4"/>
  <c r="H20" i="4"/>
  <c r="I20" i="4"/>
  <c r="L20" i="4"/>
  <c r="M20" i="4"/>
  <c r="N20" i="4"/>
  <c r="O20" i="4"/>
  <c r="P20" i="4"/>
  <c r="Q20" i="4"/>
  <c r="R20" i="4"/>
  <c r="S20" i="4"/>
  <c r="T20" i="4"/>
  <c r="U20" i="4"/>
  <c r="V20" i="4"/>
  <c r="W20" i="4"/>
  <c r="Y20" i="4"/>
  <c r="AB20" i="4"/>
  <c r="AC20" i="4"/>
  <c r="AD20" i="4"/>
  <c r="A21" i="4"/>
  <c r="E21" i="4"/>
  <c r="F21" i="4"/>
  <c r="H21" i="4"/>
  <c r="I21" i="4"/>
  <c r="L21" i="4"/>
  <c r="M21" i="4"/>
  <c r="N21" i="4"/>
  <c r="O21" i="4"/>
  <c r="P21" i="4"/>
  <c r="Q21" i="4"/>
  <c r="R21" i="4"/>
  <c r="S21" i="4"/>
  <c r="T21" i="4"/>
  <c r="U21" i="4"/>
  <c r="V21" i="4"/>
  <c r="W21" i="4"/>
  <c r="Y21" i="4"/>
  <c r="AB21" i="4"/>
  <c r="AC21" i="4"/>
  <c r="AD21" i="4"/>
  <c r="A22" i="4"/>
  <c r="E22" i="4"/>
  <c r="F22" i="4"/>
  <c r="H22" i="4"/>
  <c r="I22" i="4"/>
  <c r="L22" i="4"/>
  <c r="M22" i="4"/>
  <c r="N22" i="4"/>
  <c r="O22" i="4"/>
  <c r="P22" i="4"/>
  <c r="Q22" i="4"/>
  <c r="R22" i="4"/>
  <c r="S22" i="4"/>
  <c r="T22" i="4"/>
  <c r="U22" i="4"/>
  <c r="V22" i="4"/>
  <c r="W22" i="4"/>
  <c r="Y22" i="4"/>
  <c r="AB22" i="4"/>
  <c r="AC22" i="4"/>
  <c r="AD22" i="4"/>
  <c r="A23" i="4"/>
  <c r="E23" i="4"/>
  <c r="F23" i="4"/>
  <c r="H23" i="4"/>
  <c r="I23" i="4"/>
  <c r="L23" i="4"/>
  <c r="M23" i="4"/>
  <c r="N23" i="4"/>
  <c r="O23" i="4"/>
  <c r="P23" i="4"/>
  <c r="Q23" i="4"/>
  <c r="R23" i="4"/>
  <c r="S23" i="4"/>
  <c r="T23" i="4"/>
  <c r="U23" i="4"/>
  <c r="V23" i="4"/>
  <c r="W23" i="4"/>
  <c r="Y23" i="4"/>
  <c r="AB23" i="4"/>
  <c r="AC23" i="4"/>
  <c r="AD23" i="4"/>
  <c r="A24" i="4"/>
  <c r="E24" i="4"/>
  <c r="F24" i="4"/>
  <c r="H24" i="4"/>
  <c r="I24" i="4"/>
  <c r="L24" i="4"/>
  <c r="M24" i="4"/>
  <c r="N24" i="4"/>
  <c r="O24" i="4"/>
  <c r="P24" i="4"/>
  <c r="Q24" i="4"/>
  <c r="R24" i="4"/>
  <c r="S24" i="4"/>
  <c r="T24" i="4"/>
  <c r="U24" i="4"/>
  <c r="V24" i="4"/>
  <c r="W24" i="4"/>
  <c r="Y24" i="4"/>
  <c r="AB24" i="4"/>
  <c r="AC24" i="4"/>
  <c r="AD24" i="4"/>
  <c r="A25" i="4"/>
  <c r="E25" i="4"/>
  <c r="F25" i="4"/>
  <c r="H25" i="4"/>
  <c r="I25" i="4"/>
  <c r="L25" i="4"/>
  <c r="M25" i="4"/>
  <c r="N25" i="4"/>
  <c r="O25" i="4"/>
  <c r="P25" i="4"/>
  <c r="Q25" i="4"/>
  <c r="R25" i="4"/>
  <c r="S25" i="4"/>
  <c r="T25" i="4"/>
  <c r="U25" i="4"/>
  <c r="V25" i="4"/>
  <c r="W25" i="4"/>
  <c r="Y25" i="4"/>
  <c r="AB25" i="4"/>
  <c r="AC25" i="4"/>
  <c r="AD25" i="4"/>
  <c r="A26" i="4"/>
  <c r="E26" i="4"/>
  <c r="F26" i="4"/>
  <c r="H26" i="4"/>
  <c r="I26" i="4"/>
  <c r="L26" i="4"/>
  <c r="M26" i="4"/>
  <c r="N26" i="4"/>
  <c r="O26" i="4"/>
  <c r="P26" i="4"/>
  <c r="Q26" i="4"/>
  <c r="R26" i="4"/>
  <c r="S26" i="4"/>
  <c r="T26" i="4"/>
  <c r="U26" i="4"/>
  <c r="V26" i="4"/>
  <c r="W26" i="4"/>
  <c r="Y26" i="4"/>
  <c r="AB26" i="4"/>
  <c r="AC26" i="4"/>
  <c r="AD26" i="4"/>
  <c r="A27" i="4"/>
  <c r="E27" i="4"/>
  <c r="F27" i="4"/>
  <c r="H27" i="4"/>
  <c r="I27" i="4"/>
  <c r="L27" i="4"/>
  <c r="M27" i="4"/>
  <c r="N27" i="4"/>
  <c r="O27" i="4"/>
  <c r="P27" i="4"/>
  <c r="Q27" i="4"/>
  <c r="R27" i="4"/>
  <c r="S27" i="4"/>
  <c r="T27" i="4"/>
  <c r="U27" i="4"/>
  <c r="V27" i="4"/>
  <c r="W27" i="4"/>
  <c r="Y27" i="4"/>
  <c r="AB27" i="4"/>
  <c r="AC27" i="4"/>
  <c r="AD27" i="4"/>
  <c r="A28" i="4"/>
  <c r="E28" i="4"/>
  <c r="F28" i="4"/>
  <c r="H28" i="4"/>
  <c r="I28" i="4"/>
  <c r="L28" i="4"/>
  <c r="M28" i="4"/>
  <c r="N28" i="4"/>
  <c r="O28" i="4"/>
  <c r="P28" i="4"/>
  <c r="Q28" i="4"/>
  <c r="R28" i="4"/>
  <c r="S28" i="4"/>
  <c r="T28" i="4"/>
  <c r="U28" i="4"/>
  <c r="V28" i="4"/>
  <c r="W28" i="4"/>
  <c r="Y28" i="4"/>
  <c r="AB28" i="4"/>
  <c r="AC28" i="4"/>
  <c r="AD28" i="4"/>
  <c r="A29" i="4"/>
  <c r="E29" i="4"/>
  <c r="F29" i="4"/>
  <c r="H29" i="4"/>
  <c r="I29" i="4"/>
  <c r="L29" i="4"/>
  <c r="M29" i="4"/>
  <c r="N29" i="4"/>
  <c r="O29" i="4"/>
  <c r="P29" i="4"/>
  <c r="Q29" i="4"/>
  <c r="R29" i="4"/>
  <c r="S29" i="4"/>
  <c r="T29" i="4"/>
  <c r="U29" i="4"/>
  <c r="V29" i="4"/>
  <c r="W29" i="4"/>
  <c r="Y29" i="4"/>
  <c r="AB29" i="4"/>
  <c r="AC29" i="4"/>
  <c r="AD29" i="4"/>
  <c r="A30" i="4"/>
  <c r="E30" i="4"/>
  <c r="F30" i="4"/>
  <c r="H30" i="4"/>
  <c r="I30" i="4"/>
  <c r="L30" i="4"/>
  <c r="M30" i="4"/>
  <c r="N30" i="4"/>
  <c r="O30" i="4"/>
  <c r="P30" i="4"/>
  <c r="Q30" i="4"/>
  <c r="R30" i="4"/>
  <c r="S30" i="4"/>
  <c r="T30" i="4"/>
  <c r="U30" i="4"/>
  <c r="V30" i="4"/>
  <c r="W30" i="4"/>
  <c r="Y30" i="4"/>
  <c r="AB30" i="4"/>
  <c r="AC30" i="4"/>
  <c r="AD30" i="4"/>
  <c r="A31" i="4"/>
  <c r="E31" i="4"/>
  <c r="F31" i="4"/>
  <c r="H31" i="4"/>
  <c r="I31" i="4"/>
  <c r="L31" i="4"/>
  <c r="M31" i="4"/>
  <c r="N31" i="4"/>
  <c r="O31" i="4"/>
  <c r="P31" i="4"/>
  <c r="Q31" i="4"/>
  <c r="R31" i="4"/>
  <c r="S31" i="4"/>
  <c r="T31" i="4"/>
  <c r="U31" i="4"/>
  <c r="V31" i="4"/>
  <c r="W31" i="4"/>
  <c r="Y31" i="4"/>
  <c r="AB31" i="4"/>
  <c r="AC31" i="4"/>
  <c r="AD31" i="4"/>
  <c r="A32" i="4"/>
  <c r="E32" i="4"/>
  <c r="F32" i="4"/>
  <c r="H32" i="4"/>
  <c r="I32" i="4"/>
  <c r="L32" i="4"/>
  <c r="M32" i="4"/>
  <c r="N32" i="4"/>
  <c r="O32" i="4"/>
  <c r="P32" i="4"/>
  <c r="Q32" i="4"/>
  <c r="R32" i="4"/>
  <c r="S32" i="4"/>
  <c r="T32" i="4"/>
  <c r="U32" i="4"/>
  <c r="V32" i="4"/>
  <c r="W32" i="4"/>
  <c r="Y32" i="4"/>
  <c r="AB32" i="4"/>
  <c r="AC32" i="4"/>
  <c r="AD32" i="4"/>
  <c r="A33" i="4"/>
  <c r="E33" i="4"/>
  <c r="F33" i="4"/>
  <c r="H33" i="4"/>
  <c r="I33" i="4"/>
  <c r="L33" i="4"/>
  <c r="M33" i="4"/>
  <c r="N33" i="4"/>
  <c r="O33" i="4"/>
  <c r="P33" i="4"/>
  <c r="Q33" i="4"/>
  <c r="R33" i="4"/>
  <c r="S33" i="4"/>
  <c r="T33" i="4"/>
  <c r="U33" i="4"/>
  <c r="V33" i="4"/>
  <c r="W33" i="4"/>
  <c r="Y33" i="4"/>
  <c r="AB33" i="4"/>
  <c r="AC33" i="4"/>
  <c r="AD33" i="4"/>
  <c r="A34" i="4"/>
  <c r="E34" i="4"/>
  <c r="F34" i="4"/>
  <c r="H34" i="4"/>
  <c r="I34" i="4"/>
  <c r="L34" i="4"/>
  <c r="M34" i="4"/>
  <c r="N34" i="4"/>
  <c r="O34" i="4"/>
  <c r="P34" i="4"/>
  <c r="Q34" i="4"/>
  <c r="R34" i="4"/>
  <c r="S34" i="4"/>
  <c r="T34" i="4"/>
  <c r="U34" i="4"/>
  <c r="V34" i="4"/>
  <c r="W34" i="4"/>
  <c r="Y34" i="4"/>
  <c r="AB34" i="4"/>
  <c r="AC34" i="4"/>
  <c r="AD34" i="4"/>
  <c r="A35" i="4"/>
  <c r="E35" i="4"/>
  <c r="F35" i="4"/>
  <c r="H35" i="4"/>
  <c r="I35" i="4"/>
  <c r="L35" i="4"/>
  <c r="M35" i="4"/>
  <c r="N35" i="4"/>
  <c r="O35" i="4"/>
  <c r="P35" i="4"/>
  <c r="Q35" i="4"/>
  <c r="R35" i="4"/>
  <c r="S35" i="4"/>
  <c r="T35" i="4"/>
  <c r="U35" i="4"/>
  <c r="V35" i="4"/>
  <c r="W35" i="4"/>
  <c r="Y35" i="4"/>
  <c r="AB35" i="4"/>
  <c r="AC35" i="4"/>
  <c r="AD35" i="4"/>
  <c r="A36" i="4"/>
  <c r="E36" i="4"/>
  <c r="F36" i="4"/>
  <c r="H36" i="4"/>
  <c r="I36" i="4"/>
  <c r="L36" i="4"/>
  <c r="M36" i="4"/>
  <c r="N36" i="4"/>
  <c r="O36" i="4"/>
  <c r="P36" i="4"/>
  <c r="Q36" i="4"/>
  <c r="R36" i="4"/>
  <c r="S36" i="4"/>
  <c r="T36" i="4"/>
  <c r="U36" i="4"/>
  <c r="V36" i="4"/>
  <c r="W36" i="4"/>
  <c r="Y36" i="4"/>
  <c r="AB36" i="4"/>
  <c r="AC36" i="4"/>
  <c r="AD36" i="4"/>
  <c r="A37" i="4"/>
  <c r="E37" i="4"/>
  <c r="F37" i="4"/>
  <c r="H37" i="4"/>
  <c r="I37" i="4"/>
  <c r="L37" i="4"/>
  <c r="M37" i="4"/>
  <c r="N37" i="4"/>
  <c r="O37" i="4"/>
  <c r="P37" i="4"/>
  <c r="Q37" i="4"/>
  <c r="R37" i="4"/>
  <c r="S37" i="4"/>
  <c r="T37" i="4"/>
  <c r="U37" i="4"/>
  <c r="V37" i="4"/>
  <c r="W37" i="4"/>
  <c r="Y37" i="4"/>
  <c r="AB37" i="4"/>
  <c r="AC37" i="4"/>
  <c r="AD37" i="4"/>
  <c r="A38" i="4"/>
  <c r="E38" i="4"/>
  <c r="F38" i="4"/>
  <c r="H38" i="4"/>
  <c r="I38" i="4"/>
  <c r="L38" i="4"/>
  <c r="M38" i="4"/>
  <c r="N38" i="4"/>
  <c r="O38" i="4"/>
  <c r="P38" i="4"/>
  <c r="Q38" i="4"/>
  <c r="R38" i="4"/>
  <c r="S38" i="4"/>
  <c r="T38" i="4"/>
  <c r="U38" i="4"/>
  <c r="V38" i="4"/>
  <c r="W38" i="4"/>
  <c r="Y38" i="4"/>
  <c r="AB38" i="4"/>
  <c r="AC38" i="4"/>
  <c r="AD38" i="4"/>
  <c r="A39" i="4"/>
  <c r="E39" i="4"/>
  <c r="F39" i="4"/>
  <c r="H39" i="4"/>
  <c r="I39" i="4"/>
  <c r="L39" i="4"/>
  <c r="M39" i="4"/>
  <c r="N39" i="4"/>
  <c r="O39" i="4"/>
  <c r="P39" i="4"/>
  <c r="Q39" i="4"/>
  <c r="R39" i="4"/>
  <c r="S39" i="4"/>
  <c r="T39" i="4"/>
  <c r="U39" i="4"/>
  <c r="V39" i="4"/>
  <c r="W39" i="4"/>
  <c r="Y39" i="4"/>
  <c r="AB39" i="4"/>
  <c r="AC39" i="4"/>
  <c r="AD39" i="4"/>
  <c r="J40" i="4"/>
  <c r="K40" i="4"/>
  <c r="L40" i="4"/>
  <c r="S40" i="4"/>
  <c r="T40" i="4"/>
  <c r="U40" i="4"/>
  <c r="V40" i="4"/>
  <c r="W40" i="4"/>
  <c r="AB40" i="4"/>
  <c r="AC40" i="4"/>
  <c r="AD40" i="4"/>
  <c r="E43" i="4"/>
  <c r="P43" i="4"/>
  <c r="AB43" i="4"/>
  <c r="AB44" i="4"/>
  <c r="E45" i="4"/>
  <c r="AB45" i="4"/>
  <c r="K46" i="4"/>
  <c r="AB46" i="4"/>
</calcChain>
</file>

<file path=xl/sharedStrings.xml><?xml version="1.0" encoding="utf-8"?>
<sst xmlns="http://schemas.openxmlformats.org/spreadsheetml/2006/main" count="173" uniqueCount="66">
  <si>
    <t>TW/Astra 50,000 MMBtu/d East Capacity Block</t>
  </si>
  <si>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</si>
  <si>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</si>
  <si>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</si>
  <si>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</si>
  <si>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</si>
  <si>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</si>
  <si>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</si>
  <si>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</si>
  <si>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</si>
  <si>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</si>
  <si>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</si>
  <si>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Calculated Total Theoretical Profit, $</t>
  </si>
  <si>
    <t>Profit Share</t>
  </si>
  <si>
    <t>Day</t>
  </si>
  <si>
    <t>Total</t>
  </si>
  <si>
    <t>Astra 70%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</si>
  <si>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</si>
  <si>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</si>
  <si>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</si>
  <si>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</si>
  <si>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</si>
  <si>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</si>
  <si>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</si>
  <si>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</si>
  <si>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Reservation Charge, $</t>
  </si>
  <si>
    <t>Resv Charge, $/mmbtu</t>
  </si>
  <si>
    <t>Commodity Costs, $</t>
  </si>
  <si>
    <t>Resv Charge, $</t>
  </si>
  <si>
    <t>Total Amt due TW, $</t>
  </si>
  <si>
    <t>Notes: "Adj TW Per" is the fuel adjusted price = (TW Per) / 0.95</t>
  </si>
  <si>
    <t>Contract</t>
  </si>
  <si>
    <t>Transwestern System Rate Calc.</t>
  </si>
  <si>
    <t>Demand</t>
  </si>
  <si>
    <t xml:space="preserve">    Contract System Rates *</t>
  </si>
  <si>
    <t xml:space="preserve">                         Revenues</t>
  </si>
  <si>
    <t>Volumes</t>
  </si>
  <si>
    <t>Commodity</t>
  </si>
  <si>
    <t>Difference between Total amt. Due to System Rates</t>
  </si>
  <si>
    <t>Difference to Model Calculation</t>
  </si>
  <si>
    <t>E to E</t>
  </si>
  <si>
    <t>Resv</t>
  </si>
  <si>
    <t>Rate</t>
  </si>
  <si>
    <t>less Resv</t>
  </si>
  <si>
    <t>minus</t>
  </si>
  <si>
    <t>TW Perm</t>
  </si>
  <si>
    <t>Perm</t>
  </si>
  <si>
    <t>PGE/</t>
  </si>
  <si>
    <t>Spread</t>
  </si>
  <si>
    <t>SCG/</t>
  </si>
  <si>
    <t>Fuel</t>
  </si>
  <si>
    <t>Vol</t>
  </si>
  <si>
    <t>Value</t>
  </si>
  <si>
    <t>X</t>
  </si>
  <si>
    <t>Vols</t>
  </si>
  <si>
    <t>Commodity Floor</t>
  </si>
  <si>
    <t>Total Cmmdty Floor, $</t>
  </si>
  <si>
    <t>ADJ PGE</t>
  </si>
  <si>
    <t>ADJ SCG</t>
  </si>
  <si>
    <t>CR #27495</t>
  </si>
  <si>
    <t>Max Rate</t>
  </si>
  <si>
    <t>Commodity Floor of .0246; Can't go below rate of .0246</t>
  </si>
  <si>
    <t>Total Amt  for West Vols.</t>
  </si>
  <si>
    <t>Reservation Charge - East</t>
  </si>
  <si>
    <t>Commodity Costs West</t>
  </si>
  <si>
    <t>Amount to receive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</si>
</sst>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3" formatCode="_(* #,##0.00_);_(* \(#,##0.00\);_(* &quot;-&quot;??_);_(@_)"/>
    <numFmt numFmtId="164" formatCode="mmmm\ yyyy"/>
    <numFmt numFmtId="165" formatCode="_(* #,##0.000_);_(* \(#,##0.000\);_(* &quot;-&quot;??_);_(@_)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165" fontId="3" fillId="2" borderId="2" xfId="1" applyNumberFormat="1" applyFont="1" applyFill="1" applyBorder="1"/>
    <xf numFmtId="166" fontId="3" fillId="2" borderId="0" xfId="0" applyNumberFormat="1" applyFont="1" applyFill="1" applyBorder="1"/>
    <xf numFmtId="166" fontId="3" fillId="2" borderId="14" xfId="0" applyNumberFormat="1" applyFont="1" applyFill="1" applyBorder="1"/>
    <xf numFmtId="167" fontId="6" fillId="0" borderId="0" xfId="0" applyNumberFormat="1" applyFont="1" applyBorder="1"/>
    <xf numFmtId="168" fontId="3" fillId="0" borderId="15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1" fontId="3" fillId="2" borderId="2" xfId="1" applyNumberFormat="1" applyFont="1" applyFill="1" applyBorder="1" applyAlignment="1">
      <alignment horizontal="right"/>
    </xf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1" fontId="6" fillId="2" borderId="0" xfId="1" applyNumberFormat="1" applyFont="1" applyFill="1" applyBorder="1"/>
    <xf numFmtId="0" fontId="5" fillId="0" borderId="14" xfId="0" applyFont="1" applyBorder="1" applyAlignment="1">
      <alignment horizontal="left"/>
    </xf>
    <xf numFmtId="0" fontId="3" fillId="2" borderId="1" xfId="0" applyFont="1" applyFill="1" applyBorder="1"/>
    <xf numFmtId="0" fontId="3" fillId="2" borderId="10" xfId="0" applyFont="1" applyFill="1" applyBorder="1"/>
    <xf numFmtId="169" fontId="6" fillId="2" borderId="1" xfId="1" applyNumberFormat="1" applyFont="1" applyFill="1" applyBorder="1"/>
    <xf numFmtId="43" fontId="3" fillId="0" borderId="10" xfId="1" applyFont="1" applyBorder="1"/>
    <xf numFmtId="43" fontId="3" fillId="0" borderId="1" xfId="1" applyFont="1" applyBorder="1"/>
    <xf numFmtId="43" fontId="3" fillId="0" borderId="11" xfId="1" applyFont="1" applyBorder="1"/>
    <xf numFmtId="43" fontId="3" fillId="0" borderId="13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5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6" xfId="0" applyFont="1" applyBorder="1" applyAlignment="1"/>
    <xf numFmtId="0" fontId="3" fillId="0" borderId="16" xfId="0" applyFont="1" applyBorder="1" applyAlignment="1"/>
    <xf numFmtId="0" fontId="3" fillId="0" borderId="16" xfId="0" applyFont="1" applyBorder="1"/>
    <xf numFmtId="169" fontId="3" fillId="0" borderId="16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6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6" xfId="1" applyNumberFormat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0" fontId="5" fillId="3" borderId="1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8" xfId="0" applyFont="1" applyFill="1" applyBorder="1"/>
    <xf numFmtId="0" fontId="3" fillId="3" borderId="19" xfId="0" applyFont="1" applyFill="1" applyBorder="1"/>
    <xf numFmtId="0" fontId="3" fillId="3" borderId="5" xfId="0" applyFont="1" applyFill="1" applyBorder="1"/>
    <xf numFmtId="0" fontId="5" fillId="3" borderId="2" xfId="0" applyFont="1" applyFill="1" applyBorder="1" applyAlignment="1">
      <alignment horizontal="center"/>
    </xf>
    <xf numFmtId="0" fontId="3" fillId="3" borderId="20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5" fillId="3" borderId="15" xfId="0" applyFont="1" applyFill="1" applyBorder="1" applyAlignment="1">
      <alignment horizontal="center"/>
    </xf>
    <xf numFmtId="0" fontId="5" fillId="3" borderId="9" xfId="0" applyFont="1" applyFill="1" applyBorder="1"/>
    <xf numFmtId="0" fontId="3" fillId="3" borderId="21" xfId="0" applyFont="1" applyFill="1" applyBorder="1"/>
    <xf numFmtId="0" fontId="3" fillId="3" borderId="9" xfId="0" applyFont="1" applyFill="1" applyBorder="1"/>
    <xf numFmtId="0" fontId="3" fillId="3" borderId="22" xfId="0" applyFont="1" applyFill="1" applyBorder="1"/>
    <xf numFmtId="0" fontId="5" fillId="3" borderId="23" xfId="0" applyFont="1" applyFill="1" applyBorder="1" applyAlignment="1">
      <alignment horizontal="center"/>
    </xf>
    <xf numFmtId="0" fontId="5" fillId="3" borderId="12" xfId="0" applyFont="1" applyFill="1" applyBorder="1"/>
    <xf numFmtId="0" fontId="5" fillId="3" borderId="24" xfId="0" applyFont="1" applyFill="1" applyBorder="1"/>
    <xf numFmtId="0" fontId="5" fillId="3" borderId="25" xfId="0" applyFont="1" applyFill="1" applyBorder="1" applyAlignment="1">
      <alignment horizontal="center"/>
    </xf>
    <xf numFmtId="3" fontId="3" fillId="3" borderId="15" xfId="0" applyNumberFormat="1" applyFont="1" applyFill="1" applyBorder="1"/>
    <xf numFmtId="167" fontId="3" fillId="3" borderId="0" xfId="0" applyNumberFormat="1" applyFont="1" applyFill="1" applyBorder="1"/>
    <xf numFmtId="168" fontId="3" fillId="3" borderId="14" xfId="0" applyNumberFormat="1" applyFont="1" applyFill="1" applyBorder="1"/>
    <xf numFmtId="8" fontId="3" fillId="3" borderId="0" xfId="0" applyNumberFormat="1" applyFont="1" applyFill="1" applyBorder="1"/>
    <xf numFmtId="4" fontId="3" fillId="3" borderId="0" xfId="0" applyNumberFormat="1" applyFont="1" applyFill="1" applyBorder="1" applyAlignment="1">
      <alignment horizontal="right"/>
    </xf>
    <xf numFmtId="4" fontId="3" fillId="3" borderId="7" xfId="0" applyNumberFormat="1" applyFont="1" applyFill="1" applyBorder="1"/>
    <xf numFmtId="0" fontId="3" fillId="3" borderId="1" xfId="0" applyFont="1" applyFill="1" applyBorder="1"/>
    <xf numFmtId="43" fontId="8" fillId="3" borderId="2" xfId="1" applyFont="1" applyFill="1" applyBorder="1"/>
    <xf numFmtId="0" fontId="8" fillId="3" borderId="0" xfId="0" applyFont="1" applyFill="1" applyBorder="1"/>
    <xf numFmtId="8" fontId="8" fillId="3" borderId="0" xfId="0" applyNumberFormat="1" applyFont="1" applyFill="1" applyBorder="1"/>
    <xf numFmtId="8" fontId="8" fillId="3" borderId="7" xfId="1" applyNumberFormat="1" applyFont="1" applyFill="1" applyBorder="1"/>
    <xf numFmtId="0" fontId="9" fillId="3" borderId="0" xfId="0" applyFont="1" applyFill="1" applyBorder="1"/>
    <xf numFmtId="0" fontId="9" fillId="3" borderId="0" xfId="0" applyFont="1" applyFill="1"/>
    <xf numFmtId="0" fontId="3" fillId="3" borderId="16" xfId="0" applyFont="1" applyFill="1" applyBorder="1"/>
    <xf numFmtId="0" fontId="3" fillId="3" borderId="0" xfId="0" applyFont="1" applyFill="1"/>
    <xf numFmtId="43" fontId="3" fillId="3" borderId="0" xfId="0" applyNumberFormat="1" applyFont="1" applyFill="1"/>
    <xf numFmtId="39" fontId="3" fillId="3" borderId="0" xfId="0" applyNumberFormat="1" applyFont="1" applyFill="1"/>
    <xf numFmtId="39" fontId="3" fillId="3" borderId="16" xfId="0" applyNumberFormat="1" applyFont="1" applyFill="1" applyBorder="1"/>
    <xf numFmtId="0" fontId="5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6" fontId="3" fillId="2" borderId="1" xfId="0" applyNumberFormat="1" applyFont="1" applyFill="1" applyBorder="1"/>
    <xf numFmtId="166" fontId="3" fillId="0" borderId="0" xfId="0" applyNumberFormat="1" applyFont="1" applyFill="1" applyBorder="1"/>
    <xf numFmtId="166" fontId="3" fillId="0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166" fontId="3" fillId="0" borderId="2" xfId="0" applyNumberFormat="1" applyFont="1" applyFill="1" applyBorder="1"/>
    <xf numFmtId="166" fontId="3" fillId="0" borderId="10" xfId="0" applyNumberFormat="1" applyFont="1" applyFill="1" applyBorder="1"/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3" xfId="0" applyFont="1" applyBorder="1"/>
    <xf numFmtId="0" fontId="3" fillId="0" borderId="19" xfId="0" applyFont="1" applyBorder="1"/>
    <xf numFmtId="0" fontId="5" fillId="0" borderId="25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1" fontId="3" fillId="0" borderId="0" xfId="0" applyNumberFormat="1" applyFont="1" applyBorder="1"/>
    <xf numFmtId="0" fontId="5" fillId="0" borderId="0" xfId="0" applyFont="1" applyBorder="1"/>
    <xf numFmtId="169" fontId="6" fillId="0" borderId="3" xfId="1" applyNumberFormat="1" applyFont="1" applyFill="1" applyBorder="1"/>
    <xf numFmtId="169" fontId="6" fillId="0" borderId="10" xfId="1" applyNumberFormat="1" applyFont="1" applyFill="1" applyBorder="1"/>
    <xf numFmtId="0" fontId="5" fillId="0" borderId="3" xfId="0" applyFont="1" applyBorder="1" applyAlignment="1">
      <alignment horizontal="center"/>
    </xf>
    <xf numFmtId="1" fontId="3" fillId="0" borderId="7" xfId="0" applyNumberFormat="1" applyFont="1" applyBorder="1"/>
    <xf numFmtId="169" fontId="8" fillId="0" borderId="7" xfId="1" applyNumberFormat="1" applyFont="1" applyBorder="1"/>
    <xf numFmtId="169" fontId="8" fillId="0" borderId="5" xfId="1" applyNumberFormat="1" applyFont="1" applyBorder="1"/>
    <xf numFmtId="2" fontId="3" fillId="0" borderId="5" xfId="1" applyNumberFormat="1" applyFont="1" applyFill="1" applyBorder="1"/>
    <xf numFmtId="0" fontId="3" fillId="0" borderId="0" xfId="0" applyFont="1" applyBorder="1" applyAlignment="1"/>
    <xf numFmtId="0" fontId="0" fillId="0" borderId="0" xfId="0" applyBorder="1"/>
    <xf numFmtId="166" fontId="3" fillId="2" borderId="10" xfId="1" applyNumberFormat="1" applyFont="1" applyFill="1" applyBorder="1"/>
    <xf numFmtId="0" fontId="8" fillId="0" borderId="5" xfId="0" applyFont="1" applyBorder="1"/>
    <xf numFmtId="0" fontId="8" fillId="0" borderId="7" xfId="0" applyFont="1" applyBorder="1"/>
    <xf numFmtId="168" fontId="3" fillId="0" borderId="23" xfId="1" applyNumberFormat="1" applyFont="1" applyBorder="1"/>
    <xf numFmtId="169" fontId="6" fillId="0" borderId="2" xfId="1" applyNumberFormat="1" applyFont="1" applyFill="1" applyBorder="1"/>
    <xf numFmtId="2" fontId="3" fillId="0" borderId="7" xfId="1" applyNumberFormat="1" applyFont="1" applyFill="1" applyBorder="1"/>
    <xf numFmtId="0" fontId="8" fillId="0" borderId="17" xfId="0" applyFont="1" applyBorder="1"/>
    <xf numFmtId="1" fontId="3" fillId="0" borderId="10" xfId="0" applyNumberFormat="1" applyFont="1" applyBorder="1"/>
    <xf numFmtId="1" fontId="3" fillId="0" borderId="13" xfId="0" applyNumberFormat="1" applyFont="1" applyBorder="1"/>
    <xf numFmtId="43" fontId="3" fillId="0" borderId="0" xfId="1" applyFont="1" applyBorder="1" applyAlignment="1">
      <alignment horizontal="right"/>
    </xf>
    <xf numFmtId="166" fontId="3" fillId="0" borderId="11" xfId="0" applyNumberFormat="1" applyFont="1" applyFill="1" applyBorder="1"/>
    <xf numFmtId="166" fontId="3" fillId="0" borderId="13" xfId="0" applyNumberFormat="1" applyFont="1" applyFill="1" applyBorder="1"/>
    <xf numFmtId="43" fontId="3" fillId="0" borderId="28" xfId="1" applyFont="1" applyBorder="1"/>
    <xf numFmtId="168" fontId="3" fillId="0" borderId="11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2" fontId="3" fillId="0" borderId="0" xfId="0" applyNumberFormat="1" applyFont="1" applyBorder="1"/>
    <xf numFmtId="2" fontId="3" fillId="0" borderId="0" xfId="0" applyNumberFormat="1" applyFont="1"/>
    <xf numFmtId="2" fontId="3" fillId="0" borderId="10" xfId="0" applyNumberFormat="1" applyFont="1" applyBorder="1"/>
    <xf numFmtId="2" fontId="3" fillId="0" borderId="28" xfId="0" applyNumberFormat="1" applyFont="1" applyBorder="1"/>
    <xf numFmtId="166" fontId="3" fillId="2" borderId="2" xfId="1" applyNumberFormat="1" applyFont="1" applyFill="1" applyBorder="1"/>
    <xf numFmtId="1" fontId="10" fillId="2" borderId="2" xfId="1" applyNumberFormat="1" applyFont="1" applyFill="1" applyBorder="1"/>
    <xf numFmtId="1" fontId="10" fillId="2" borderId="0" xfId="1" applyNumberFormat="1" applyFont="1" applyFill="1" applyBorder="1"/>
    <xf numFmtId="1" fontId="10" fillId="2" borderId="0" xfId="1" applyNumberFormat="1" applyFont="1" applyFill="1" applyBorder="1" applyAlignment="1">
      <alignment horizontal="right"/>
    </xf>
    <xf numFmtId="1" fontId="10" fillId="2" borderId="3" xfId="1" applyNumberFormat="1" applyFont="1" applyFill="1" applyBorder="1" applyAlignment="1">
      <alignment horizontal="right"/>
    </xf>
    <xf numFmtId="168" fontId="3" fillId="3" borderId="28" xfId="0" applyNumberFormat="1" applyFont="1" applyFill="1" applyBorder="1"/>
    <xf numFmtId="3" fontId="3" fillId="3" borderId="23" xfId="0" applyNumberFormat="1" applyFont="1" applyFill="1" applyBorder="1"/>
    <xf numFmtId="167" fontId="3" fillId="3" borderId="1" xfId="0" applyNumberFormat="1" applyFont="1" applyFill="1" applyBorder="1"/>
    <xf numFmtId="8" fontId="3" fillId="3" borderId="11" xfId="0" applyNumberFormat="1" applyFont="1" applyFill="1" applyBorder="1"/>
    <xf numFmtId="4" fontId="3" fillId="3" borderId="1" xfId="0" applyNumberFormat="1" applyFont="1" applyFill="1" applyBorder="1" applyAlignment="1">
      <alignment horizontal="right"/>
    </xf>
    <xf numFmtId="4" fontId="3" fillId="3" borderId="13" xfId="0" applyNumberFormat="1" applyFont="1" applyFill="1" applyBorder="1"/>
    <xf numFmtId="166" fontId="3" fillId="2" borderId="28" xfId="0" applyNumberFormat="1" applyFont="1" applyFill="1" applyBorder="1"/>
    <xf numFmtId="167" fontId="6" fillId="0" borderId="13" xfId="0" applyNumberFormat="1" applyFont="1" applyBorder="1"/>
    <xf numFmtId="1" fontId="6" fillId="2" borderId="13" xfId="1" applyNumberFormat="1" applyFont="1" applyFill="1" applyBorder="1"/>
    <xf numFmtId="0" fontId="10" fillId="0" borderId="0" xfId="0" applyFont="1" applyAlignment="1"/>
    <xf numFmtId="168" fontId="3" fillId="3" borderId="1" xfId="1" applyNumberFormat="1" applyFont="1" applyFill="1" applyBorder="1"/>
    <xf numFmtId="8" fontId="3" fillId="3" borderId="1" xfId="0" applyNumberFormat="1" applyFont="1" applyFill="1" applyBorder="1"/>
    <xf numFmtId="167" fontId="3" fillId="3" borderId="11" xfId="0" applyNumberFormat="1" applyFont="1" applyFill="1" applyBorder="1"/>
    <xf numFmtId="8" fontId="3" fillId="3" borderId="0" xfId="0" applyNumberFormat="1" applyFont="1" applyFill="1"/>
    <xf numFmtId="169" fontId="3" fillId="0" borderId="0" xfId="1" applyNumberFormat="1" applyFont="1" applyAlignment="1">
      <alignment horizontal="center"/>
    </xf>
    <xf numFmtId="168" fontId="3" fillId="0" borderId="16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pane xSplit="1" ySplit="8" topLeftCell="E9" activePane="bottomRight" state="frozen"/>
      <selection pane="topRight" activeCell="B1" sqref="B1"/>
      <selection pane="bottomLeft" activeCell="A9" sqref="A9"/>
      <selection pane="bottomRight" activeCell="F5" sqref="F5:F8"/>
    </sheetView>
  </sheetViews>
  <sheetFormatPr defaultRowHeight="13.2" x14ac:dyDescent="0.25"/>
  <cols>
    <col min="1" max="1" width="3.6640625" customWidth="1"/>
    <col min="2" max="4" width="7.6640625" customWidth="1"/>
    <col min="5" max="5" width="8.6640625" customWidth="1"/>
    <col min="6" max="6" width="7.6640625" customWidth="1"/>
    <col min="9" max="10" width="7.6640625" customWidth="1"/>
    <col min="11" max="11" width="9.6640625" customWidth="1"/>
    <col min="12" max="12" width="10.6640625" customWidth="1"/>
    <col min="13" max="14" width="9.6640625" customWidth="1"/>
    <col min="16" max="16" width="9.88671875" bestFit="1" customWidth="1"/>
    <col min="19" max="19" width="10.88671875" customWidth="1"/>
    <col min="20" max="20" width="11.44140625" customWidth="1"/>
    <col min="21" max="21" width="11.33203125" customWidth="1"/>
    <col min="23" max="23" width="11.33203125" customWidth="1"/>
  </cols>
  <sheetData>
    <row r="1" spans="1:23" ht="12" customHeight="1" x14ac:dyDescent="0.25">
      <c r="A1" s="1"/>
      <c r="B1" s="189">
        <v>37012</v>
      </c>
      <c r="C1" s="189"/>
      <c r="D1" s="2"/>
      <c r="Q1" s="2"/>
    </row>
    <row r="2" spans="1:23" ht="12" customHeight="1" x14ac:dyDescent="0.25">
      <c r="A2" s="1"/>
      <c r="B2" s="3" t="s">
        <v>0</v>
      </c>
      <c r="C2" s="4"/>
      <c r="D2" s="2"/>
      <c r="Q2" s="2"/>
    </row>
    <row r="3" spans="1:23" ht="12" customHeight="1" x14ac:dyDescent="0.25">
      <c r="A3" s="1"/>
      <c r="B3" s="3" t="s">
        <v>1</v>
      </c>
      <c r="D3" s="2"/>
      <c r="Q3" s="2"/>
    </row>
    <row r="4" spans="1:23" ht="12" customHeight="1" thickBot="1" x14ac:dyDescent="0.3">
      <c r="A4" s="1"/>
      <c r="B4" s="157" t="s">
        <v>59</v>
      </c>
      <c r="C4" s="5"/>
      <c r="D4" s="6"/>
      <c r="E4" s="5"/>
      <c r="F4" s="6"/>
      <c r="G4" s="6"/>
      <c r="H4" s="6"/>
      <c r="I4" s="6"/>
      <c r="J4" s="6"/>
      <c r="K4" s="6"/>
      <c r="L4" s="7"/>
      <c r="M4" s="6"/>
      <c r="N4" s="6"/>
      <c r="O4" s="6"/>
      <c r="P4" s="6"/>
      <c r="Q4" s="2"/>
    </row>
    <row r="5" spans="1:23" x14ac:dyDescent="0.25">
      <c r="A5" s="8"/>
      <c r="B5" s="184" t="s">
        <v>2</v>
      </c>
      <c r="C5" s="185"/>
      <c r="D5" s="185"/>
      <c r="E5" s="185"/>
      <c r="F5" s="122" t="s">
        <v>5</v>
      </c>
      <c r="G5" s="190" t="s">
        <v>3</v>
      </c>
      <c r="H5" s="191"/>
      <c r="I5" s="9"/>
      <c r="J5" s="7"/>
      <c r="K5" s="2"/>
      <c r="L5" s="10"/>
      <c r="M5" s="2"/>
      <c r="N5" s="2"/>
      <c r="O5" s="11"/>
      <c r="P5" s="12"/>
      <c r="Q5" s="2"/>
      <c r="R5" s="76"/>
      <c r="S5" s="77"/>
      <c r="T5" s="78" t="s">
        <v>32</v>
      </c>
      <c r="U5" s="79"/>
      <c r="V5" s="79"/>
      <c r="W5" s="80"/>
    </row>
    <row r="6" spans="1:23" x14ac:dyDescent="0.25">
      <c r="A6" s="8"/>
      <c r="B6" s="13"/>
      <c r="C6" s="14"/>
      <c r="D6" s="14"/>
      <c r="E6" s="14" t="s">
        <v>4</v>
      </c>
      <c r="F6" s="122" t="s">
        <v>40</v>
      </c>
      <c r="G6" s="190" t="s">
        <v>43</v>
      </c>
      <c r="H6" s="191"/>
      <c r="I6" s="184" t="s">
        <v>6</v>
      </c>
      <c r="J6" s="185"/>
      <c r="K6" s="186"/>
      <c r="L6" s="2"/>
      <c r="M6" s="2"/>
      <c r="N6" s="2"/>
      <c r="O6" s="16"/>
      <c r="P6" s="17"/>
      <c r="Q6" s="2"/>
      <c r="R6" s="81" t="s">
        <v>31</v>
      </c>
      <c r="S6" s="82"/>
      <c r="T6" s="83"/>
      <c r="U6" s="83"/>
      <c r="V6" s="83"/>
      <c r="W6" s="84"/>
    </row>
    <row r="7" spans="1:23" x14ac:dyDescent="0.25">
      <c r="A7" s="8"/>
      <c r="B7" s="18"/>
      <c r="C7" s="15"/>
      <c r="D7" s="14" t="s">
        <v>7</v>
      </c>
      <c r="E7" s="14" t="s">
        <v>8</v>
      </c>
      <c r="F7" s="122" t="s">
        <v>41</v>
      </c>
      <c r="G7" s="187" t="s">
        <v>9</v>
      </c>
      <c r="H7" s="186"/>
      <c r="I7" s="19" t="s">
        <v>10</v>
      </c>
      <c r="J7" s="20" t="s">
        <v>11</v>
      </c>
      <c r="K7" s="2"/>
      <c r="L7" s="184" t="s">
        <v>12</v>
      </c>
      <c r="M7" s="185"/>
      <c r="N7" s="188"/>
      <c r="O7" s="187" t="s">
        <v>13</v>
      </c>
      <c r="P7" s="186"/>
      <c r="Q7" s="15"/>
      <c r="R7" s="85" t="s">
        <v>33</v>
      </c>
      <c r="S7" s="86" t="s">
        <v>34</v>
      </c>
      <c r="T7" s="87"/>
      <c r="U7" s="86" t="s">
        <v>35</v>
      </c>
      <c r="V7" s="88"/>
      <c r="W7" s="89"/>
    </row>
    <row r="8" spans="1:23" ht="13.8" thickBot="1" x14ac:dyDescent="0.3">
      <c r="A8" s="21" t="s">
        <v>14</v>
      </c>
      <c r="B8" s="22" t="s">
        <v>10</v>
      </c>
      <c r="C8" s="23" t="s">
        <v>11</v>
      </c>
      <c r="D8" s="117" t="s">
        <v>46</v>
      </c>
      <c r="E8" s="117" t="s">
        <v>46</v>
      </c>
      <c r="F8" s="123" t="s">
        <v>42</v>
      </c>
      <c r="G8" s="24" t="s">
        <v>10</v>
      </c>
      <c r="H8" s="23" t="s">
        <v>11</v>
      </c>
      <c r="I8" s="22">
        <v>56698</v>
      </c>
      <c r="J8" s="23">
        <v>10487</v>
      </c>
      <c r="K8" s="25" t="s">
        <v>15</v>
      </c>
      <c r="L8" s="22" t="s">
        <v>10</v>
      </c>
      <c r="M8" s="23" t="s">
        <v>11</v>
      </c>
      <c r="N8" s="23" t="s">
        <v>15</v>
      </c>
      <c r="O8" s="24" t="s">
        <v>16</v>
      </c>
      <c r="P8" s="26" t="s">
        <v>17</v>
      </c>
      <c r="Q8" s="15"/>
      <c r="R8" s="90" t="s">
        <v>36</v>
      </c>
      <c r="S8" s="91" t="s">
        <v>33</v>
      </c>
      <c r="T8" s="92" t="s">
        <v>37</v>
      </c>
      <c r="U8" s="91" t="s">
        <v>33</v>
      </c>
      <c r="V8" s="91" t="s">
        <v>37</v>
      </c>
      <c r="W8" s="93" t="s">
        <v>15</v>
      </c>
    </row>
    <row r="9" spans="1:23" ht="12" customHeight="1" x14ac:dyDescent="0.25">
      <c r="A9" s="8">
        <v>1</v>
      </c>
      <c r="B9" s="27">
        <v>11.94</v>
      </c>
      <c r="C9" s="28">
        <v>14.51</v>
      </c>
      <c r="D9" s="29">
        <v>4.5750000000000002</v>
      </c>
      <c r="E9" s="30">
        <f t="shared" ref="E9:E39" si="0">ROUND(D9/0.95,4)</f>
        <v>4.8158000000000003</v>
      </c>
      <c r="F9" s="31">
        <v>3.2500000000000001E-2</v>
      </c>
      <c r="G9" s="32">
        <f t="shared" ref="G9:G39" si="1">+B9-(E9+F9)</f>
        <v>7.0916999999999994</v>
      </c>
      <c r="H9" s="33">
        <f>+C9-(E9+F9)</f>
        <v>9.6616999999999997</v>
      </c>
      <c r="I9" s="166">
        <v>0</v>
      </c>
      <c r="J9" s="165">
        <v>0</v>
      </c>
      <c r="K9" s="41">
        <f t="shared" ref="K9:K39" si="2">I9+J9</f>
        <v>0</v>
      </c>
      <c r="L9" s="35">
        <f t="shared" ref="L9:L39" si="3">ROUND(I9*G9,2)</f>
        <v>0</v>
      </c>
      <c r="M9" s="36">
        <f t="shared" ref="M9:M39" si="4">ROUND(H9*J9,2)</f>
        <v>0</v>
      </c>
      <c r="N9" s="36">
        <f t="shared" ref="N9:N39" si="5">+M9+L9</f>
        <v>0</v>
      </c>
      <c r="O9" s="37">
        <f t="shared" ref="O9:O39" si="6">ROUND(N9*0.7,2)</f>
        <v>0</v>
      </c>
      <c r="P9" s="38">
        <f t="shared" ref="P9:P39" si="7">ROUND(N9*0.3,2)</f>
        <v>0</v>
      </c>
      <c r="Q9" s="7"/>
      <c r="R9" s="94">
        <f>$K$43</f>
        <v>50000</v>
      </c>
      <c r="S9" s="95">
        <v>3.2500000000000001E-2</v>
      </c>
      <c r="T9" s="96">
        <v>2.46E-2</v>
      </c>
      <c r="U9" s="97">
        <f>S9*R9</f>
        <v>1625</v>
      </c>
      <c r="V9" s="98">
        <f>T9*K9</f>
        <v>0</v>
      </c>
      <c r="W9" s="99">
        <f>SUM(U9:V9)</f>
        <v>1625</v>
      </c>
    </row>
    <row r="10" spans="1:23" ht="12" customHeight="1" x14ac:dyDescent="0.25">
      <c r="A10" s="8">
        <f t="shared" ref="A10:A39" si="8">+A9+1</f>
        <v>2</v>
      </c>
      <c r="B10" s="27">
        <v>10.365</v>
      </c>
      <c r="C10" s="28">
        <v>13.2</v>
      </c>
      <c r="D10" s="29">
        <v>4.55</v>
      </c>
      <c r="E10" s="30">
        <f t="shared" si="0"/>
        <v>4.7895000000000003</v>
      </c>
      <c r="F10" s="31">
        <v>3.2500000000000001E-2</v>
      </c>
      <c r="G10" s="32">
        <f t="shared" si="1"/>
        <v>5.5430000000000001</v>
      </c>
      <c r="H10" s="33">
        <f t="shared" ref="H10:H39" si="9">+C10-(E10+F10)</f>
        <v>8.3780000000000001</v>
      </c>
      <c r="I10" s="163">
        <v>0</v>
      </c>
      <c r="J10" s="164">
        <v>0</v>
      </c>
      <c r="K10" s="41">
        <f t="shared" si="2"/>
        <v>0</v>
      </c>
      <c r="L10" s="35">
        <f t="shared" si="3"/>
        <v>0</v>
      </c>
      <c r="M10" s="36">
        <f t="shared" si="4"/>
        <v>0</v>
      </c>
      <c r="N10" s="36">
        <f t="shared" si="5"/>
        <v>0</v>
      </c>
      <c r="O10" s="37">
        <f t="shared" si="6"/>
        <v>0</v>
      </c>
      <c r="P10" s="38">
        <f t="shared" si="7"/>
        <v>0</v>
      </c>
      <c r="Q10" s="7"/>
      <c r="R10" s="94">
        <f t="shared" ref="R10:R39" si="10">$K$43</f>
        <v>50000</v>
      </c>
      <c r="S10" s="95">
        <v>3.2500000000000001E-2</v>
      </c>
      <c r="T10" s="96">
        <v>2.46E-2</v>
      </c>
      <c r="U10" s="97">
        <f t="shared" ref="U10:U39" si="11">S10*R10</f>
        <v>1625</v>
      </c>
      <c r="V10" s="98">
        <f t="shared" ref="V10:V38" si="12">T10*K10</f>
        <v>0</v>
      </c>
      <c r="W10" s="99">
        <f t="shared" ref="W10:W38" si="13">SUM(U10:V10)</f>
        <v>1625</v>
      </c>
    </row>
    <row r="11" spans="1:23" ht="12" customHeight="1" x14ac:dyDescent="0.25">
      <c r="A11" s="42">
        <f t="shared" si="8"/>
        <v>3</v>
      </c>
      <c r="B11" s="162">
        <v>9.0749999999999993</v>
      </c>
      <c r="C11" s="28">
        <v>12.9</v>
      </c>
      <c r="D11" s="29">
        <v>4.3899999999999997</v>
      </c>
      <c r="E11" s="30">
        <f t="shared" si="0"/>
        <v>4.6211000000000002</v>
      </c>
      <c r="F11" s="31">
        <v>3.2500000000000001E-2</v>
      </c>
      <c r="G11" s="32">
        <f t="shared" si="1"/>
        <v>4.4213999999999993</v>
      </c>
      <c r="H11" s="33">
        <f t="shared" si="9"/>
        <v>8.2464000000000013</v>
      </c>
      <c r="I11" s="163">
        <v>0</v>
      </c>
      <c r="J11" s="164">
        <v>0</v>
      </c>
      <c r="K11" s="41">
        <f t="shared" si="2"/>
        <v>0</v>
      </c>
      <c r="L11" s="35">
        <f t="shared" si="3"/>
        <v>0</v>
      </c>
      <c r="M11" s="36">
        <f t="shared" si="4"/>
        <v>0</v>
      </c>
      <c r="N11" s="36">
        <f t="shared" si="5"/>
        <v>0</v>
      </c>
      <c r="O11" s="37">
        <f t="shared" si="6"/>
        <v>0</v>
      </c>
      <c r="P11" s="38">
        <f t="shared" si="7"/>
        <v>0</v>
      </c>
      <c r="Q11" s="7"/>
      <c r="R11" s="94">
        <f t="shared" si="10"/>
        <v>50000</v>
      </c>
      <c r="S11" s="95">
        <v>3.2500000000000001E-2</v>
      </c>
      <c r="T11" s="96">
        <v>2.46E-2</v>
      </c>
      <c r="U11" s="97">
        <f t="shared" si="11"/>
        <v>1625</v>
      </c>
      <c r="V11" s="98">
        <f t="shared" si="12"/>
        <v>0</v>
      </c>
      <c r="W11" s="99">
        <f t="shared" si="13"/>
        <v>1625</v>
      </c>
    </row>
    <row r="12" spans="1:23" ht="12" customHeight="1" x14ac:dyDescent="0.25">
      <c r="A12" s="8">
        <f t="shared" si="8"/>
        <v>4</v>
      </c>
      <c r="B12" s="162">
        <v>8.3450000000000006</v>
      </c>
      <c r="C12" s="28">
        <v>12.715</v>
      </c>
      <c r="D12" s="29">
        <v>4.29</v>
      </c>
      <c r="E12" s="30">
        <f t="shared" si="0"/>
        <v>4.5157999999999996</v>
      </c>
      <c r="F12" s="31">
        <v>3.2500000000000001E-2</v>
      </c>
      <c r="G12" s="32">
        <f t="shared" si="1"/>
        <v>3.7967000000000013</v>
      </c>
      <c r="H12" s="33">
        <f t="shared" si="9"/>
        <v>8.1667000000000005</v>
      </c>
      <c r="I12" s="163">
        <v>0</v>
      </c>
      <c r="J12" s="164">
        <v>0</v>
      </c>
      <c r="K12" s="41">
        <f t="shared" si="2"/>
        <v>0</v>
      </c>
      <c r="L12" s="35">
        <f t="shared" si="3"/>
        <v>0</v>
      </c>
      <c r="M12" s="36">
        <f t="shared" si="4"/>
        <v>0</v>
      </c>
      <c r="N12" s="36">
        <f t="shared" si="5"/>
        <v>0</v>
      </c>
      <c r="O12" s="37">
        <f t="shared" si="6"/>
        <v>0</v>
      </c>
      <c r="P12" s="38">
        <f t="shared" si="7"/>
        <v>0</v>
      </c>
      <c r="Q12" s="7"/>
      <c r="R12" s="94">
        <f t="shared" si="10"/>
        <v>50000</v>
      </c>
      <c r="S12" s="95">
        <v>3.2500000000000001E-2</v>
      </c>
      <c r="T12" s="96">
        <v>2.46E-2</v>
      </c>
      <c r="U12" s="97">
        <f t="shared" si="11"/>
        <v>1625</v>
      </c>
      <c r="V12" s="98">
        <f t="shared" si="12"/>
        <v>0</v>
      </c>
      <c r="W12" s="99">
        <f t="shared" si="13"/>
        <v>1625</v>
      </c>
    </row>
    <row r="13" spans="1:23" ht="12" customHeight="1" x14ac:dyDescent="0.25">
      <c r="A13" s="8">
        <f t="shared" si="8"/>
        <v>5</v>
      </c>
      <c r="B13" s="162">
        <v>7.74</v>
      </c>
      <c r="C13" s="28">
        <v>12.385</v>
      </c>
      <c r="D13" s="29">
        <v>4.32</v>
      </c>
      <c r="E13" s="30">
        <f t="shared" si="0"/>
        <v>4.5473999999999997</v>
      </c>
      <c r="F13" s="31">
        <v>3.2500000000000001E-2</v>
      </c>
      <c r="G13" s="32">
        <f t="shared" si="1"/>
        <v>3.1601000000000008</v>
      </c>
      <c r="H13" s="33">
        <f t="shared" si="9"/>
        <v>7.8051000000000004</v>
      </c>
      <c r="I13" s="163">
        <v>0</v>
      </c>
      <c r="J13" s="164">
        <v>0</v>
      </c>
      <c r="K13" s="41">
        <f t="shared" si="2"/>
        <v>0</v>
      </c>
      <c r="L13" s="35">
        <f t="shared" si="3"/>
        <v>0</v>
      </c>
      <c r="M13" s="36">
        <f t="shared" si="4"/>
        <v>0</v>
      </c>
      <c r="N13" s="36">
        <f t="shared" si="5"/>
        <v>0</v>
      </c>
      <c r="O13" s="37">
        <f t="shared" si="6"/>
        <v>0</v>
      </c>
      <c r="P13" s="38">
        <f t="shared" si="7"/>
        <v>0</v>
      </c>
      <c r="Q13" s="7"/>
      <c r="R13" s="94">
        <f t="shared" si="10"/>
        <v>50000</v>
      </c>
      <c r="S13" s="95">
        <v>3.2500000000000001E-2</v>
      </c>
      <c r="T13" s="96">
        <v>2.46E-2</v>
      </c>
      <c r="U13" s="97">
        <f t="shared" si="11"/>
        <v>1625</v>
      </c>
      <c r="V13" s="98">
        <f t="shared" si="12"/>
        <v>0</v>
      </c>
      <c r="W13" s="99">
        <f t="shared" si="13"/>
        <v>1625</v>
      </c>
    </row>
    <row r="14" spans="1:23" ht="12" customHeight="1" x14ac:dyDescent="0.25">
      <c r="A14" s="8">
        <f t="shared" si="8"/>
        <v>6</v>
      </c>
      <c r="B14" s="162">
        <v>7.74</v>
      </c>
      <c r="C14" s="28">
        <v>12.385</v>
      </c>
      <c r="D14" s="29">
        <v>4.32</v>
      </c>
      <c r="E14" s="30">
        <f t="shared" si="0"/>
        <v>4.5473999999999997</v>
      </c>
      <c r="F14" s="31">
        <v>3.2500000000000001E-2</v>
      </c>
      <c r="G14" s="32">
        <f t="shared" si="1"/>
        <v>3.1601000000000008</v>
      </c>
      <c r="H14" s="33">
        <f t="shared" si="9"/>
        <v>7.8051000000000004</v>
      </c>
      <c r="I14" s="163">
        <v>0</v>
      </c>
      <c r="J14" s="164">
        <v>0</v>
      </c>
      <c r="K14" s="41">
        <f t="shared" si="2"/>
        <v>0</v>
      </c>
      <c r="L14" s="35">
        <f t="shared" si="3"/>
        <v>0</v>
      </c>
      <c r="M14" s="36">
        <f t="shared" si="4"/>
        <v>0</v>
      </c>
      <c r="N14" s="36">
        <f t="shared" si="5"/>
        <v>0</v>
      </c>
      <c r="O14" s="37">
        <f t="shared" si="6"/>
        <v>0</v>
      </c>
      <c r="P14" s="38">
        <f t="shared" si="7"/>
        <v>0</v>
      </c>
      <c r="Q14" s="7"/>
      <c r="R14" s="94">
        <f t="shared" si="10"/>
        <v>50000</v>
      </c>
      <c r="S14" s="95">
        <v>3.2500000000000001E-2</v>
      </c>
      <c r="T14" s="96">
        <v>2.46E-2</v>
      </c>
      <c r="U14" s="97">
        <f t="shared" si="11"/>
        <v>1625</v>
      </c>
      <c r="V14" s="98">
        <f t="shared" si="12"/>
        <v>0</v>
      </c>
      <c r="W14" s="99">
        <f t="shared" si="13"/>
        <v>1625</v>
      </c>
    </row>
    <row r="15" spans="1:23" ht="12" customHeight="1" x14ac:dyDescent="0.25">
      <c r="A15" s="8">
        <f t="shared" si="8"/>
        <v>7</v>
      </c>
      <c r="B15" s="162">
        <v>7.74</v>
      </c>
      <c r="C15" s="28">
        <v>12.385</v>
      </c>
      <c r="D15" s="29">
        <v>4.32</v>
      </c>
      <c r="E15" s="30">
        <f t="shared" si="0"/>
        <v>4.5473999999999997</v>
      </c>
      <c r="F15" s="31">
        <v>3.2500000000000001E-2</v>
      </c>
      <c r="G15" s="32">
        <f t="shared" si="1"/>
        <v>3.1601000000000008</v>
      </c>
      <c r="H15" s="33">
        <f t="shared" si="9"/>
        <v>7.8051000000000004</v>
      </c>
      <c r="I15" s="163">
        <v>0</v>
      </c>
      <c r="J15" s="164">
        <v>0</v>
      </c>
      <c r="K15" s="41">
        <f t="shared" si="2"/>
        <v>0</v>
      </c>
      <c r="L15" s="35">
        <f t="shared" si="3"/>
        <v>0</v>
      </c>
      <c r="M15" s="36">
        <f t="shared" si="4"/>
        <v>0</v>
      </c>
      <c r="N15" s="36">
        <f t="shared" si="5"/>
        <v>0</v>
      </c>
      <c r="O15" s="37">
        <f t="shared" si="6"/>
        <v>0</v>
      </c>
      <c r="P15" s="38">
        <f t="shared" si="7"/>
        <v>0</v>
      </c>
      <c r="Q15" s="7"/>
      <c r="R15" s="94">
        <f t="shared" si="10"/>
        <v>50000</v>
      </c>
      <c r="S15" s="95">
        <v>3.2500000000000001E-2</v>
      </c>
      <c r="T15" s="96">
        <v>2.46E-2</v>
      </c>
      <c r="U15" s="97">
        <f t="shared" si="11"/>
        <v>1625</v>
      </c>
      <c r="V15" s="98">
        <f t="shared" si="12"/>
        <v>0</v>
      </c>
      <c r="W15" s="99">
        <f t="shared" si="13"/>
        <v>1625</v>
      </c>
    </row>
    <row r="16" spans="1:23" ht="12" customHeight="1" x14ac:dyDescent="0.25">
      <c r="A16" s="8">
        <f t="shared" si="8"/>
        <v>8</v>
      </c>
      <c r="B16" s="162">
        <v>7.2350000000000003</v>
      </c>
      <c r="C16" s="28">
        <v>12.73</v>
      </c>
      <c r="D16" s="29">
        <v>4.1550000000000002</v>
      </c>
      <c r="E16" s="30">
        <f t="shared" si="0"/>
        <v>4.3737000000000004</v>
      </c>
      <c r="F16" s="31">
        <v>3.2500000000000001E-2</v>
      </c>
      <c r="G16" s="32">
        <f t="shared" si="1"/>
        <v>2.8288000000000002</v>
      </c>
      <c r="H16" s="33">
        <f t="shared" si="9"/>
        <v>8.3238000000000003</v>
      </c>
      <c r="I16" s="163">
        <v>0</v>
      </c>
      <c r="J16" s="164">
        <v>0</v>
      </c>
      <c r="K16" s="41">
        <f t="shared" si="2"/>
        <v>0</v>
      </c>
      <c r="L16" s="35">
        <f t="shared" si="3"/>
        <v>0</v>
      </c>
      <c r="M16" s="36">
        <f t="shared" si="4"/>
        <v>0</v>
      </c>
      <c r="N16" s="36">
        <f t="shared" si="5"/>
        <v>0</v>
      </c>
      <c r="O16" s="37">
        <f t="shared" si="6"/>
        <v>0</v>
      </c>
      <c r="P16" s="38">
        <f t="shared" si="7"/>
        <v>0</v>
      </c>
      <c r="Q16" s="7"/>
      <c r="R16" s="94">
        <f t="shared" si="10"/>
        <v>50000</v>
      </c>
      <c r="S16" s="95">
        <v>3.2500000000000001E-2</v>
      </c>
      <c r="T16" s="96">
        <v>2.46E-2</v>
      </c>
      <c r="U16" s="97">
        <f t="shared" si="11"/>
        <v>1625</v>
      </c>
      <c r="V16" s="98">
        <f t="shared" si="12"/>
        <v>0</v>
      </c>
      <c r="W16" s="99">
        <f t="shared" si="13"/>
        <v>1625</v>
      </c>
    </row>
    <row r="17" spans="1:23" ht="12" customHeight="1" x14ac:dyDescent="0.25">
      <c r="A17" s="8">
        <f t="shared" si="8"/>
        <v>9</v>
      </c>
      <c r="B17" s="162">
        <v>8.6</v>
      </c>
      <c r="C17" s="28">
        <v>12.57</v>
      </c>
      <c r="D17" s="29">
        <v>4.03</v>
      </c>
      <c r="E17" s="30">
        <f t="shared" si="0"/>
        <v>4.2420999999999998</v>
      </c>
      <c r="F17" s="31">
        <v>3.2500000000000001E-2</v>
      </c>
      <c r="G17" s="32">
        <f t="shared" si="1"/>
        <v>4.3254000000000001</v>
      </c>
      <c r="H17" s="33">
        <f t="shared" si="9"/>
        <v>8.2954000000000008</v>
      </c>
      <c r="I17" s="163">
        <v>0</v>
      </c>
      <c r="J17" s="164">
        <v>0</v>
      </c>
      <c r="K17" s="41">
        <f t="shared" si="2"/>
        <v>0</v>
      </c>
      <c r="L17" s="35">
        <f t="shared" si="3"/>
        <v>0</v>
      </c>
      <c r="M17" s="36">
        <f t="shared" si="4"/>
        <v>0</v>
      </c>
      <c r="N17" s="36">
        <f t="shared" si="5"/>
        <v>0</v>
      </c>
      <c r="O17" s="37">
        <f t="shared" si="6"/>
        <v>0</v>
      </c>
      <c r="P17" s="38">
        <f t="shared" si="7"/>
        <v>0</v>
      </c>
      <c r="Q17" s="7"/>
      <c r="R17" s="94">
        <f t="shared" si="10"/>
        <v>50000</v>
      </c>
      <c r="S17" s="95">
        <v>3.2500000000000001E-2</v>
      </c>
      <c r="T17" s="96">
        <v>2.46E-2</v>
      </c>
      <c r="U17" s="97">
        <f t="shared" si="11"/>
        <v>1625</v>
      </c>
      <c r="V17" s="98">
        <f t="shared" si="12"/>
        <v>0</v>
      </c>
      <c r="W17" s="99">
        <f t="shared" si="13"/>
        <v>1625</v>
      </c>
    </row>
    <row r="18" spans="1:23" ht="12" customHeight="1" x14ac:dyDescent="0.25">
      <c r="A18" s="8">
        <f t="shared" si="8"/>
        <v>10</v>
      </c>
      <c r="B18" s="162">
        <v>8.3049999999999997</v>
      </c>
      <c r="C18" s="28">
        <v>12.43</v>
      </c>
      <c r="D18" s="29">
        <v>4</v>
      </c>
      <c r="E18" s="30">
        <f t="shared" si="0"/>
        <v>4.2104999999999997</v>
      </c>
      <c r="F18" s="31">
        <v>3.2500000000000001E-2</v>
      </c>
      <c r="G18" s="32">
        <f t="shared" si="1"/>
        <v>4.0620000000000003</v>
      </c>
      <c r="H18" s="33">
        <f t="shared" si="9"/>
        <v>8.1870000000000012</v>
      </c>
      <c r="I18" s="163">
        <v>0</v>
      </c>
      <c r="J18" s="164">
        <v>0</v>
      </c>
      <c r="K18" s="41">
        <f t="shared" si="2"/>
        <v>0</v>
      </c>
      <c r="L18" s="35">
        <f t="shared" si="3"/>
        <v>0</v>
      </c>
      <c r="M18" s="36">
        <f t="shared" si="4"/>
        <v>0</v>
      </c>
      <c r="N18" s="36">
        <f t="shared" si="5"/>
        <v>0</v>
      </c>
      <c r="O18" s="37">
        <f t="shared" si="6"/>
        <v>0</v>
      </c>
      <c r="P18" s="38">
        <f t="shared" si="7"/>
        <v>0</v>
      </c>
      <c r="Q18" s="7"/>
      <c r="R18" s="94">
        <f t="shared" si="10"/>
        <v>50000</v>
      </c>
      <c r="S18" s="95">
        <v>3.2500000000000001E-2</v>
      </c>
      <c r="T18" s="96">
        <v>2.46E-2</v>
      </c>
      <c r="U18" s="97">
        <f t="shared" si="11"/>
        <v>1625</v>
      </c>
      <c r="V18" s="98">
        <f t="shared" si="12"/>
        <v>0</v>
      </c>
      <c r="W18" s="99">
        <f t="shared" si="13"/>
        <v>1625</v>
      </c>
    </row>
    <row r="19" spans="1:23" ht="12" customHeight="1" x14ac:dyDescent="0.25">
      <c r="A19" s="8">
        <f t="shared" si="8"/>
        <v>11</v>
      </c>
      <c r="B19" s="162">
        <v>6.42</v>
      </c>
      <c r="C19" s="28">
        <v>12.335000000000001</v>
      </c>
      <c r="D19" s="29">
        <v>3.93</v>
      </c>
      <c r="E19" s="30">
        <f t="shared" si="0"/>
        <v>4.1368</v>
      </c>
      <c r="F19" s="31">
        <v>3.2500000000000001E-2</v>
      </c>
      <c r="G19" s="32">
        <f t="shared" si="1"/>
        <v>2.2507000000000001</v>
      </c>
      <c r="H19" s="33">
        <f t="shared" si="9"/>
        <v>8.1657000000000011</v>
      </c>
      <c r="I19" s="163">
        <v>0</v>
      </c>
      <c r="J19" s="164">
        <v>0</v>
      </c>
      <c r="K19" s="41">
        <f t="shared" si="2"/>
        <v>0</v>
      </c>
      <c r="L19" s="35">
        <f t="shared" si="3"/>
        <v>0</v>
      </c>
      <c r="M19" s="36">
        <f t="shared" si="4"/>
        <v>0</v>
      </c>
      <c r="N19" s="36">
        <f t="shared" si="5"/>
        <v>0</v>
      </c>
      <c r="O19" s="37">
        <f t="shared" si="6"/>
        <v>0</v>
      </c>
      <c r="P19" s="38">
        <f t="shared" si="7"/>
        <v>0</v>
      </c>
      <c r="Q19" s="7"/>
      <c r="R19" s="94">
        <f t="shared" si="10"/>
        <v>50000</v>
      </c>
      <c r="S19" s="95">
        <v>3.2500000000000001E-2</v>
      </c>
      <c r="T19" s="96">
        <v>2.46E-2</v>
      </c>
      <c r="U19" s="97">
        <f t="shared" si="11"/>
        <v>1625</v>
      </c>
      <c r="V19" s="98">
        <f t="shared" si="12"/>
        <v>0</v>
      </c>
      <c r="W19" s="99">
        <f t="shared" si="13"/>
        <v>1625</v>
      </c>
    </row>
    <row r="20" spans="1:23" ht="12" customHeight="1" x14ac:dyDescent="0.25">
      <c r="A20" s="8">
        <f t="shared" si="8"/>
        <v>12</v>
      </c>
      <c r="B20" s="162">
        <v>4.18</v>
      </c>
      <c r="C20" s="28">
        <v>11.92</v>
      </c>
      <c r="D20" s="29">
        <v>4.08</v>
      </c>
      <c r="E20" s="30">
        <f t="shared" si="0"/>
        <v>4.2946999999999997</v>
      </c>
      <c r="F20" s="31">
        <v>3.2500000000000001E-2</v>
      </c>
      <c r="G20" s="32">
        <f t="shared" si="1"/>
        <v>-0.14719999999999978</v>
      </c>
      <c r="H20" s="33">
        <f t="shared" si="9"/>
        <v>7.5928000000000004</v>
      </c>
      <c r="I20" s="163">
        <v>0</v>
      </c>
      <c r="J20" s="164">
        <v>0</v>
      </c>
      <c r="K20" s="41">
        <f t="shared" si="2"/>
        <v>0</v>
      </c>
      <c r="L20" s="35">
        <f t="shared" si="3"/>
        <v>0</v>
      </c>
      <c r="M20" s="36">
        <f t="shared" si="4"/>
        <v>0</v>
      </c>
      <c r="N20" s="36">
        <f t="shared" si="5"/>
        <v>0</v>
      </c>
      <c r="O20" s="37">
        <f t="shared" si="6"/>
        <v>0</v>
      </c>
      <c r="P20" s="38">
        <f t="shared" si="7"/>
        <v>0</v>
      </c>
      <c r="Q20" s="7"/>
      <c r="R20" s="94">
        <f t="shared" si="10"/>
        <v>50000</v>
      </c>
      <c r="S20" s="95">
        <v>3.2500000000000001E-2</v>
      </c>
      <c r="T20" s="96">
        <v>2.46E-2</v>
      </c>
      <c r="U20" s="97">
        <f t="shared" si="11"/>
        <v>1625</v>
      </c>
      <c r="V20" s="98">
        <f t="shared" si="12"/>
        <v>0</v>
      </c>
      <c r="W20" s="99">
        <f t="shared" si="13"/>
        <v>1625</v>
      </c>
    </row>
    <row r="21" spans="1:23" ht="12" customHeight="1" x14ac:dyDescent="0.25">
      <c r="A21" s="8">
        <f t="shared" si="8"/>
        <v>13</v>
      </c>
      <c r="B21" s="162">
        <v>4.18</v>
      </c>
      <c r="C21" s="28">
        <v>11.92</v>
      </c>
      <c r="D21" s="29">
        <v>4.08</v>
      </c>
      <c r="E21" s="30">
        <f t="shared" si="0"/>
        <v>4.2946999999999997</v>
      </c>
      <c r="F21" s="31">
        <v>3.2500000000000001E-2</v>
      </c>
      <c r="G21" s="32">
        <f t="shared" si="1"/>
        <v>-0.14719999999999978</v>
      </c>
      <c r="H21" s="33">
        <f t="shared" si="9"/>
        <v>7.5928000000000004</v>
      </c>
      <c r="I21" s="163">
        <v>0</v>
      </c>
      <c r="J21" s="164">
        <v>0</v>
      </c>
      <c r="K21" s="41">
        <f t="shared" si="2"/>
        <v>0</v>
      </c>
      <c r="L21" s="35">
        <f t="shared" si="3"/>
        <v>0</v>
      </c>
      <c r="M21" s="36">
        <f t="shared" si="4"/>
        <v>0</v>
      </c>
      <c r="N21" s="36">
        <f t="shared" si="5"/>
        <v>0</v>
      </c>
      <c r="O21" s="37">
        <f t="shared" si="6"/>
        <v>0</v>
      </c>
      <c r="P21" s="38">
        <f t="shared" si="7"/>
        <v>0</v>
      </c>
      <c r="Q21" s="7"/>
      <c r="R21" s="94">
        <f t="shared" si="10"/>
        <v>50000</v>
      </c>
      <c r="S21" s="95">
        <v>3.2500000000000001E-2</v>
      </c>
      <c r="T21" s="96">
        <v>2.46E-2</v>
      </c>
      <c r="U21" s="97">
        <f t="shared" si="11"/>
        <v>1625</v>
      </c>
      <c r="V21" s="98">
        <f t="shared" si="12"/>
        <v>0</v>
      </c>
      <c r="W21" s="99">
        <f t="shared" si="13"/>
        <v>1625</v>
      </c>
    </row>
    <row r="22" spans="1:23" ht="12" customHeight="1" x14ac:dyDescent="0.25">
      <c r="A22" s="8">
        <f t="shared" si="8"/>
        <v>14</v>
      </c>
      <c r="B22" s="162">
        <v>4.18</v>
      </c>
      <c r="C22" s="28">
        <v>11.92</v>
      </c>
      <c r="D22" s="29">
        <v>4.08</v>
      </c>
      <c r="E22" s="30">
        <f t="shared" si="0"/>
        <v>4.2946999999999997</v>
      </c>
      <c r="F22" s="31">
        <v>3.2500000000000001E-2</v>
      </c>
      <c r="G22" s="32">
        <f t="shared" si="1"/>
        <v>-0.14719999999999978</v>
      </c>
      <c r="H22" s="33">
        <f t="shared" si="9"/>
        <v>7.5928000000000004</v>
      </c>
      <c r="I22" s="163">
        <v>0</v>
      </c>
      <c r="J22" s="164">
        <v>0</v>
      </c>
      <c r="K22" s="41">
        <f t="shared" si="2"/>
        <v>0</v>
      </c>
      <c r="L22" s="35">
        <f t="shared" si="3"/>
        <v>0</v>
      </c>
      <c r="M22" s="36">
        <f t="shared" si="4"/>
        <v>0</v>
      </c>
      <c r="N22" s="36">
        <f t="shared" si="5"/>
        <v>0</v>
      </c>
      <c r="O22" s="37">
        <f t="shared" si="6"/>
        <v>0</v>
      </c>
      <c r="P22" s="38">
        <f t="shared" si="7"/>
        <v>0</v>
      </c>
      <c r="Q22" s="7"/>
      <c r="R22" s="94">
        <f t="shared" si="10"/>
        <v>50000</v>
      </c>
      <c r="S22" s="95">
        <v>3.2500000000000001E-2</v>
      </c>
      <c r="T22" s="96">
        <v>2.46E-2</v>
      </c>
      <c r="U22" s="97">
        <f t="shared" si="11"/>
        <v>1625</v>
      </c>
      <c r="V22" s="98">
        <f t="shared" si="12"/>
        <v>0</v>
      </c>
      <c r="W22" s="99">
        <f t="shared" si="13"/>
        <v>1625</v>
      </c>
    </row>
    <row r="23" spans="1:23" ht="12" customHeight="1" x14ac:dyDescent="0.25">
      <c r="A23" s="8">
        <f t="shared" si="8"/>
        <v>15</v>
      </c>
      <c r="B23" s="162">
        <v>5.0949999999999998</v>
      </c>
      <c r="C23" s="28">
        <v>11.255000000000001</v>
      </c>
      <c r="D23" s="29">
        <v>4.1150000000000002</v>
      </c>
      <c r="E23" s="30">
        <f t="shared" si="0"/>
        <v>4.3315999999999999</v>
      </c>
      <c r="F23" s="31">
        <v>3.2500000000000001E-2</v>
      </c>
      <c r="G23" s="32">
        <f t="shared" si="1"/>
        <v>0.73090000000000011</v>
      </c>
      <c r="H23" s="33">
        <f t="shared" si="9"/>
        <v>6.8909000000000011</v>
      </c>
      <c r="I23" s="163">
        <v>0</v>
      </c>
      <c r="J23" s="164">
        <v>0</v>
      </c>
      <c r="K23" s="41">
        <f t="shared" si="2"/>
        <v>0</v>
      </c>
      <c r="L23" s="35">
        <f t="shared" si="3"/>
        <v>0</v>
      </c>
      <c r="M23" s="36">
        <f t="shared" si="4"/>
        <v>0</v>
      </c>
      <c r="N23" s="36">
        <f t="shared" si="5"/>
        <v>0</v>
      </c>
      <c r="O23" s="37">
        <f t="shared" si="6"/>
        <v>0</v>
      </c>
      <c r="P23" s="38">
        <f t="shared" si="7"/>
        <v>0</v>
      </c>
      <c r="Q23" s="7"/>
      <c r="R23" s="94">
        <f t="shared" si="10"/>
        <v>50000</v>
      </c>
      <c r="S23" s="95">
        <v>3.2500000000000001E-2</v>
      </c>
      <c r="T23" s="96">
        <v>2.46E-2</v>
      </c>
      <c r="U23" s="97">
        <f t="shared" si="11"/>
        <v>1625</v>
      </c>
      <c r="V23" s="98">
        <f t="shared" si="12"/>
        <v>0</v>
      </c>
      <c r="W23" s="99">
        <f t="shared" si="13"/>
        <v>1625</v>
      </c>
    </row>
    <row r="24" spans="1:23" ht="12" customHeight="1" x14ac:dyDescent="0.25">
      <c r="A24" s="8">
        <f t="shared" si="8"/>
        <v>16</v>
      </c>
      <c r="B24" s="162">
        <v>5.84</v>
      </c>
      <c r="C24" s="28">
        <v>10.705</v>
      </c>
      <c r="D24" s="29">
        <v>4.28</v>
      </c>
      <c r="E24" s="30">
        <f t="shared" si="0"/>
        <v>4.5053000000000001</v>
      </c>
      <c r="F24" s="31">
        <v>3.2500000000000001E-2</v>
      </c>
      <c r="G24" s="32">
        <f t="shared" si="1"/>
        <v>1.3022</v>
      </c>
      <c r="H24" s="33">
        <f t="shared" si="9"/>
        <v>6.1672000000000002</v>
      </c>
      <c r="I24" s="163">
        <v>0</v>
      </c>
      <c r="J24" s="164">
        <v>0</v>
      </c>
      <c r="K24" s="41">
        <f t="shared" si="2"/>
        <v>0</v>
      </c>
      <c r="L24" s="35">
        <f t="shared" si="3"/>
        <v>0</v>
      </c>
      <c r="M24" s="36">
        <f t="shared" si="4"/>
        <v>0</v>
      </c>
      <c r="N24" s="36">
        <f t="shared" si="5"/>
        <v>0</v>
      </c>
      <c r="O24" s="37">
        <f t="shared" si="6"/>
        <v>0</v>
      </c>
      <c r="P24" s="38">
        <f t="shared" si="7"/>
        <v>0</v>
      </c>
      <c r="Q24" s="7"/>
      <c r="R24" s="94">
        <f t="shared" si="10"/>
        <v>50000</v>
      </c>
      <c r="S24" s="95">
        <v>3.2500000000000001E-2</v>
      </c>
      <c r="T24" s="96">
        <v>2.46E-2</v>
      </c>
      <c r="U24" s="97">
        <f t="shared" si="11"/>
        <v>1625</v>
      </c>
      <c r="V24" s="98">
        <f t="shared" si="12"/>
        <v>0</v>
      </c>
      <c r="W24" s="99">
        <f t="shared" si="13"/>
        <v>1625</v>
      </c>
    </row>
    <row r="25" spans="1:23" ht="12" customHeight="1" x14ac:dyDescent="0.25">
      <c r="A25" s="8">
        <f t="shared" si="8"/>
        <v>17</v>
      </c>
      <c r="B25" s="162">
        <v>5.9550000000000001</v>
      </c>
      <c r="C25" s="28">
        <v>10.574999999999999</v>
      </c>
      <c r="D25" s="29">
        <v>4.2949999999999999</v>
      </c>
      <c r="E25" s="30">
        <f t="shared" si="0"/>
        <v>4.5210999999999997</v>
      </c>
      <c r="F25" s="31">
        <v>3.2500000000000001E-2</v>
      </c>
      <c r="G25" s="32">
        <f t="shared" si="1"/>
        <v>1.4014000000000006</v>
      </c>
      <c r="H25" s="33">
        <f t="shared" si="9"/>
        <v>6.0213999999999999</v>
      </c>
      <c r="I25" s="163">
        <v>0</v>
      </c>
      <c r="J25" s="164">
        <v>0</v>
      </c>
      <c r="K25" s="41">
        <f t="shared" si="2"/>
        <v>0</v>
      </c>
      <c r="L25" s="35">
        <f t="shared" si="3"/>
        <v>0</v>
      </c>
      <c r="M25" s="36">
        <f t="shared" si="4"/>
        <v>0</v>
      </c>
      <c r="N25" s="36">
        <f t="shared" si="5"/>
        <v>0</v>
      </c>
      <c r="O25" s="37">
        <f t="shared" si="6"/>
        <v>0</v>
      </c>
      <c r="P25" s="38">
        <f t="shared" si="7"/>
        <v>0</v>
      </c>
      <c r="Q25" s="7"/>
      <c r="R25" s="94">
        <f t="shared" si="10"/>
        <v>50000</v>
      </c>
      <c r="S25" s="95">
        <v>3.2500000000000001E-2</v>
      </c>
      <c r="T25" s="96">
        <v>2.46E-2</v>
      </c>
      <c r="U25" s="97">
        <f t="shared" si="11"/>
        <v>1625</v>
      </c>
      <c r="V25" s="98">
        <f t="shared" si="12"/>
        <v>0</v>
      </c>
      <c r="W25" s="99">
        <f t="shared" si="13"/>
        <v>1625</v>
      </c>
    </row>
    <row r="26" spans="1:23" ht="12" customHeight="1" x14ac:dyDescent="0.25">
      <c r="A26" s="8">
        <f t="shared" si="8"/>
        <v>18</v>
      </c>
      <c r="B26" s="162">
        <v>4.4649999999999999</v>
      </c>
      <c r="C26" s="28">
        <v>9.9600000000000009</v>
      </c>
      <c r="D26" s="29">
        <v>3.855</v>
      </c>
      <c r="E26" s="30">
        <f t="shared" si="0"/>
        <v>4.0579000000000001</v>
      </c>
      <c r="F26" s="31">
        <v>3.2500000000000001E-2</v>
      </c>
      <c r="G26" s="32">
        <f t="shared" si="1"/>
        <v>0.37460000000000004</v>
      </c>
      <c r="H26" s="33">
        <f t="shared" si="9"/>
        <v>5.869600000000001</v>
      </c>
      <c r="I26" s="163">
        <v>0</v>
      </c>
      <c r="J26" s="164">
        <v>0</v>
      </c>
      <c r="K26" s="41">
        <f t="shared" si="2"/>
        <v>0</v>
      </c>
      <c r="L26" s="35">
        <f t="shared" si="3"/>
        <v>0</v>
      </c>
      <c r="M26" s="36">
        <f t="shared" si="4"/>
        <v>0</v>
      </c>
      <c r="N26" s="36">
        <f t="shared" si="5"/>
        <v>0</v>
      </c>
      <c r="O26" s="37">
        <f t="shared" si="6"/>
        <v>0</v>
      </c>
      <c r="P26" s="38">
        <f t="shared" si="7"/>
        <v>0</v>
      </c>
      <c r="Q26" s="7"/>
      <c r="R26" s="94">
        <f t="shared" si="10"/>
        <v>50000</v>
      </c>
      <c r="S26" s="95">
        <v>3.2500000000000001E-2</v>
      </c>
      <c r="T26" s="96">
        <v>2.46E-2</v>
      </c>
      <c r="U26" s="97">
        <f t="shared" si="11"/>
        <v>1625</v>
      </c>
      <c r="V26" s="98">
        <f t="shared" si="12"/>
        <v>0</v>
      </c>
      <c r="W26" s="99">
        <f t="shared" si="13"/>
        <v>1625</v>
      </c>
    </row>
    <row r="27" spans="1:23" ht="12" customHeight="1" x14ac:dyDescent="0.25">
      <c r="A27" s="8">
        <f t="shared" si="8"/>
        <v>19</v>
      </c>
      <c r="B27" s="162">
        <v>3.96</v>
      </c>
      <c r="C27" s="28">
        <v>9.98</v>
      </c>
      <c r="D27" s="29">
        <v>3.7850000000000001</v>
      </c>
      <c r="E27" s="30">
        <f t="shared" si="0"/>
        <v>3.9842</v>
      </c>
      <c r="F27" s="31">
        <v>3.2500000000000001E-2</v>
      </c>
      <c r="G27" s="32">
        <f t="shared" si="1"/>
        <v>-5.6700000000000195E-2</v>
      </c>
      <c r="H27" s="33">
        <f t="shared" si="9"/>
        <v>5.9633000000000003</v>
      </c>
      <c r="I27" s="163">
        <v>0</v>
      </c>
      <c r="J27" s="164">
        <v>0</v>
      </c>
      <c r="K27" s="41">
        <f t="shared" si="2"/>
        <v>0</v>
      </c>
      <c r="L27" s="35">
        <f t="shared" si="3"/>
        <v>0</v>
      </c>
      <c r="M27" s="36">
        <f t="shared" si="4"/>
        <v>0</v>
      </c>
      <c r="N27" s="36">
        <f t="shared" si="5"/>
        <v>0</v>
      </c>
      <c r="O27" s="37">
        <f t="shared" si="6"/>
        <v>0</v>
      </c>
      <c r="P27" s="38">
        <f t="shared" si="7"/>
        <v>0</v>
      </c>
      <c r="Q27" s="7"/>
      <c r="R27" s="94">
        <f t="shared" si="10"/>
        <v>50000</v>
      </c>
      <c r="S27" s="95">
        <v>3.2500000000000001E-2</v>
      </c>
      <c r="T27" s="96">
        <v>2.46E-2</v>
      </c>
      <c r="U27" s="97">
        <f t="shared" si="11"/>
        <v>1625</v>
      </c>
      <c r="V27" s="98">
        <f t="shared" si="12"/>
        <v>0</v>
      </c>
      <c r="W27" s="99">
        <f t="shared" si="13"/>
        <v>1625</v>
      </c>
    </row>
    <row r="28" spans="1:23" ht="12" customHeight="1" x14ac:dyDescent="0.25">
      <c r="A28" s="8">
        <f t="shared" si="8"/>
        <v>20</v>
      </c>
      <c r="B28" s="162">
        <v>3.96</v>
      </c>
      <c r="C28" s="28">
        <v>9.98</v>
      </c>
      <c r="D28" s="29">
        <v>3.7850000000000001</v>
      </c>
      <c r="E28" s="30">
        <f t="shared" si="0"/>
        <v>3.9842</v>
      </c>
      <c r="F28" s="31">
        <v>3.2500000000000001E-2</v>
      </c>
      <c r="G28" s="32">
        <f t="shared" si="1"/>
        <v>-5.6700000000000195E-2</v>
      </c>
      <c r="H28" s="33">
        <f t="shared" si="9"/>
        <v>5.9633000000000003</v>
      </c>
      <c r="I28" s="163">
        <v>0</v>
      </c>
      <c r="J28" s="164">
        <v>0</v>
      </c>
      <c r="K28" s="41">
        <f t="shared" si="2"/>
        <v>0</v>
      </c>
      <c r="L28" s="35">
        <f t="shared" si="3"/>
        <v>0</v>
      </c>
      <c r="M28" s="36">
        <f t="shared" si="4"/>
        <v>0</v>
      </c>
      <c r="N28" s="36">
        <f t="shared" si="5"/>
        <v>0</v>
      </c>
      <c r="O28" s="37">
        <f t="shared" si="6"/>
        <v>0</v>
      </c>
      <c r="P28" s="38">
        <f t="shared" si="7"/>
        <v>0</v>
      </c>
      <c r="Q28" s="7"/>
      <c r="R28" s="94">
        <f t="shared" si="10"/>
        <v>50000</v>
      </c>
      <c r="S28" s="95">
        <v>3.2500000000000001E-2</v>
      </c>
      <c r="T28" s="96">
        <v>2.46E-2</v>
      </c>
      <c r="U28" s="97">
        <f t="shared" si="11"/>
        <v>1625</v>
      </c>
      <c r="V28" s="98">
        <f t="shared" si="12"/>
        <v>0</v>
      </c>
      <c r="W28" s="99">
        <f t="shared" si="13"/>
        <v>1625</v>
      </c>
    </row>
    <row r="29" spans="1:23" ht="12" customHeight="1" x14ac:dyDescent="0.25">
      <c r="A29" s="8">
        <f t="shared" si="8"/>
        <v>21</v>
      </c>
      <c r="B29" s="162">
        <v>3.96</v>
      </c>
      <c r="C29" s="28">
        <v>9.98</v>
      </c>
      <c r="D29" s="29">
        <v>3.7850000000000001</v>
      </c>
      <c r="E29" s="30">
        <f t="shared" si="0"/>
        <v>3.9842</v>
      </c>
      <c r="F29" s="31">
        <v>3.2500000000000001E-2</v>
      </c>
      <c r="G29" s="32">
        <f t="shared" si="1"/>
        <v>-5.6700000000000195E-2</v>
      </c>
      <c r="H29" s="33">
        <f t="shared" si="9"/>
        <v>5.9633000000000003</v>
      </c>
      <c r="I29" s="163">
        <v>0</v>
      </c>
      <c r="J29" s="164">
        <v>0</v>
      </c>
      <c r="K29" s="41">
        <f t="shared" si="2"/>
        <v>0</v>
      </c>
      <c r="L29" s="35">
        <f t="shared" si="3"/>
        <v>0</v>
      </c>
      <c r="M29" s="36">
        <f t="shared" si="4"/>
        <v>0</v>
      </c>
      <c r="N29" s="36">
        <f t="shared" si="5"/>
        <v>0</v>
      </c>
      <c r="O29" s="37">
        <f t="shared" si="6"/>
        <v>0</v>
      </c>
      <c r="P29" s="38">
        <f t="shared" si="7"/>
        <v>0</v>
      </c>
      <c r="Q29" s="7"/>
      <c r="R29" s="94">
        <f t="shared" si="10"/>
        <v>50000</v>
      </c>
      <c r="S29" s="95">
        <v>3.2500000000000001E-2</v>
      </c>
      <c r="T29" s="96">
        <v>2.46E-2</v>
      </c>
      <c r="U29" s="97">
        <f t="shared" si="11"/>
        <v>1625</v>
      </c>
      <c r="V29" s="98">
        <f t="shared" si="12"/>
        <v>0</v>
      </c>
      <c r="W29" s="99">
        <f t="shared" si="13"/>
        <v>1625</v>
      </c>
    </row>
    <row r="30" spans="1:23" ht="12" customHeight="1" x14ac:dyDescent="0.25">
      <c r="A30" s="8">
        <f t="shared" si="8"/>
        <v>22</v>
      </c>
      <c r="B30" s="162">
        <v>7.69</v>
      </c>
      <c r="C30" s="28">
        <v>12.605</v>
      </c>
      <c r="D30" s="29">
        <v>3.9449999999999998</v>
      </c>
      <c r="E30" s="30">
        <f t="shared" si="0"/>
        <v>4.1525999999999996</v>
      </c>
      <c r="F30" s="31">
        <v>3.2500000000000001E-2</v>
      </c>
      <c r="G30" s="32">
        <f t="shared" si="1"/>
        <v>3.504900000000001</v>
      </c>
      <c r="H30" s="33">
        <f t="shared" si="9"/>
        <v>8.4199000000000019</v>
      </c>
      <c r="I30" s="163">
        <v>0</v>
      </c>
      <c r="J30" s="164">
        <v>0</v>
      </c>
      <c r="K30" s="41">
        <f t="shared" si="2"/>
        <v>0</v>
      </c>
      <c r="L30" s="35">
        <f t="shared" si="3"/>
        <v>0</v>
      </c>
      <c r="M30" s="36">
        <f t="shared" si="4"/>
        <v>0</v>
      </c>
      <c r="N30" s="36">
        <f t="shared" si="5"/>
        <v>0</v>
      </c>
      <c r="O30" s="37">
        <f t="shared" si="6"/>
        <v>0</v>
      </c>
      <c r="P30" s="38">
        <f t="shared" si="7"/>
        <v>0</v>
      </c>
      <c r="Q30" s="7"/>
      <c r="R30" s="94">
        <f t="shared" si="10"/>
        <v>50000</v>
      </c>
      <c r="S30" s="95">
        <v>3.2500000000000001E-2</v>
      </c>
      <c r="T30" s="96">
        <v>2.46E-2</v>
      </c>
      <c r="U30" s="97">
        <f t="shared" si="11"/>
        <v>1625</v>
      </c>
      <c r="V30" s="98">
        <f t="shared" si="12"/>
        <v>0</v>
      </c>
      <c r="W30" s="99">
        <f t="shared" si="13"/>
        <v>1625</v>
      </c>
    </row>
    <row r="31" spans="1:23" ht="12" customHeight="1" x14ac:dyDescent="0.25">
      <c r="A31" s="8">
        <f t="shared" si="8"/>
        <v>23</v>
      </c>
      <c r="B31" s="162">
        <v>9.2449999999999992</v>
      </c>
      <c r="C31" s="28">
        <v>13.25</v>
      </c>
      <c r="D31" s="29">
        <v>3.83</v>
      </c>
      <c r="E31" s="30">
        <f t="shared" si="0"/>
        <v>4.0316000000000001</v>
      </c>
      <c r="F31" s="31">
        <v>3.2500000000000001E-2</v>
      </c>
      <c r="G31" s="32">
        <f t="shared" si="1"/>
        <v>5.1808999999999994</v>
      </c>
      <c r="H31" s="33">
        <f t="shared" si="9"/>
        <v>9.1859000000000002</v>
      </c>
      <c r="I31" s="163">
        <v>0</v>
      </c>
      <c r="J31" s="164">
        <v>0</v>
      </c>
      <c r="K31" s="41">
        <f t="shared" si="2"/>
        <v>0</v>
      </c>
      <c r="L31" s="35">
        <f t="shared" si="3"/>
        <v>0</v>
      </c>
      <c r="M31" s="36">
        <f t="shared" si="4"/>
        <v>0</v>
      </c>
      <c r="N31" s="36">
        <f t="shared" si="5"/>
        <v>0</v>
      </c>
      <c r="O31" s="37">
        <f t="shared" si="6"/>
        <v>0</v>
      </c>
      <c r="P31" s="38">
        <f t="shared" si="7"/>
        <v>0</v>
      </c>
      <c r="Q31" s="7"/>
      <c r="R31" s="94">
        <f t="shared" si="10"/>
        <v>50000</v>
      </c>
      <c r="S31" s="95">
        <v>3.2500000000000001E-2</v>
      </c>
      <c r="T31" s="96">
        <v>2.46E-2</v>
      </c>
      <c r="U31" s="97">
        <f t="shared" si="11"/>
        <v>1625</v>
      </c>
      <c r="V31" s="98">
        <f t="shared" si="12"/>
        <v>0</v>
      </c>
      <c r="W31" s="99">
        <f t="shared" si="13"/>
        <v>1625</v>
      </c>
    </row>
    <row r="32" spans="1:23" ht="12" customHeight="1" x14ac:dyDescent="0.25">
      <c r="A32" s="8">
        <f t="shared" si="8"/>
        <v>24</v>
      </c>
      <c r="B32" s="162">
        <v>9.1349999999999998</v>
      </c>
      <c r="C32" s="28">
        <v>13.83</v>
      </c>
      <c r="D32" s="29">
        <v>3.9</v>
      </c>
      <c r="E32" s="30">
        <f t="shared" si="0"/>
        <v>4.1052999999999997</v>
      </c>
      <c r="F32" s="31">
        <v>3.2500000000000001E-2</v>
      </c>
      <c r="G32" s="32">
        <f t="shared" si="1"/>
        <v>4.9972000000000003</v>
      </c>
      <c r="H32" s="33">
        <f t="shared" si="9"/>
        <v>9.6921999999999997</v>
      </c>
      <c r="I32" s="163">
        <v>0</v>
      </c>
      <c r="J32" s="164">
        <v>0</v>
      </c>
      <c r="K32" s="41">
        <f t="shared" si="2"/>
        <v>0</v>
      </c>
      <c r="L32" s="35">
        <f t="shared" si="3"/>
        <v>0</v>
      </c>
      <c r="M32" s="36">
        <f t="shared" si="4"/>
        <v>0</v>
      </c>
      <c r="N32" s="36">
        <f t="shared" si="5"/>
        <v>0</v>
      </c>
      <c r="O32" s="37">
        <f t="shared" si="6"/>
        <v>0</v>
      </c>
      <c r="P32" s="38">
        <f t="shared" si="7"/>
        <v>0</v>
      </c>
      <c r="Q32" s="7"/>
      <c r="R32" s="94">
        <f t="shared" si="10"/>
        <v>50000</v>
      </c>
      <c r="S32" s="95">
        <v>3.2500000000000001E-2</v>
      </c>
      <c r="T32" s="96">
        <v>2.46E-2</v>
      </c>
      <c r="U32" s="97">
        <f t="shared" si="11"/>
        <v>1625</v>
      </c>
      <c r="V32" s="98">
        <f t="shared" si="12"/>
        <v>0</v>
      </c>
      <c r="W32" s="99">
        <f t="shared" si="13"/>
        <v>1625</v>
      </c>
    </row>
    <row r="33" spans="1:23" ht="12" customHeight="1" x14ac:dyDescent="0.25">
      <c r="A33" s="8">
        <f t="shared" si="8"/>
        <v>25</v>
      </c>
      <c r="B33" s="162">
        <v>8.67</v>
      </c>
      <c r="C33" s="28">
        <v>12.615</v>
      </c>
      <c r="D33" s="29">
        <v>3.915</v>
      </c>
      <c r="E33" s="30">
        <f t="shared" si="0"/>
        <v>4.1211000000000002</v>
      </c>
      <c r="F33" s="31">
        <v>3.2500000000000001E-2</v>
      </c>
      <c r="G33" s="32">
        <f t="shared" si="1"/>
        <v>4.5164</v>
      </c>
      <c r="H33" s="33">
        <f t="shared" si="9"/>
        <v>8.4614000000000011</v>
      </c>
      <c r="I33" s="39">
        <v>0</v>
      </c>
      <c r="J33" s="40">
        <v>3102</v>
      </c>
      <c r="K33" s="41">
        <f t="shared" si="2"/>
        <v>3102</v>
      </c>
      <c r="L33" s="35">
        <f t="shared" si="3"/>
        <v>0</v>
      </c>
      <c r="M33" s="36">
        <f t="shared" si="4"/>
        <v>26247.26</v>
      </c>
      <c r="N33" s="36">
        <f t="shared" si="5"/>
        <v>26247.26</v>
      </c>
      <c r="O33" s="37">
        <f t="shared" si="6"/>
        <v>18373.080000000002</v>
      </c>
      <c r="P33" s="38">
        <f t="shared" si="7"/>
        <v>7874.18</v>
      </c>
      <c r="Q33" s="7"/>
      <c r="R33" s="94">
        <f t="shared" si="10"/>
        <v>50000</v>
      </c>
      <c r="S33" s="95">
        <v>3.2500000000000001E-2</v>
      </c>
      <c r="T33" s="96">
        <v>2.46E-2</v>
      </c>
      <c r="U33" s="97">
        <f t="shared" si="11"/>
        <v>1625</v>
      </c>
      <c r="V33" s="98">
        <f t="shared" si="12"/>
        <v>76.309200000000004</v>
      </c>
      <c r="W33" s="99">
        <f t="shared" si="13"/>
        <v>1701.3091999999999</v>
      </c>
    </row>
    <row r="34" spans="1:23" ht="12" customHeight="1" x14ac:dyDescent="0.25">
      <c r="A34" s="8">
        <f t="shared" si="8"/>
        <v>26</v>
      </c>
      <c r="B34" s="162">
        <v>4.2350000000000003</v>
      </c>
      <c r="C34" s="28">
        <v>10.295</v>
      </c>
      <c r="D34" s="29">
        <v>3.6150000000000002</v>
      </c>
      <c r="E34" s="30">
        <f t="shared" si="0"/>
        <v>3.8052999999999999</v>
      </c>
      <c r="F34" s="31">
        <v>3.2500000000000001E-2</v>
      </c>
      <c r="G34" s="32">
        <f t="shared" si="1"/>
        <v>0.39720000000000022</v>
      </c>
      <c r="H34" s="33">
        <f t="shared" si="9"/>
        <v>6.4572000000000003</v>
      </c>
      <c r="I34" s="39">
        <v>0</v>
      </c>
      <c r="J34" s="40">
        <v>11632</v>
      </c>
      <c r="K34" s="41">
        <f t="shared" si="2"/>
        <v>11632</v>
      </c>
      <c r="L34" s="35">
        <f t="shared" si="3"/>
        <v>0</v>
      </c>
      <c r="M34" s="36">
        <f t="shared" si="4"/>
        <v>75110.149999999994</v>
      </c>
      <c r="N34" s="36">
        <f t="shared" si="5"/>
        <v>75110.149999999994</v>
      </c>
      <c r="O34" s="37">
        <f t="shared" si="6"/>
        <v>52577.11</v>
      </c>
      <c r="P34" s="38">
        <f t="shared" si="7"/>
        <v>22533.05</v>
      </c>
      <c r="Q34" s="7"/>
      <c r="R34" s="94">
        <f t="shared" si="10"/>
        <v>50000</v>
      </c>
      <c r="S34" s="95">
        <v>3.2500000000000001E-2</v>
      </c>
      <c r="T34" s="96">
        <v>2.46E-2</v>
      </c>
      <c r="U34" s="97">
        <f t="shared" si="11"/>
        <v>1625</v>
      </c>
      <c r="V34" s="98">
        <f t="shared" si="12"/>
        <v>286.1472</v>
      </c>
      <c r="W34" s="99">
        <f t="shared" si="13"/>
        <v>1911.1471999999999</v>
      </c>
    </row>
    <row r="35" spans="1:23" ht="12" customHeight="1" x14ac:dyDescent="0.25">
      <c r="A35" s="8">
        <f t="shared" si="8"/>
        <v>27</v>
      </c>
      <c r="B35" s="162">
        <v>4.2350000000000003</v>
      </c>
      <c r="C35" s="28">
        <v>10.295</v>
      </c>
      <c r="D35" s="29">
        <v>3.6150000000000002</v>
      </c>
      <c r="E35" s="30">
        <f t="shared" si="0"/>
        <v>3.8052999999999999</v>
      </c>
      <c r="F35" s="31">
        <v>3.2500000000000001E-2</v>
      </c>
      <c r="G35" s="32">
        <f t="shared" si="1"/>
        <v>0.39720000000000022</v>
      </c>
      <c r="H35" s="33">
        <f t="shared" si="9"/>
        <v>6.4572000000000003</v>
      </c>
      <c r="I35" s="39">
        <v>0</v>
      </c>
      <c r="J35" s="40">
        <v>6922</v>
      </c>
      <c r="K35" s="41">
        <f t="shared" si="2"/>
        <v>6922</v>
      </c>
      <c r="L35" s="35">
        <f t="shared" si="3"/>
        <v>0</v>
      </c>
      <c r="M35" s="36">
        <f t="shared" si="4"/>
        <v>44696.74</v>
      </c>
      <c r="N35" s="36">
        <f t="shared" si="5"/>
        <v>44696.74</v>
      </c>
      <c r="O35" s="37">
        <f t="shared" si="6"/>
        <v>31287.72</v>
      </c>
      <c r="P35" s="38">
        <f t="shared" si="7"/>
        <v>13409.02</v>
      </c>
      <c r="Q35" s="7"/>
      <c r="R35" s="94">
        <f t="shared" si="10"/>
        <v>50000</v>
      </c>
      <c r="S35" s="95">
        <v>3.2500000000000001E-2</v>
      </c>
      <c r="T35" s="96">
        <v>2.46E-2</v>
      </c>
      <c r="U35" s="97">
        <f t="shared" si="11"/>
        <v>1625</v>
      </c>
      <c r="V35" s="98">
        <f t="shared" si="12"/>
        <v>170.28120000000001</v>
      </c>
      <c r="W35" s="99">
        <f t="shared" si="13"/>
        <v>1795.2811999999999</v>
      </c>
    </row>
    <row r="36" spans="1:23" ht="12" customHeight="1" x14ac:dyDescent="0.25">
      <c r="A36" s="8">
        <f t="shared" si="8"/>
        <v>28</v>
      </c>
      <c r="B36" s="162">
        <v>4.2350000000000003</v>
      </c>
      <c r="C36" s="28">
        <v>10.295</v>
      </c>
      <c r="D36" s="29">
        <v>3.6150000000000002</v>
      </c>
      <c r="E36" s="30">
        <f t="shared" si="0"/>
        <v>3.8052999999999999</v>
      </c>
      <c r="F36" s="31">
        <v>3.2500000000000001E-2</v>
      </c>
      <c r="G36" s="32">
        <f t="shared" si="1"/>
        <v>0.39720000000000022</v>
      </c>
      <c r="H36" s="33">
        <f t="shared" si="9"/>
        <v>6.4572000000000003</v>
      </c>
      <c r="I36" s="39">
        <v>0</v>
      </c>
      <c r="J36" s="40">
        <v>1472</v>
      </c>
      <c r="K36" s="41">
        <f t="shared" si="2"/>
        <v>1472</v>
      </c>
      <c r="L36" s="35">
        <f t="shared" si="3"/>
        <v>0</v>
      </c>
      <c r="M36" s="36">
        <f t="shared" si="4"/>
        <v>9505</v>
      </c>
      <c r="N36" s="36">
        <f t="shared" si="5"/>
        <v>9505</v>
      </c>
      <c r="O36" s="37">
        <f t="shared" si="6"/>
        <v>6653.5</v>
      </c>
      <c r="P36" s="38">
        <f t="shared" si="7"/>
        <v>2851.5</v>
      </c>
      <c r="Q36" s="7"/>
      <c r="R36" s="94">
        <f t="shared" si="10"/>
        <v>50000</v>
      </c>
      <c r="S36" s="95">
        <v>3.2500000000000001E-2</v>
      </c>
      <c r="T36" s="96">
        <v>2.46E-2</v>
      </c>
      <c r="U36" s="97">
        <f t="shared" si="11"/>
        <v>1625</v>
      </c>
      <c r="V36" s="98">
        <f t="shared" si="12"/>
        <v>36.211199999999998</v>
      </c>
      <c r="W36" s="99">
        <f t="shared" si="13"/>
        <v>1661.2112</v>
      </c>
    </row>
    <row r="37" spans="1:23" ht="12" customHeight="1" x14ac:dyDescent="0.25">
      <c r="A37" s="8">
        <f t="shared" si="8"/>
        <v>29</v>
      </c>
      <c r="B37" s="162">
        <v>4.2350000000000003</v>
      </c>
      <c r="C37" s="28">
        <v>10.295</v>
      </c>
      <c r="D37" s="29">
        <v>3.6150000000000002</v>
      </c>
      <c r="E37" s="30">
        <f t="shared" si="0"/>
        <v>3.8052999999999999</v>
      </c>
      <c r="F37" s="31">
        <v>3.2500000000000001E-2</v>
      </c>
      <c r="G37" s="32">
        <f t="shared" si="1"/>
        <v>0.39720000000000022</v>
      </c>
      <c r="H37" s="33">
        <f t="shared" si="9"/>
        <v>6.4572000000000003</v>
      </c>
      <c r="I37" s="39">
        <v>0</v>
      </c>
      <c r="J37" s="40">
        <v>842</v>
      </c>
      <c r="K37" s="41">
        <f t="shared" si="2"/>
        <v>842</v>
      </c>
      <c r="L37" s="35">
        <f t="shared" si="3"/>
        <v>0</v>
      </c>
      <c r="M37" s="36">
        <f t="shared" si="4"/>
        <v>5436.96</v>
      </c>
      <c r="N37" s="36">
        <f t="shared" si="5"/>
        <v>5436.96</v>
      </c>
      <c r="O37" s="37">
        <f t="shared" si="6"/>
        <v>3805.87</v>
      </c>
      <c r="P37" s="38">
        <f t="shared" si="7"/>
        <v>1631.09</v>
      </c>
      <c r="Q37" s="7"/>
      <c r="R37" s="94">
        <f t="shared" si="10"/>
        <v>50000</v>
      </c>
      <c r="S37" s="95">
        <v>3.2500000000000001E-2</v>
      </c>
      <c r="T37" s="96">
        <v>2.46E-2</v>
      </c>
      <c r="U37" s="97">
        <f t="shared" si="11"/>
        <v>1625</v>
      </c>
      <c r="V37" s="98">
        <f t="shared" si="12"/>
        <v>20.713200000000001</v>
      </c>
      <c r="W37" s="99">
        <f t="shared" si="13"/>
        <v>1645.7131999999999</v>
      </c>
    </row>
    <row r="38" spans="1:23" ht="12" customHeight="1" x14ac:dyDescent="0.25">
      <c r="A38" s="8">
        <f t="shared" si="8"/>
        <v>30</v>
      </c>
      <c r="B38" s="162">
        <v>3.5950000000000002</v>
      </c>
      <c r="C38" s="28">
        <v>11.125</v>
      </c>
      <c r="D38" s="29">
        <v>3.61</v>
      </c>
      <c r="E38" s="30">
        <f t="shared" si="0"/>
        <v>3.8</v>
      </c>
      <c r="F38" s="31">
        <v>3.2500000000000001E-2</v>
      </c>
      <c r="G38" s="32">
        <f t="shared" si="1"/>
        <v>-0.23749999999999982</v>
      </c>
      <c r="H38" s="33">
        <f t="shared" si="9"/>
        <v>7.2925000000000004</v>
      </c>
      <c r="I38" s="39">
        <v>0</v>
      </c>
      <c r="J38" s="40">
        <v>19143</v>
      </c>
      <c r="K38" s="41">
        <f t="shared" si="2"/>
        <v>19143</v>
      </c>
      <c r="L38" s="35">
        <f t="shared" si="3"/>
        <v>0</v>
      </c>
      <c r="M38" s="36">
        <f t="shared" si="4"/>
        <v>139600.32999999999</v>
      </c>
      <c r="N38" s="36">
        <f t="shared" si="5"/>
        <v>139600.32999999999</v>
      </c>
      <c r="O38" s="37">
        <f t="shared" si="6"/>
        <v>97720.23</v>
      </c>
      <c r="P38" s="38">
        <f t="shared" si="7"/>
        <v>41880.1</v>
      </c>
      <c r="Q38" s="7"/>
      <c r="R38" s="94">
        <f t="shared" si="10"/>
        <v>50000</v>
      </c>
      <c r="S38" s="95">
        <v>3.2500000000000001E-2</v>
      </c>
      <c r="T38" s="96">
        <v>2.46E-2</v>
      </c>
      <c r="U38" s="97">
        <f t="shared" si="11"/>
        <v>1625</v>
      </c>
      <c r="V38" s="98">
        <f t="shared" si="12"/>
        <v>470.9178</v>
      </c>
      <c r="W38" s="99">
        <f t="shared" si="13"/>
        <v>2095.9178000000002</v>
      </c>
    </row>
    <row r="39" spans="1:23" ht="12" customHeight="1" thickBot="1" x14ac:dyDescent="0.3">
      <c r="A39" s="21">
        <f t="shared" si="8"/>
        <v>31</v>
      </c>
      <c r="B39" s="142">
        <v>5.97</v>
      </c>
      <c r="C39" s="114">
        <v>10.195</v>
      </c>
      <c r="D39" s="173">
        <v>3.4649999999999999</v>
      </c>
      <c r="E39" s="174">
        <f t="shared" si="0"/>
        <v>3.6474000000000002</v>
      </c>
      <c r="F39" s="145">
        <v>3.2500000000000001E-2</v>
      </c>
      <c r="G39" s="155">
        <f t="shared" si="1"/>
        <v>2.2900999999999994</v>
      </c>
      <c r="H39" s="156">
        <f t="shared" si="9"/>
        <v>6.5151000000000003</v>
      </c>
      <c r="I39" s="44"/>
      <c r="J39" s="43">
        <v>6881</v>
      </c>
      <c r="K39" s="175">
        <f t="shared" si="2"/>
        <v>6881</v>
      </c>
      <c r="L39" s="46">
        <f t="shared" si="3"/>
        <v>0</v>
      </c>
      <c r="M39" s="47">
        <f t="shared" si="4"/>
        <v>44830.400000000001</v>
      </c>
      <c r="N39" s="47">
        <f t="shared" si="5"/>
        <v>44830.400000000001</v>
      </c>
      <c r="O39" s="48">
        <f t="shared" si="6"/>
        <v>31381.279999999999</v>
      </c>
      <c r="P39" s="49">
        <f t="shared" si="7"/>
        <v>13449.12</v>
      </c>
      <c r="Q39" s="7"/>
      <c r="R39" s="168">
        <f t="shared" si="10"/>
        <v>50000</v>
      </c>
      <c r="S39" s="169">
        <v>3.2500000000000001E-2</v>
      </c>
      <c r="T39" s="167">
        <v>2.46E-2</v>
      </c>
      <c r="U39" s="170">
        <f t="shared" si="11"/>
        <v>1625</v>
      </c>
      <c r="V39" s="171">
        <f>T39*K39</f>
        <v>169.27260000000001</v>
      </c>
      <c r="W39" s="172">
        <f>SUM(U39:V39)</f>
        <v>1794.2726</v>
      </c>
    </row>
    <row r="40" spans="1:23" ht="12" customHeight="1" x14ac:dyDescent="0.25">
      <c r="A40" s="50"/>
      <c r="B40" s="51"/>
      <c r="C40" s="52"/>
      <c r="D40" s="52"/>
      <c r="E40" s="52"/>
      <c r="F40" s="53"/>
      <c r="G40" s="54"/>
      <c r="H40" s="52"/>
      <c r="I40" s="55">
        <f t="shared" ref="I40:P40" si="14">SUM(I9:I39)</f>
        <v>0</v>
      </c>
      <c r="J40" s="56">
        <f t="shared" si="14"/>
        <v>49994</v>
      </c>
      <c r="K40" s="56">
        <f t="shared" si="14"/>
        <v>49994</v>
      </c>
      <c r="L40" s="57">
        <f t="shared" si="14"/>
        <v>0</v>
      </c>
      <c r="M40" s="58">
        <f t="shared" si="14"/>
        <v>345426.83999999997</v>
      </c>
      <c r="N40" s="58">
        <f t="shared" si="14"/>
        <v>345426.83999999997</v>
      </c>
      <c r="O40" s="59">
        <f t="shared" si="14"/>
        <v>241798.79</v>
      </c>
      <c r="P40" s="60">
        <f t="shared" si="14"/>
        <v>103628.06</v>
      </c>
      <c r="Q40" s="7"/>
      <c r="R40" s="101"/>
      <c r="S40" s="102"/>
      <c r="T40" s="102"/>
      <c r="U40" s="103">
        <f>SUM(U9:U39)</f>
        <v>50375</v>
      </c>
      <c r="V40" s="103">
        <f>SUM(V9:V39)</f>
        <v>1229.8524</v>
      </c>
      <c r="W40" s="104">
        <f>SUM(U40:V40)</f>
        <v>51604.852400000003</v>
      </c>
    </row>
    <row r="41" spans="1:23" ht="12" customHeight="1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7"/>
      <c r="R41" s="105"/>
      <c r="S41" s="105"/>
      <c r="T41" s="105"/>
      <c r="U41" s="105"/>
      <c r="V41" s="105"/>
      <c r="W41" s="105"/>
    </row>
    <row r="42" spans="1:23" ht="12" customHeight="1" x14ac:dyDescent="0.25">
      <c r="A42" s="8"/>
      <c r="B42" s="61" t="s">
        <v>55</v>
      </c>
      <c r="C42" s="62"/>
      <c r="D42" s="62"/>
      <c r="E42" s="63"/>
      <c r="F42" s="64"/>
      <c r="G42" s="65"/>
      <c r="H42" s="61" t="s">
        <v>18</v>
      </c>
      <c r="I42" s="63"/>
      <c r="J42" s="63"/>
      <c r="K42" s="62"/>
      <c r="L42" s="2"/>
      <c r="M42" s="66"/>
      <c r="N42" s="67" t="s">
        <v>19</v>
      </c>
      <c r="O42" s="63"/>
      <c r="P42" s="63"/>
      <c r="Q42" s="68"/>
      <c r="R42" s="106"/>
      <c r="S42" s="107" t="s">
        <v>38</v>
      </c>
      <c r="T42" s="107"/>
      <c r="U42" s="107"/>
      <c r="V42" s="107"/>
      <c r="W42" s="106"/>
    </row>
    <row r="43" spans="1:23" ht="12" customHeight="1" x14ac:dyDescent="0.25">
      <c r="A43" s="8"/>
      <c r="B43" s="66" t="s">
        <v>20</v>
      </c>
      <c r="C43" s="66"/>
      <c r="D43" s="66"/>
      <c r="E43" s="181">
        <f>+K40</f>
        <v>49994</v>
      </c>
      <c r="F43" s="181"/>
      <c r="G43" s="69"/>
      <c r="H43" s="66" t="s">
        <v>21</v>
      </c>
      <c r="I43" s="2"/>
      <c r="J43" s="2"/>
      <c r="K43" s="70">
        <v>50000</v>
      </c>
      <c r="L43" s="2"/>
      <c r="M43" s="66"/>
      <c r="N43" s="66" t="s">
        <v>22</v>
      </c>
      <c r="O43" s="66"/>
      <c r="P43" s="68">
        <f>+P40</f>
        <v>103628.06</v>
      </c>
      <c r="Q43" s="68"/>
      <c r="R43" s="106"/>
      <c r="S43" s="108" t="s">
        <v>29</v>
      </c>
      <c r="T43" s="108"/>
      <c r="U43" s="109">
        <f>P43</f>
        <v>103628.06</v>
      </c>
      <c r="V43" s="108"/>
      <c r="W43" s="106"/>
    </row>
    <row r="44" spans="1:23" ht="12" customHeight="1" x14ac:dyDescent="0.25">
      <c r="A44" s="8"/>
      <c r="B44" s="62" t="s">
        <v>23</v>
      </c>
      <c r="C44" s="62"/>
      <c r="D44" s="62"/>
      <c r="E44" s="182">
        <v>2.46E-2</v>
      </c>
      <c r="F44" s="182"/>
      <c r="G44" s="71"/>
      <c r="H44" s="66" t="s">
        <v>24</v>
      </c>
      <c r="I44" s="2"/>
      <c r="J44" s="2"/>
      <c r="K44" s="70">
        <v>31</v>
      </c>
      <c r="L44" s="2"/>
      <c r="M44" s="66"/>
      <c r="N44" s="66"/>
      <c r="O44" s="66"/>
      <c r="P44" s="68"/>
      <c r="Q44" s="68"/>
      <c r="R44" s="106"/>
      <c r="S44" s="108" t="s">
        <v>25</v>
      </c>
      <c r="T44" s="108"/>
      <c r="U44" s="110">
        <f>-U40</f>
        <v>-50375</v>
      </c>
      <c r="V44" s="108"/>
      <c r="W44" s="106"/>
    </row>
    <row r="45" spans="1:23" ht="12" customHeight="1" x14ac:dyDescent="0.25">
      <c r="A45" s="8"/>
      <c r="B45" s="66" t="s">
        <v>56</v>
      </c>
      <c r="C45" s="66"/>
      <c r="D45" s="66"/>
      <c r="E45" s="183">
        <f>+E44*E43</f>
        <v>1229.8524</v>
      </c>
      <c r="F45" s="183"/>
      <c r="G45" s="72"/>
      <c r="H45" s="62" t="s">
        <v>26</v>
      </c>
      <c r="I45" s="63"/>
      <c r="J45" s="63"/>
      <c r="K45" s="73">
        <v>3.2500000000000001E-2</v>
      </c>
      <c r="L45" s="2"/>
      <c r="M45" s="66"/>
      <c r="N45" s="140"/>
      <c r="O45" s="140"/>
      <c r="P45" s="151"/>
      <c r="Q45" s="68"/>
      <c r="R45" s="106"/>
      <c r="S45" s="107" t="s">
        <v>27</v>
      </c>
      <c r="T45" s="107"/>
      <c r="U45" s="111">
        <f>-V40</f>
        <v>-1229.8524</v>
      </c>
      <c r="V45" s="107"/>
      <c r="W45" s="106"/>
    </row>
    <row r="46" spans="1:23" ht="12" customHeight="1" x14ac:dyDescent="0.25">
      <c r="A46" s="8"/>
      <c r="B46" s="66"/>
      <c r="C46" s="66"/>
      <c r="D46" s="66"/>
      <c r="E46" s="66"/>
      <c r="F46" s="66"/>
      <c r="G46" s="66"/>
      <c r="H46" s="66" t="s">
        <v>28</v>
      </c>
      <c r="I46" s="2"/>
      <c r="J46" s="2"/>
      <c r="K46" s="72">
        <f>+K45*K44*K43</f>
        <v>50375</v>
      </c>
      <c r="L46" s="2"/>
      <c r="M46" s="66"/>
      <c r="N46" s="140"/>
      <c r="O46" s="140"/>
      <c r="P46" s="151"/>
      <c r="Q46" s="68"/>
      <c r="R46" s="106"/>
      <c r="S46" s="108" t="s">
        <v>39</v>
      </c>
      <c r="T46" s="108"/>
      <c r="U46" s="109">
        <f>SUM(U43:U45)</f>
        <v>52023.207599999994</v>
      </c>
      <c r="V46" s="108"/>
      <c r="W46" s="106"/>
    </row>
    <row r="47" spans="1:23" ht="12" customHeight="1" x14ac:dyDescent="0.25">
      <c r="A47" s="8"/>
      <c r="B47" s="66"/>
      <c r="C47" s="66"/>
      <c r="D47" s="66"/>
      <c r="E47" s="66"/>
      <c r="F47" s="66"/>
      <c r="G47" s="66"/>
      <c r="H47" s="66"/>
      <c r="I47" s="74"/>
      <c r="J47" s="2"/>
      <c r="K47" s="66"/>
      <c r="L47" s="72"/>
      <c r="M47" s="66"/>
      <c r="N47" s="66"/>
      <c r="O47" s="66"/>
      <c r="P47" s="68"/>
      <c r="Q47" s="68"/>
    </row>
    <row r="48" spans="1:23" ht="12" customHeight="1" x14ac:dyDescent="0.25">
      <c r="A48" s="8"/>
      <c r="B48" s="66"/>
      <c r="C48" s="176" t="s">
        <v>61</v>
      </c>
      <c r="D48" s="176"/>
      <c r="E48" s="176"/>
      <c r="F48" s="176"/>
      <c r="G48" s="176"/>
      <c r="H48" s="66"/>
      <c r="I48" s="74"/>
      <c r="J48" s="2"/>
      <c r="K48" s="66"/>
      <c r="L48" s="72"/>
      <c r="M48" s="66"/>
      <c r="N48" s="66"/>
      <c r="O48" s="66"/>
      <c r="P48" s="68"/>
      <c r="Q48" s="68"/>
    </row>
    <row r="49" spans="1:17" ht="12" customHeight="1" x14ac:dyDescent="0.25">
      <c r="A49" s="8"/>
      <c r="B49" s="2"/>
      <c r="C49" s="75" t="s">
        <v>30</v>
      </c>
      <c r="D49" s="2"/>
      <c r="E49" s="2"/>
      <c r="F49" s="2"/>
      <c r="G49" s="2"/>
      <c r="H49" s="2"/>
      <c r="I49" s="2"/>
      <c r="J49" s="2"/>
      <c r="K49" s="2"/>
      <c r="L49" s="70"/>
      <c r="M49" s="2"/>
      <c r="N49" s="2"/>
      <c r="O49" s="2"/>
      <c r="P49" s="2"/>
      <c r="Q49" s="7"/>
    </row>
    <row r="50" spans="1:17" ht="12" customHeight="1" x14ac:dyDescent="0.25"/>
  </sheetData>
  <mergeCells count="11">
    <mergeCell ref="O7:P7"/>
    <mergeCell ref="B1:C1"/>
    <mergeCell ref="B5:E5"/>
    <mergeCell ref="G5:H5"/>
    <mergeCell ref="G6:H6"/>
    <mergeCell ref="E43:F43"/>
    <mergeCell ref="E44:F44"/>
    <mergeCell ref="E45:F45"/>
    <mergeCell ref="I6:K6"/>
    <mergeCell ref="G7:H7"/>
    <mergeCell ref="L7:N7"/>
  </mergeCells>
  <phoneticPr fontId="0" type="noConversion"/>
  <pageMargins left="0.25" right="0.25" top="0.25" bottom="0.25" header="0.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1" workbookViewId="0">
      <selection activeCell="J38" sqref="J38:J39"/>
    </sheetView>
  </sheetViews>
  <sheetFormatPr defaultRowHeight="13.2" x14ac:dyDescent="0.25"/>
  <cols>
    <col min="1" max="1" width="3.6640625" customWidth="1"/>
    <col min="2" max="6" width="7.6640625" customWidth="1"/>
    <col min="7" max="9" width="7.33203125" customWidth="1"/>
    <col min="10" max="10" width="7.6640625" customWidth="1"/>
    <col min="11" max="11" width="9.6640625" customWidth="1"/>
    <col min="12" max="12" width="7.6640625" customWidth="1"/>
    <col min="13" max="14" width="8.6640625" customWidth="1"/>
    <col min="15" max="15" width="7.33203125" customWidth="1"/>
    <col min="16" max="16" width="9.6640625" customWidth="1"/>
    <col min="17" max="18" width="7.6640625" customWidth="1"/>
    <col min="19" max="19" width="10.6640625" customWidth="1"/>
    <col min="20" max="21" width="8.6640625" customWidth="1"/>
    <col min="26" max="26" width="10.88671875" customWidth="1"/>
    <col min="27" max="27" width="11.44140625" customWidth="1"/>
    <col min="28" max="28" width="11.33203125" customWidth="1"/>
    <col min="30" max="30" width="11.33203125" customWidth="1"/>
  </cols>
  <sheetData>
    <row r="1" spans="1:30" ht="12" customHeight="1" x14ac:dyDescent="0.25">
      <c r="A1" s="1"/>
      <c r="B1" s="189">
        <v>37012</v>
      </c>
      <c r="C1" s="18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X1" s="2"/>
    </row>
    <row r="2" spans="1:30" ht="12" customHeight="1" x14ac:dyDescent="0.25">
      <c r="A2" s="1"/>
      <c r="B2" s="3" t="s">
        <v>0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X2" s="2"/>
    </row>
    <row r="3" spans="1:30" ht="12" customHeight="1" x14ac:dyDescent="0.25">
      <c r="A3" s="1"/>
      <c r="B3" s="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X3" s="2"/>
    </row>
    <row r="4" spans="1:30" ht="12" customHeight="1" thickBot="1" x14ac:dyDescent="0.3">
      <c r="A4" s="1"/>
      <c r="B4" s="157" t="s">
        <v>59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7"/>
      <c r="T4" s="6"/>
      <c r="U4" s="6"/>
      <c r="V4" s="6"/>
      <c r="W4" s="6"/>
      <c r="X4" s="2"/>
    </row>
    <row r="5" spans="1:30" x14ac:dyDescent="0.25">
      <c r="A5" s="8"/>
      <c r="B5" s="192" t="s">
        <v>2</v>
      </c>
      <c r="C5" s="193"/>
      <c r="D5" s="193"/>
      <c r="E5" s="192" t="s">
        <v>48</v>
      </c>
      <c r="F5" s="194"/>
      <c r="G5" s="112" t="s">
        <v>7</v>
      </c>
      <c r="H5" s="112"/>
      <c r="I5" s="112"/>
      <c r="J5" s="126"/>
      <c r="K5" s="127"/>
      <c r="L5" s="12"/>
      <c r="M5" s="135" t="s">
        <v>57</v>
      </c>
      <c r="N5" s="130" t="s">
        <v>58</v>
      </c>
      <c r="O5" s="127"/>
      <c r="P5" s="12"/>
      <c r="Q5" s="14"/>
      <c r="R5" s="14"/>
      <c r="S5" s="10"/>
      <c r="T5" s="2"/>
      <c r="U5" s="2"/>
      <c r="V5" s="11"/>
      <c r="W5" s="12"/>
      <c r="X5" s="2"/>
      <c r="Y5" s="76"/>
      <c r="Z5" s="77"/>
      <c r="AA5" s="78" t="s">
        <v>32</v>
      </c>
      <c r="AB5" s="79"/>
      <c r="AC5" s="79"/>
      <c r="AD5" s="80"/>
    </row>
    <row r="6" spans="1:30" x14ac:dyDescent="0.25">
      <c r="A6" s="8"/>
      <c r="B6" s="13"/>
      <c r="C6" s="14"/>
      <c r="D6" s="14"/>
      <c r="E6" s="118" t="s">
        <v>47</v>
      </c>
      <c r="F6" s="124" t="s">
        <v>49</v>
      </c>
      <c r="G6" s="122" t="s">
        <v>40</v>
      </c>
      <c r="H6" s="14" t="s">
        <v>10</v>
      </c>
      <c r="I6" s="14" t="s">
        <v>11</v>
      </c>
      <c r="J6" s="184" t="s">
        <v>6</v>
      </c>
      <c r="K6" s="185"/>
      <c r="L6" s="186"/>
      <c r="M6" s="13" t="s">
        <v>48</v>
      </c>
      <c r="N6" s="113" t="s">
        <v>48</v>
      </c>
      <c r="O6" s="14" t="s">
        <v>10</v>
      </c>
      <c r="P6" s="113" t="s">
        <v>11</v>
      </c>
      <c r="Q6" s="14" t="s">
        <v>10</v>
      </c>
      <c r="R6" s="14" t="s">
        <v>11</v>
      </c>
      <c r="S6" s="184" t="s">
        <v>12</v>
      </c>
      <c r="T6" s="185"/>
      <c r="U6" s="188"/>
      <c r="V6" s="16"/>
      <c r="W6" s="17"/>
      <c r="X6" s="2"/>
      <c r="Y6" s="81" t="s">
        <v>31</v>
      </c>
      <c r="Z6" s="82"/>
      <c r="AA6" s="83"/>
      <c r="AB6" s="83"/>
      <c r="AC6" s="83"/>
      <c r="AD6" s="84"/>
    </row>
    <row r="7" spans="1:30" x14ac:dyDescent="0.25">
      <c r="A7" s="8"/>
      <c r="B7" s="18"/>
      <c r="C7" s="15"/>
      <c r="D7" s="14" t="s">
        <v>7</v>
      </c>
      <c r="E7" s="13" t="s">
        <v>45</v>
      </c>
      <c r="F7" s="113" t="s">
        <v>45</v>
      </c>
      <c r="G7" s="122" t="s">
        <v>41</v>
      </c>
      <c r="H7" s="14" t="s">
        <v>44</v>
      </c>
      <c r="I7" s="14" t="s">
        <v>44</v>
      </c>
      <c r="J7" s="19" t="s">
        <v>10</v>
      </c>
      <c r="K7" s="20" t="s">
        <v>11</v>
      </c>
      <c r="L7" s="17"/>
      <c r="M7" s="13" t="s">
        <v>53</v>
      </c>
      <c r="N7" s="113" t="s">
        <v>53</v>
      </c>
      <c r="O7" s="14" t="s">
        <v>50</v>
      </c>
      <c r="P7" s="113" t="s">
        <v>50</v>
      </c>
      <c r="Q7" s="129" t="s">
        <v>50</v>
      </c>
      <c r="R7" s="129" t="s">
        <v>50</v>
      </c>
      <c r="S7" s="184"/>
      <c r="T7" s="185"/>
      <c r="U7" s="188"/>
      <c r="V7" s="187" t="s">
        <v>13</v>
      </c>
      <c r="W7" s="186"/>
      <c r="X7" s="15"/>
      <c r="Y7" s="85" t="s">
        <v>33</v>
      </c>
      <c r="Z7" s="86" t="s">
        <v>34</v>
      </c>
      <c r="AA7" s="87"/>
      <c r="AB7" s="86" t="s">
        <v>35</v>
      </c>
      <c r="AC7" s="88"/>
      <c r="AD7" s="89"/>
    </row>
    <row r="8" spans="1:30" ht="13.8" thickBot="1" x14ac:dyDescent="0.3">
      <c r="A8" s="21" t="s">
        <v>14</v>
      </c>
      <c r="B8" s="22" t="s">
        <v>10</v>
      </c>
      <c r="C8" s="23" t="s">
        <v>11</v>
      </c>
      <c r="D8" s="117" t="s">
        <v>46</v>
      </c>
      <c r="E8" s="121" t="s">
        <v>48</v>
      </c>
      <c r="F8" s="125" t="s">
        <v>48</v>
      </c>
      <c r="G8" s="123" t="s">
        <v>42</v>
      </c>
      <c r="H8" s="117" t="s">
        <v>41</v>
      </c>
      <c r="I8" s="117" t="s">
        <v>41</v>
      </c>
      <c r="J8" s="22">
        <v>56698</v>
      </c>
      <c r="K8" s="23">
        <v>10487</v>
      </c>
      <c r="L8" s="128" t="s">
        <v>15</v>
      </c>
      <c r="M8" s="121" t="s">
        <v>54</v>
      </c>
      <c r="N8" s="125" t="s">
        <v>54</v>
      </c>
      <c r="O8" s="117" t="s">
        <v>51</v>
      </c>
      <c r="P8" s="125" t="s">
        <v>51</v>
      </c>
      <c r="Q8" s="117" t="s">
        <v>52</v>
      </c>
      <c r="R8" s="117" t="s">
        <v>52</v>
      </c>
      <c r="S8" s="22" t="s">
        <v>10</v>
      </c>
      <c r="T8" s="23" t="s">
        <v>11</v>
      </c>
      <c r="U8" s="23" t="s">
        <v>15</v>
      </c>
      <c r="V8" s="24" t="s">
        <v>16</v>
      </c>
      <c r="W8" s="26" t="s">
        <v>17</v>
      </c>
      <c r="X8" s="15"/>
      <c r="Y8" s="90" t="s">
        <v>36</v>
      </c>
      <c r="Z8" s="91" t="s">
        <v>33</v>
      </c>
      <c r="AA8" s="92" t="s">
        <v>37</v>
      </c>
      <c r="AB8" s="91" t="s">
        <v>33</v>
      </c>
      <c r="AC8" s="91" t="s">
        <v>37</v>
      </c>
      <c r="AD8" s="93" t="s">
        <v>15</v>
      </c>
    </row>
    <row r="9" spans="1:30" ht="12" customHeight="1" x14ac:dyDescent="0.25">
      <c r="A9" s="8">
        <v>1</v>
      </c>
      <c r="B9" s="27">
        <v>11.94</v>
      </c>
      <c r="C9" s="28">
        <v>14.51</v>
      </c>
      <c r="D9" s="29">
        <v>4.5750000000000002</v>
      </c>
      <c r="E9" s="119">
        <f>B9-D9</f>
        <v>7.3649999999999993</v>
      </c>
      <c r="F9" s="115">
        <f>C9-D9</f>
        <v>9.9349999999999987</v>
      </c>
      <c r="G9" s="31">
        <v>3.2500000000000001E-2</v>
      </c>
      <c r="H9" s="115">
        <f>E9-G9</f>
        <v>7.3324999999999996</v>
      </c>
      <c r="I9" s="115">
        <f>F9-G9</f>
        <v>9.9024999999999981</v>
      </c>
      <c r="J9" s="34">
        <v>0</v>
      </c>
      <c r="K9" s="40">
        <v>0</v>
      </c>
      <c r="L9" s="41">
        <f t="shared" ref="L9:L39" si="0">J9+K9</f>
        <v>0</v>
      </c>
      <c r="M9" s="133">
        <f>H9*J9</f>
        <v>0</v>
      </c>
      <c r="N9" s="139">
        <f>I9*K9</f>
        <v>0</v>
      </c>
      <c r="O9" s="131">
        <f>ROUND(J9/0.95-J9,4)</f>
        <v>0</v>
      </c>
      <c r="P9" s="136">
        <f>ROUND(K9/0.95-K9,4)</f>
        <v>0</v>
      </c>
      <c r="Q9" s="158">
        <f>O9*D9</f>
        <v>0</v>
      </c>
      <c r="R9" s="159">
        <f>P9*D9</f>
        <v>0</v>
      </c>
      <c r="S9" s="35">
        <f>ROUND(M9-Q9,2)</f>
        <v>0</v>
      </c>
      <c r="T9" s="36">
        <f>ROUND(N9-R9,2)</f>
        <v>0</v>
      </c>
      <c r="U9" s="36">
        <f>+T9+S9</f>
        <v>0</v>
      </c>
      <c r="V9" s="37">
        <f t="shared" ref="V9:V39" si="1">ROUND(U9*0.7,2)</f>
        <v>0</v>
      </c>
      <c r="W9" s="38">
        <f>ROUND(U9*0.3,2)</f>
        <v>0</v>
      </c>
      <c r="X9" s="7"/>
      <c r="Y9" s="94">
        <f>$K$43</f>
        <v>50000</v>
      </c>
      <c r="Z9" s="95">
        <v>3.2500000000000001E-2</v>
      </c>
      <c r="AA9" s="96">
        <v>2.46E-2</v>
      </c>
      <c r="AB9" s="97">
        <f t="shared" ref="AB9:AB39" si="2">Z9*Y9</f>
        <v>1625</v>
      </c>
      <c r="AC9" s="98">
        <f t="shared" ref="AC9:AC39" si="3">AA9*L9</f>
        <v>0</v>
      </c>
      <c r="AD9" s="99">
        <f t="shared" ref="AD9:AD39" si="4">SUM(AB9:AC9)</f>
        <v>1625</v>
      </c>
    </row>
    <row r="10" spans="1:30" ht="12" customHeight="1" x14ac:dyDescent="0.25">
      <c r="A10" s="8">
        <f t="shared" ref="A10:A39" si="5">+A9+1</f>
        <v>2</v>
      </c>
      <c r="B10" s="27">
        <v>10.365</v>
      </c>
      <c r="C10" s="28">
        <v>13.2</v>
      </c>
      <c r="D10" s="29">
        <v>4.55</v>
      </c>
      <c r="E10" s="119">
        <f t="shared" ref="E10:E39" si="6">B10-D10</f>
        <v>5.8150000000000004</v>
      </c>
      <c r="F10" s="115">
        <f t="shared" ref="F10:F39" si="7">C10-D10</f>
        <v>8.6499999999999986</v>
      </c>
      <c r="G10" s="31">
        <v>3.2500000000000001E-2</v>
      </c>
      <c r="H10" s="115">
        <f t="shared" ref="H10:H39" si="8">E10-G10</f>
        <v>5.7825000000000006</v>
      </c>
      <c r="I10" s="115">
        <f t="shared" ref="I10:I39" si="9">F10-G10</f>
        <v>8.6174999999999979</v>
      </c>
      <c r="J10" s="39">
        <v>0</v>
      </c>
      <c r="K10" s="40">
        <v>0</v>
      </c>
      <c r="L10" s="41">
        <f t="shared" si="0"/>
        <v>0</v>
      </c>
      <c r="M10" s="146">
        <f t="shared" ref="M10:M39" si="10">H10*J10</f>
        <v>0</v>
      </c>
      <c r="N10" s="147">
        <f t="shared" ref="N10:N39" si="11">I10*K10</f>
        <v>0</v>
      </c>
      <c r="O10" s="131">
        <f t="shared" ref="O10:O39" si="12">ROUND(J10/0.95-J10,4)</f>
        <v>0</v>
      </c>
      <c r="P10" s="136">
        <f t="shared" ref="P10:P39" si="13">ROUND(K10/0.95-K10,4)</f>
        <v>0</v>
      </c>
      <c r="Q10" s="158">
        <f t="shared" ref="Q10:Q39" si="14">O10*D10</f>
        <v>0</v>
      </c>
      <c r="R10" s="159">
        <f t="shared" ref="R10:R39" si="15">P10*D10</f>
        <v>0</v>
      </c>
      <c r="S10" s="35">
        <f t="shared" ref="S10:S39" si="16">ROUND(M10-Q10,2)</f>
        <v>0</v>
      </c>
      <c r="T10" s="36">
        <f t="shared" ref="T10:T39" si="17">ROUND(N10-R10,2)</f>
        <v>0</v>
      </c>
      <c r="U10" s="36">
        <f t="shared" ref="U10:U39" si="18">+T10+S10</f>
        <v>0</v>
      </c>
      <c r="V10" s="37">
        <f t="shared" si="1"/>
        <v>0</v>
      </c>
      <c r="W10" s="38">
        <f t="shared" ref="W10:W39" si="19">ROUND(U10*0.3,2)</f>
        <v>0</v>
      </c>
      <c r="X10" s="7"/>
      <c r="Y10" s="94">
        <f t="shared" ref="Y10:Y39" si="20">$K$43</f>
        <v>50000</v>
      </c>
      <c r="Z10" s="95">
        <v>3.2500000000000001E-2</v>
      </c>
      <c r="AA10" s="96">
        <v>2.46E-2</v>
      </c>
      <c r="AB10" s="97">
        <f t="shared" si="2"/>
        <v>1625</v>
      </c>
      <c r="AC10" s="98">
        <f t="shared" si="3"/>
        <v>0</v>
      </c>
      <c r="AD10" s="99">
        <f t="shared" si="4"/>
        <v>1625</v>
      </c>
    </row>
    <row r="11" spans="1:30" ht="12" customHeight="1" x14ac:dyDescent="0.25">
      <c r="A11" s="42">
        <f t="shared" si="5"/>
        <v>3</v>
      </c>
      <c r="B11" s="162">
        <v>9.0749999999999993</v>
      </c>
      <c r="C11" s="28">
        <v>12.9</v>
      </c>
      <c r="D11" s="28">
        <v>4.3899999999999997</v>
      </c>
      <c r="E11" s="119">
        <f t="shared" si="6"/>
        <v>4.6849999999999996</v>
      </c>
      <c r="F11" s="115">
        <f t="shared" si="7"/>
        <v>8.5100000000000016</v>
      </c>
      <c r="G11" s="31">
        <v>3.2500000000000001E-2</v>
      </c>
      <c r="H11" s="115">
        <f t="shared" si="8"/>
        <v>4.6524999999999999</v>
      </c>
      <c r="I11" s="115">
        <f t="shared" si="9"/>
        <v>8.4775000000000009</v>
      </c>
      <c r="J11" s="39">
        <v>0</v>
      </c>
      <c r="K11" s="40">
        <v>0</v>
      </c>
      <c r="L11" s="41">
        <f t="shared" si="0"/>
        <v>0</v>
      </c>
      <c r="M11" s="146">
        <f t="shared" si="10"/>
        <v>0</v>
      </c>
      <c r="N11" s="147">
        <f t="shared" si="11"/>
        <v>0</v>
      </c>
      <c r="O11" s="131">
        <f t="shared" si="12"/>
        <v>0</v>
      </c>
      <c r="P11" s="136">
        <f t="shared" si="13"/>
        <v>0</v>
      </c>
      <c r="Q11" s="158">
        <f t="shared" si="14"/>
        <v>0</v>
      </c>
      <c r="R11" s="159">
        <f t="shared" si="15"/>
        <v>0</v>
      </c>
      <c r="S11" s="35">
        <f t="shared" si="16"/>
        <v>0</v>
      </c>
      <c r="T11" s="36">
        <f t="shared" si="17"/>
        <v>0</v>
      </c>
      <c r="U11" s="36">
        <f t="shared" si="18"/>
        <v>0</v>
      </c>
      <c r="V11" s="37">
        <f t="shared" si="1"/>
        <v>0</v>
      </c>
      <c r="W11" s="38">
        <f t="shared" si="19"/>
        <v>0</v>
      </c>
      <c r="X11" s="7"/>
      <c r="Y11" s="94">
        <f t="shared" si="20"/>
        <v>50000</v>
      </c>
      <c r="Z11" s="95">
        <v>3.2500000000000001E-2</v>
      </c>
      <c r="AA11" s="96">
        <v>2.46E-2</v>
      </c>
      <c r="AB11" s="97">
        <f t="shared" si="2"/>
        <v>1625</v>
      </c>
      <c r="AC11" s="98">
        <f t="shared" si="3"/>
        <v>0</v>
      </c>
      <c r="AD11" s="99">
        <f t="shared" si="4"/>
        <v>1625</v>
      </c>
    </row>
    <row r="12" spans="1:30" ht="12" customHeight="1" x14ac:dyDescent="0.25">
      <c r="A12" s="8">
        <f t="shared" si="5"/>
        <v>4</v>
      </c>
      <c r="B12" s="162">
        <v>8.3450000000000006</v>
      </c>
      <c r="C12" s="28">
        <v>12.715</v>
      </c>
      <c r="D12" s="29">
        <v>4.29</v>
      </c>
      <c r="E12" s="119">
        <f t="shared" si="6"/>
        <v>4.0550000000000006</v>
      </c>
      <c r="F12" s="115">
        <f t="shared" si="7"/>
        <v>8.4250000000000007</v>
      </c>
      <c r="G12" s="31">
        <v>3.2500000000000001E-2</v>
      </c>
      <c r="H12" s="115">
        <f t="shared" si="8"/>
        <v>4.0225000000000009</v>
      </c>
      <c r="I12" s="115">
        <f t="shared" si="9"/>
        <v>8.3925000000000001</v>
      </c>
      <c r="J12" s="39">
        <v>0</v>
      </c>
      <c r="K12" s="40">
        <v>0</v>
      </c>
      <c r="L12" s="41">
        <f t="shared" si="0"/>
        <v>0</v>
      </c>
      <c r="M12" s="146">
        <f t="shared" si="10"/>
        <v>0</v>
      </c>
      <c r="N12" s="147">
        <f t="shared" si="11"/>
        <v>0</v>
      </c>
      <c r="O12" s="131">
        <f t="shared" si="12"/>
        <v>0</v>
      </c>
      <c r="P12" s="136">
        <f t="shared" si="13"/>
        <v>0</v>
      </c>
      <c r="Q12" s="158">
        <f t="shared" si="14"/>
        <v>0</v>
      </c>
      <c r="R12" s="159">
        <f t="shared" si="15"/>
        <v>0</v>
      </c>
      <c r="S12" s="35">
        <f t="shared" si="16"/>
        <v>0</v>
      </c>
      <c r="T12" s="36">
        <f t="shared" si="17"/>
        <v>0</v>
      </c>
      <c r="U12" s="36">
        <f t="shared" si="18"/>
        <v>0</v>
      </c>
      <c r="V12" s="37">
        <f t="shared" si="1"/>
        <v>0</v>
      </c>
      <c r="W12" s="38">
        <f t="shared" si="19"/>
        <v>0</v>
      </c>
      <c r="X12" s="7"/>
      <c r="Y12" s="94">
        <f t="shared" si="20"/>
        <v>50000</v>
      </c>
      <c r="Z12" s="95">
        <v>3.2500000000000001E-2</v>
      </c>
      <c r="AA12" s="96">
        <v>2.46E-2</v>
      </c>
      <c r="AB12" s="97">
        <f t="shared" si="2"/>
        <v>1625</v>
      </c>
      <c r="AC12" s="98">
        <f t="shared" si="3"/>
        <v>0</v>
      </c>
      <c r="AD12" s="99">
        <f t="shared" si="4"/>
        <v>1625</v>
      </c>
    </row>
    <row r="13" spans="1:30" ht="12" customHeight="1" x14ac:dyDescent="0.25">
      <c r="A13" s="8">
        <f t="shared" si="5"/>
        <v>5</v>
      </c>
      <c r="B13" s="162">
        <v>7.74</v>
      </c>
      <c r="C13" s="28">
        <v>12.385</v>
      </c>
      <c r="D13" s="29">
        <v>4.32</v>
      </c>
      <c r="E13" s="119">
        <f t="shared" si="6"/>
        <v>3.42</v>
      </c>
      <c r="F13" s="115">
        <f t="shared" si="7"/>
        <v>8.0649999999999995</v>
      </c>
      <c r="G13" s="31">
        <v>3.2500000000000001E-2</v>
      </c>
      <c r="H13" s="115">
        <f t="shared" si="8"/>
        <v>3.3874999999999997</v>
      </c>
      <c r="I13" s="115">
        <f t="shared" si="9"/>
        <v>8.0324999999999989</v>
      </c>
      <c r="J13" s="39">
        <v>0</v>
      </c>
      <c r="K13" s="40">
        <v>0</v>
      </c>
      <c r="L13" s="41">
        <f t="shared" si="0"/>
        <v>0</v>
      </c>
      <c r="M13" s="146">
        <f t="shared" si="10"/>
        <v>0</v>
      </c>
      <c r="N13" s="147">
        <f t="shared" si="11"/>
        <v>0</v>
      </c>
      <c r="O13" s="131">
        <f t="shared" si="12"/>
        <v>0</v>
      </c>
      <c r="P13" s="136">
        <f t="shared" si="13"/>
        <v>0</v>
      </c>
      <c r="Q13" s="158">
        <f t="shared" si="14"/>
        <v>0</v>
      </c>
      <c r="R13" s="159">
        <f t="shared" si="15"/>
        <v>0</v>
      </c>
      <c r="S13" s="35">
        <f t="shared" si="16"/>
        <v>0</v>
      </c>
      <c r="T13" s="36">
        <f t="shared" si="17"/>
        <v>0</v>
      </c>
      <c r="U13" s="36">
        <f t="shared" si="18"/>
        <v>0</v>
      </c>
      <c r="V13" s="37">
        <f t="shared" si="1"/>
        <v>0</v>
      </c>
      <c r="W13" s="38">
        <f t="shared" si="19"/>
        <v>0</v>
      </c>
      <c r="X13" s="7"/>
      <c r="Y13" s="94">
        <f t="shared" si="20"/>
        <v>50000</v>
      </c>
      <c r="Z13" s="95">
        <v>3.2500000000000001E-2</v>
      </c>
      <c r="AA13" s="96">
        <v>2.46E-2</v>
      </c>
      <c r="AB13" s="97">
        <f t="shared" si="2"/>
        <v>1625</v>
      </c>
      <c r="AC13" s="98">
        <f t="shared" si="3"/>
        <v>0</v>
      </c>
      <c r="AD13" s="99">
        <f t="shared" si="4"/>
        <v>1625</v>
      </c>
    </row>
    <row r="14" spans="1:30" ht="12" customHeight="1" x14ac:dyDescent="0.25">
      <c r="A14" s="8">
        <f t="shared" si="5"/>
        <v>6</v>
      </c>
      <c r="B14" s="162">
        <v>7.74</v>
      </c>
      <c r="C14" s="28">
        <v>12.385</v>
      </c>
      <c r="D14" s="29">
        <v>4.32</v>
      </c>
      <c r="E14" s="119">
        <f t="shared" si="6"/>
        <v>3.42</v>
      </c>
      <c r="F14" s="115">
        <f t="shared" si="7"/>
        <v>8.0649999999999995</v>
      </c>
      <c r="G14" s="31">
        <v>3.2500000000000001E-2</v>
      </c>
      <c r="H14" s="115">
        <f t="shared" si="8"/>
        <v>3.3874999999999997</v>
      </c>
      <c r="I14" s="115">
        <f t="shared" si="9"/>
        <v>8.0324999999999989</v>
      </c>
      <c r="J14" s="39">
        <v>0</v>
      </c>
      <c r="K14" s="40">
        <v>0</v>
      </c>
      <c r="L14" s="41">
        <f t="shared" si="0"/>
        <v>0</v>
      </c>
      <c r="M14" s="146">
        <f t="shared" si="10"/>
        <v>0</v>
      </c>
      <c r="N14" s="147">
        <f t="shared" si="11"/>
        <v>0</v>
      </c>
      <c r="O14" s="131">
        <f t="shared" si="12"/>
        <v>0</v>
      </c>
      <c r="P14" s="136">
        <f t="shared" si="13"/>
        <v>0</v>
      </c>
      <c r="Q14" s="158">
        <f t="shared" si="14"/>
        <v>0</v>
      </c>
      <c r="R14" s="159">
        <f t="shared" si="15"/>
        <v>0</v>
      </c>
      <c r="S14" s="35">
        <f t="shared" si="16"/>
        <v>0</v>
      </c>
      <c r="T14" s="36">
        <f t="shared" si="17"/>
        <v>0</v>
      </c>
      <c r="U14" s="36">
        <f t="shared" si="18"/>
        <v>0</v>
      </c>
      <c r="V14" s="37">
        <f t="shared" si="1"/>
        <v>0</v>
      </c>
      <c r="W14" s="38">
        <f t="shared" si="19"/>
        <v>0</v>
      </c>
      <c r="X14" s="7"/>
      <c r="Y14" s="94">
        <f t="shared" si="20"/>
        <v>50000</v>
      </c>
      <c r="Z14" s="95">
        <v>3.2500000000000001E-2</v>
      </c>
      <c r="AA14" s="96">
        <v>2.46E-2</v>
      </c>
      <c r="AB14" s="97">
        <f t="shared" si="2"/>
        <v>1625</v>
      </c>
      <c r="AC14" s="98">
        <f t="shared" si="3"/>
        <v>0</v>
      </c>
      <c r="AD14" s="99">
        <f t="shared" si="4"/>
        <v>1625</v>
      </c>
    </row>
    <row r="15" spans="1:30" ht="12" customHeight="1" x14ac:dyDescent="0.25">
      <c r="A15" s="8">
        <f t="shared" si="5"/>
        <v>7</v>
      </c>
      <c r="B15" s="162">
        <v>7.74</v>
      </c>
      <c r="C15" s="28">
        <v>12.385</v>
      </c>
      <c r="D15" s="29">
        <v>4.32</v>
      </c>
      <c r="E15" s="119">
        <f t="shared" si="6"/>
        <v>3.42</v>
      </c>
      <c r="F15" s="115">
        <f t="shared" si="7"/>
        <v>8.0649999999999995</v>
      </c>
      <c r="G15" s="31">
        <v>3.2500000000000001E-2</v>
      </c>
      <c r="H15" s="115">
        <f t="shared" si="8"/>
        <v>3.3874999999999997</v>
      </c>
      <c r="I15" s="115">
        <f t="shared" si="9"/>
        <v>8.0324999999999989</v>
      </c>
      <c r="J15" s="39">
        <v>0</v>
      </c>
      <c r="K15" s="40">
        <v>0</v>
      </c>
      <c r="L15" s="41">
        <f t="shared" si="0"/>
        <v>0</v>
      </c>
      <c r="M15" s="146">
        <f t="shared" si="10"/>
        <v>0</v>
      </c>
      <c r="N15" s="147">
        <f t="shared" si="11"/>
        <v>0</v>
      </c>
      <c r="O15" s="131">
        <f t="shared" si="12"/>
        <v>0</v>
      </c>
      <c r="P15" s="136">
        <f t="shared" si="13"/>
        <v>0</v>
      </c>
      <c r="Q15" s="158">
        <f t="shared" si="14"/>
        <v>0</v>
      </c>
      <c r="R15" s="159">
        <f t="shared" si="15"/>
        <v>0</v>
      </c>
      <c r="S15" s="35">
        <f t="shared" si="16"/>
        <v>0</v>
      </c>
      <c r="T15" s="36">
        <f t="shared" si="17"/>
        <v>0</v>
      </c>
      <c r="U15" s="36">
        <f t="shared" si="18"/>
        <v>0</v>
      </c>
      <c r="V15" s="37">
        <f t="shared" si="1"/>
        <v>0</v>
      </c>
      <c r="W15" s="38">
        <f t="shared" si="19"/>
        <v>0</v>
      </c>
      <c r="X15" s="7"/>
      <c r="Y15" s="94">
        <f t="shared" si="20"/>
        <v>50000</v>
      </c>
      <c r="Z15" s="95">
        <v>3.2500000000000001E-2</v>
      </c>
      <c r="AA15" s="96">
        <v>2.46E-2</v>
      </c>
      <c r="AB15" s="97">
        <f t="shared" si="2"/>
        <v>1625</v>
      </c>
      <c r="AC15" s="98">
        <f t="shared" si="3"/>
        <v>0</v>
      </c>
      <c r="AD15" s="99">
        <f t="shared" si="4"/>
        <v>1625</v>
      </c>
    </row>
    <row r="16" spans="1:30" ht="12" customHeight="1" x14ac:dyDescent="0.25">
      <c r="A16" s="8">
        <f t="shared" si="5"/>
        <v>8</v>
      </c>
      <c r="B16" s="162">
        <v>7.2350000000000003</v>
      </c>
      <c r="C16" s="28">
        <v>12.73</v>
      </c>
      <c r="D16" s="29">
        <v>4.1550000000000002</v>
      </c>
      <c r="E16" s="119">
        <f t="shared" si="6"/>
        <v>3.08</v>
      </c>
      <c r="F16" s="115">
        <f t="shared" si="7"/>
        <v>8.5749999999999993</v>
      </c>
      <c r="G16" s="31">
        <v>3.2500000000000001E-2</v>
      </c>
      <c r="H16" s="115">
        <f t="shared" si="8"/>
        <v>3.0474999999999999</v>
      </c>
      <c r="I16" s="115">
        <f t="shared" si="9"/>
        <v>8.5424999999999986</v>
      </c>
      <c r="J16" s="39">
        <v>0</v>
      </c>
      <c r="K16" s="40">
        <v>0</v>
      </c>
      <c r="L16" s="41">
        <f t="shared" si="0"/>
        <v>0</v>
      </c>
      <c r="M16" s="146">
        <f t="shared" si="10"/>
        <v>0</v>
      </c>
      <c r="N16" s="147">
        <f t="shared" si="11"/>
        <v>0</v>
      </c>
      <c r="O16" s="131">
        <f t="shared" si="12"/>
        <v>0</v>
      </c>
      <c r="P16" s="136">
        <f t="shared" si="13"/>
        <v>0</v>
      </c>
      <c r="Q16" s="158">
        <f t="shared" si="14"/>
        <v>0</v>
      </c>
      <c r="R16" s="159">
        <f t="shared" si="15"/>
        <v>0</v>
      </c>
      <c r="S16" s="35">
        <f t="shared" si="16"/>
        <v>0</v>
      </c>
      <c r="T16" s="36">
        <f t="shared" si="17"/>
        <v>0</v>
      </c>
      <c r="U16" s="36">
        <f t="shared" si="18"/>
        <v>0</v>
      </c>
      <c r="V16" s="37">
        <f t="shared" si="1"/>
        <v>0</v>
      </c>
      <c r="W16" s="38">
        <f t="shared" si="19"/>
        <v>0</v>
      </c>
      <c r="X16" s="7"/>
      <c r="Y16" s="94">
        <f t="shared" si="20"/>
        <v>50000</v>
      </c>
      <c r="Z16" s="95">
        <v>3.2500000000000001E-2</v>
      </c>
      <c r="AA16" s="96">
        <v>2.46E-2</v>
      </c>
      <c r="AB16" s="97">
        <f t="shared" si="2"/>
        <v>1625</v>
      </c>
      <c r="AC16" s="98">
        <f t="shared" si="3"/>
        <v>0</v>
      </c>
      <c r="AD16" s="99">
        <f t="shared" si="4"/>
        <v>1625</v>
      </c>
    </row>
    <row r="17" spans="1:30" ht="12" customHeight="1" x14ac:dyDescent="0.25">
      <c r="A17" s="8">
        <f t="shared" si="5"/>
        <v>9</v>
      </c>
      <c r="B17" s="162">
        <v>8.6</v>
      </c>
      <c r="C17" s="28">
        <v>12.57</v>
      </c>
      <c r="D17" s="29">
        <v>4.03</v>
      </c>
      <c r="E17" s="119">
        <f t="shared" si="6"/>
        <v>4.5699999999999994</v>
      </c>
      <c r="F17" s="115">
        <f t="shared" si="7"/>
        <v>8.5399999999999991</v>
      </c>
      <c r="G17" s="31">
        <v>3.2500000000000001E-2</v>
      </c>
      <c r="H17" s="115">
        <f t="shared" si="8"/>
        <v>4.5374999999999996</v>
      </c>
      <c r="I17" s="115">
        <f t="shared" si="9"/>
        <v>8.5074999999999985</v>
      </c>
      <c r="J17" s="39">
        <v>0</v>
      </c>
      <c r="K17" s="40">
        <v>0</v>
      </c>
      <c r="L17" s="41">
        <f t="shared" si="0"/>
        <v>0</v>
      </c>
      <c r="M17" s="146">
        <f t="shared" si="10"/>
        <v>0</v>
      </c>
      <c r="N17" s="147">
        <f t="shared" si="11"/>
        <v>0</v>
      </c>
      <c r="O17" s="131">
        <f t="shared" si="12"/>
        <v>0</v>
      </c>
      <c r="P17" s="136">
        <f t="shared" si="13"/>
        <v>0</v>
      </c>
      <c r="Q17" s="158">
        <f t="shared" si="14"/>
        <v>0</v>
      </c>
      <c r="R17" s="159">
        <f t="shared" si="15"/>
        <v>0</v>
      </c>
      <c r="S17" s="35">
        <f t="shared" si="16"/>
        <v>0</v>
      </c>
      <c r="T17" s="36">
        <f t="shared" si="17"/>
        <v>0</v>
      </c>
      <c r="U17" s="36">
        <f t="shared" si="18"/>
        <v>0</v>
      </c>
      <c r="V17" s="37">
        <f t="shared" si="1"/>
        <v>0</v>
      </c>
      <c r="W17" s="38">
        <f t="shared" si="19"/>
        <v>0</v>
      </c>
      <c r="X17" s="7"/>
      <c r="Y17" s="94">
        <f t="shared" si="20"/>
        <v>50000</v>
      </c>
      <c r="Z17" s="95">
        <v>3.2500000000000001E-2</v>
      </c>
      <c r="AA17" s="96">
        <v>2.46E-2</v>
      </c>
      <c r="AB17" s="97">
        <f t="shared" si="2"/>
        <v>1625</v>
      </c>
      <c r="AC17" s="98">
        <f t="shared" si="3"/>
        <v>0</v>
      </c>
      <c r="AD17" s="99">
        <f t="shared" si="4"/>
        <v>1625</v>
      </c>
    </row>
    <row r="18" spans="1:30" ht="12" customHeight="1" x14ac:dyDescent="0.25">
      <c r="A18" s="8">
        <f t="shared" si="5"/>
        <v>10</v>
      </c>
      <c r="B18" s="162">
        <v>8.3049999999999997</v>
      </c>
      <c r="C18" s="28">
        <v>12.43</v>
      </c>
      <c r="D18" s="29">
        <v>4</v>
      </c>
      <c r="E18" s="119">
        <f t="shared" si="6"/>
        <v>4.3049999999999997</v>
      </c>
      <c r="F18" s="115">
        <f t="shared" si="7"/>
        <v>8.43</v>
      </c>
      <c r="G18" s="31">
        <v>3.2500000000000001E-2</v>
      </c>
      <c r="H18" s="115">
        <f t="shared" si="8"/>
        <v>4.2725</v>
      </c>
      <c r="I18" s="115">
        <f t="shared" si="9"/>
        <v>8.3974999999999991</v>
      </c>
      <c r="J18" s="39">
        <v>0</v>
      </c>
      <c r="K18" s="40">
        <v>0</v>
      </c>
      <c r="L18" s="41">
        <f t="shared" si="0"/>
        <v>0</v>
      </c>
      <c r="M18" s="146">
        <f t="shared" si="10"/>
        <v>0</v>
      </c>
      <c r="N18" s="147">
        <f t="shared" si="11"/>
        <v>0</v>
      </c>
      <c r="O18" s="131">
        <f t="shared" si="12"/>
        <v>0</v>
      </c>
      <c r="P18" s="136">
        <f t="shared" si="13"/>
        <v>0</v>
      </c>
      <c r="Q18" s="158">
        <f t="shared" si="14"/>
        <v>0</v>
      </c>
      <c r="R18" s="159">
        <f t="shared" si="15"/>
        <v>0</v>
      </c>
      <c r="S18" s="35">
        <f t="shared" si="16"/>
        <v>0</v>
      </c>
      <c r="T18" s="36">
        <f t="shared" si="17"/>
        <v>0</v>
      </c>
      <c r="U18" s="36">
        <f t="shared" si="18"/>
        <v>0</v>
      </c>
      <c r="V18" s="37">
        <f t="shared" si="1"/>
        <v>0</v>
      </c>
      <c r="W18" s="38">
        <f t="shared" si="19"/>
        <v>0</v>
      </c>
      <c r="X18" s="7"/>
      <c r="Y18" s="94">
        <f t="shared" si="20"/>
        <v>50000</v>
      </c>
      <c r="Z18" s="95">
        <v>3.2500000000000001E-2</v>
      </c>
      <c r="AA18" s="96">
        <v>2.46E-2</v>
      </c>
      <c r="AB18" s="97">
        <f t="shared" si="2"/>
        <v>1625</v>
      </c>
      <c r="AC18" s="98">
        <f t="shared" si="3"/>
        <v>0</v>
      </c>
      <c r="AD18" s="99">
        <f t="shared" si="4"/>
        <v>1625</v>
      </c>
    </row>
    <row r="19" spans="1:30" ht="12" customHeight="1" x14ac:dyDescent="0.25">
      <c r="A19" s="8">
        <f t="shared" si="5"/>
        <v>11</v>
      </c>
      <c r="B19" s="162">
        <v>6.42</v>
      </c>
      <c r="C19" s="28">
        <v>12.335000000000001</v>
      </c>
      <c r="D19" s="29">
        <v>3.93</v>
      </c>
      <c r="E19" s="119">
        <f t="shared" si="6"/>
        <v>2.4899999999999998</v>
      </c>
      <c r="F19" s="115">
        <f t="shared" si="7"/>
        <v>8.4050000000000011</v>
      </c>
      <c r="G19" s="31">
        <v>3.2500000000000001E-2</v>
      </c>
      <c r="H19" s="115">
        <f t="shared" si="8"/>
        <v>2.4574999999999996</v>
      </c>
      <c r="I19" s="115">
        <f t="shared" si="9"/>
        <v>8.3725000000000005</v>
      </c>
      <c r="J19" s="39">
        <v>0</v>
      </c>
      <c r="K19" s="40">
        <v>0</v>
      </c>
      <c r="L19" s="41">
        <f t="shared" si="0"/>
        <v>0</v>
      </c>
      <c r="M19" s="146">
        <f t="shared" si="10"/>
        <v>0</v>
      </c>
      <c r="N19" s="147">
        <f t="shared" si="11"/>
        <v>0</v>
      </c>
      <c r="O19" s="131">
        <f t="shared" si="12"/>
        <v>0</v>
      </c>
      <c r="P19" s="136">
        <f t="shared" si="13"/>
        <v>0</v>
      </c>
      <c r="Q19" s="158">
        <f t="shared" si="14"/>
        <v>0</v>
      </c>
      <c r="R19" s="159">
        <f t="shared" si="15"/>
        <v>0</v>
      </c>
      <c r="S19" s="35">
        <f t="shared" si="16"/>
        <v>0</v>
      </c>
      <c r="T19" s="36">
        <f t="shared" si="17"/>
        <v>0</v>
      </c>
      <c r="U19" s="36">
        <f t="shared" si="18"/>
        <v>0</v>
      </c>
      <c r="V19" s="37">
        <f t="shared" si="1"/>
        <v>0</v>
      </c>
      <c r="W19" s="38">
        <f t="shared" si="19"/>
        <v>0</v>
      </c>
      <c r="X19" s="7"/>
      <c r="Y19" s="94">
        <f t="shared" si="20"/>
        <v>50000</v>
      </c>
      <c r="Z19" s="95">
        <v>3.2500000000000001E-2</v>
      </c>
      <c r="AA19" s="96">
        <v>2.46E-2</v>
      </c>
      <c r="AB19" s="97">
        <f t="shared" si="2"/>
        <v>1625</v>
      </c>
      <c r="AC19" s="98">
        <f t="shared" si="3"/>
        <v>0</v>
      </c>
      <c r="AD19" s="99">
        <f t="shared" si="4"/>
        <v>1625</v>
      </c>
    </row>
    <row r="20" spans="1:30" ht="12" customHeight="1" x14ac:dyDescent="0.25">
      <c r="A20" s="8">
        <f t="shared" si="5"/>
        <v>12</v>
      </c>
      <c r="B20" s="162">
        <v>4.18</v>
      </c>
      <c r="C20" s="28">
        <v>11.92</v>
      </c>
      <c r="D20" s="29">
        <v>4.08</v>
      </c>
      <c r="E20" s="119">
        <f t="shared" si="6"/>
        <v>9.9999999999999645E-2</v>
      </c>
      <c r="F20" s="115">
        <f t="shared" si="7"/>
        <v>7.84</v>
      </c>
      <c r="G20" s="31">
        <v>3.2500000000000001E-2</v>
      </c>
      <c r="H20" s="115">
        <f t="shared" si="8"/>
        <v>6.7499999999999644E-2</v>
      </c>
      <c r="I20" s="115">
        <f t="shared" si="9"/>
        <v>7.8075000000000001</v>
      </c>
      <c r="J20" s="39">
        <v>0</v>
      </c>
      <c r="K20" s="40">
        <v>0</v>
      </c>
      <c r="L20" s="41">
        <f t="shared" si="0"/>
        <v>0</v>
      </c>
      <c r="M20" s="146">
        <f t="shared" si="10"/>
        <v>0</v>
      </c>
      <c r="N20" s="147">
        <f t="shared" si="11"/>
        <v>0</v>
      </c>
      <c r="O20" s="131">
        <f t="shared" si="12"/>
        <v>0</v>
      </c>
      <c r="P20" s="136">
        <f t="shared" si="13"/>
        <v>0</v>
      </c>
      <c r="Q20" s="158">
        <f t="shared" si="14"/>
        <v>0</v>
      </c>
      <c r="R20" s="159">
        <f t="shared" si="15"/>
        <v>0</v>
      </c>
      <c r="S20" s="35">
        <f t="shared" si="16"/>
        <v>0</v>
      </c>
      <c r="T20" s="36">
        <f t="shared" si="17"/>
        <v>0</v>
      </c>
      <c r="U20" s="36">
        <f t="shared" si="18"/>
        <v>0</v>
      </c>
      <c r="V20" s="37">
        <f t="shared" si="1"/>
        <v>0</v>
      </c>
      <c r="W20" s="38">
        <f t="shared" si="19"/>
        <v>0</v>
      </c>
      <c r="X20" s="7"/>
      <c r="Y20" s="94">
        <f t="shared" si="20"/>
        <v>50000</v>
      </c>
      <c r="Z20" s="95">
        <v>3.2500000000000001E-2</v>
      </c>
      <c r="AA20" s="96">
        <v>2.46E-2</v>
      </c>
      <c r="AB20" s="97">
        <f t="shared" si="2"/>
        <v>1625</v>
      </c>
      <c r="AC20" s="98">
        <f t="shared" si="3"/>
        <v>0</v>
      </c>
      <c r="AD20" s="99">
        <f t="shared" si="4"/>
        <v>1625</v>
      </c>
    </row>
    <row r="21" spans="1:30" ht="12" customHeight="1" x14ac:dyDescent="0.25">
      <c r="A21" s="8">
        <f t="shared" si="5"/>
        <v>13</v>
      </c>
      <c r="B21" s="162">
        <v>4.18</v>
      </c>
      <c r="C21" s="28">
        <v>11.92</v>
      </c>
      <c r="D21" s="29">
        <v>4.08</v>
      </c>
      <c r="E21" s="119">
        <f t="shared" si="6"/>
        <v>9.9999999999999645E-2</v>
      </c>
      <c r="F21" s="115">
        <f t="shared" si="7"/>
        <v>7.84</v>
      </c>
      <c r="G21" s="31">
        <v>3.2500000000000001E-2</v>
      </c>
      <c r="H21" s="115">
        <f t="shared" si="8"/>
        <v>6.7499999999999644E-2</v>
      </c>
      <c r="I21" s="115">
        <f t="shared" si="9"/>
        <v>7.8075000000000001</v>
      </c>
      <c r="J21" s="39">
        <v>0</v>
      </c>
      <c r="K21" s="40">
        <v>0</v>
      </c>
      <c r="L21" s="41">
        <f t="shared" si="0"/>
        <v>0</v>
      </c>
      <c r="M21" s="146">
        <f t="shared" si="10"/>
        <v>0</v>
      </c>
      <c r="N21" s="147">
        <f t="shared" si="11"/>
        <v>0</v>
      </c>
      <c r="O21" s="131">
        <f t="shared" si="12"/>
        <v>0</v>
      </c>
      <c r="P21" s="136">
        <f t="shared" si="13"/>
        <v>0</v>
      </c>
      <c r="Q21" s="158">
        <f t="shared" si="14"/>
        <v>0</v>
      </c>
      <c r="R21" s="159">
        <f t="shared" si="15"/>
        <v>0</v>
      </c>
      <c r="S21" s="35">
        <f t="shared" si="16"/>
        <v>0</v>
      </c>
      <c r="T21" s="36">
        <f t="shared" si="17"/>
        <v>0</v>
      </c>
      <c r="U21" s="36">
        <f t="shared" si="18"/>
        <v>0</v>
      </c>
      <c r="V21" s="37">
        <f t="shared" si="1"/>
        <v>0</v>
      </c>
      <c r="W21" s="38">
        <f t="shared" si="19"/>
        <v>0</v>
      </c>
      <c r="X21" s="7"/>
      <c r="Y21" s="94">
        <f t="shared" si="20"/>
        <v>50000</v>
      </c>
      <c r="Z21" s="95">
        <v>3.2500000000000001E-2</v>
      </c>
      <c r="AA21" s="96">
        <v>2.46E-2</v>
      </c>
      <c r="AB21" s="97">
        <f t="shared" si="2"/>
        <v>1625</v>
      </c>
      <c r="AC21" s="98">
        <f t="shared" si="3"/>
        <v>0</v>
      </c>
      <c r="AD21" s="99">
        <f t="shared" si="4"/>
        <v>1625</v>
      </c>
    </row>
    <row r="22" spans="1:30" ht="12" customHeight="1" x14ac:dyDescent="0.25">
      <c r="A22" s="8">
        <f t="shared" si="5"/>
        <v>14</v>
      </c>
      <c r="B22" s="162">
        <v>4.18</v>
      </c>
      <c r="C22" s="28">
        <v>11.92</v>
      </c>
      <c r="D22" s="29">
        <v>4.08</v>
      </c>
      <c r="E22" s="119">
        <f t="shared" si="6"/>
        <v>9.9999999999999645E-2</v>
      </c>
      <c r="F22" s="115">
        <f t="shared" si="7"/>
        <v>7.84</v>
      </c>
      <c r="G22" s="31">
        <v>3.2500000000000001E-2</v>
      </c>
      <c r="H22" s="115">
        <f t="shared" si="8"/>
        <v>6.7499999999999644E-2</v>
      </c>
      <c r="I22" s="115">
        <f t="shared" si="9"/>
        <v>7.8075000000000001</v>
      </c>
      <c r="J22" s="39">
        <v>0</v>
      </c>
      <c r="K22" s="40">
        <v>0</v>
      </c>
      <c r="L22" s="41">
        <f t="shared" si="0"/>
        <v>0</v>
      </c>
      <c r="M22" s="146">
        <f t="shared" si="10"/>
        <v>0</v>
      </c>
      <c r="N22" s="147">
        <f t="shared" si="11"/>
        <v>0</v>
      </c>
      <c r="O22" s="131">
        <f t="shared" si="12"/>
        <v>0</v>
      </c>
      <c r="P22" s="136">
        <f t="shared" si="13"/>
        <v>0</v>
      </c>
      <c r="Q22" s="158">
        <f t="shared" si="14"/>
        <v>0</v>
      </c>
      <c r="R22" s="159">
        <f t="shared" si="15"/>
        <v>0</v>
      </c>
      <c r="S22" s="35">
        <f t="shared" si="16"/>
        <v>0</v>
      </c>
      <c r="T22" s="36">
        <f t="shared" si="17"/>
        <v>0</v>
      </c>
      <c r="U22" s="36">
        <f t="shared" si="18"/>
        <v>0</v>
      </c>
      <c r="V22" s="37">
        <f t="shared" si="1"/>
        <v>0</v>
      </c>
      <c r="W22" s="38">
        <f t="shared" si="19"/>
        <v>0</v>
      </c>
      <c r="X22" s="7"/>
      <c r="Y22" s="94">
        <f t="shared" si="20"/>
        <v>50000</v>
      </c>
      <c r="Z22" s="95">
        <v>3.2500000000000001E-2</v>
      </c>
      <c r="AA22" s="96">
        <v>2.46E-2</v>
      </c>
      <c r="AB22" s="97">
        <f t="shared" si="2"/>
        <v>1625</v>
      </c>
      <c r="AC22" s="98">
        <f t="shared" si="3"/>
        <v>0</v>
      </c>
      <c r="AD22" s="99">
        <f t="shared" si="4"/>
        <v>1625</v>
      </c>
    </row>
    <row r="23" spans="1:30" ht="12" customHeight="1" x14ac:dyDescent="0.25">
      <c r="A23" s="8">
        <f t="shared" si="5"/>
        <v>15</v>
      </c>
      <c r="B23" s="162">
        <v>5.0949999999999998</v>
      </c>
      <c r="C23" s="28">
        <v>11.255000000000001</v>
      </c>
      <c r="D23" s="29">
        <v>4.1150000000000002</v>
      </c>
      <c r="E23" s="119">
        <f t="shared" si="6"/>
        <v>0.97999999999999954</v>
      </c>
      <c r="F23" s="115">
        <f t="shared" si="7"/>
        <v>7.1400000000000006</v>
      </c>
      <c r="G23" s="31">
        <v>3.2500000000000001E-2</v>
      </c>
      <c r="H23" s="115">
        <f t="shared" si="8"/>
        <v>0.94749999999999956</v>
      </c>
      <c r="I23" s="115">
        <f t="shared" si="9"/>
        <v>7.1075000000000008</v>
      </c>
      <c r="J23" s="39">
        <v>0</v>
      </c>
      <c r="K23" s="40">
        <v>0</v>
      </c>
      <c r="L23" s="41">
        <f t="shared" si="0"/>
        <v>0</v>
      </c>
      <c r="M23" s="146">
        <f t="shared" si="10"/>
        <v>0</v>
      </c>
      <c r="N23" s="147">
        <f t="shared" si="11"/>
        <v>0</v>
      </c>
      <c r="O23" s="131">
        <f t="shared" si="12"/>
        <v>0</v>
      </c>
      <c r="P23" s="136">
        <f t="shared" si="13"/>
        <v>0</v>
      </c>
      <c r="Q23" s="158">
        <f t="shared" si="14"/>
        <v>0</v>
      </c>
      <c r="R23" s="159">
        <f t="shared" si="15"/>
        <v>0</v>
      </c>
      <c r="S23" s="35">
        <f t="shared" si="16"/>
        <v>0</v>
      </c>
      <c r="T23" s="36">
        <f t="shared" si="17"/>
        <v>0</v>
      </c>
      <c r="U23" s="36">
        <f t="shared" si="18"/>
        <v>0</v>
      </c>
      <c r="V23" s="37">
        <f t="shared" si="1"/>
        <v>0</v>
      </c>
      <c r="W23" s="38">
        <f t="shared" si="19"/>
        <v>0</v>
      </c>
      <c r="X23" s="7"/>
      <c r="Y23" s="94">
        <f t="shared" si="20"/>
        <v>50000</v>
      </c>
      <c r="Z23" s="95">
        <v>3.2500000000000001E-2</v>
      </c>
      <c r="AA23" s="96">
        <v>2.46E-2</v>
      </c>
      <c r="AB23" s="97">
        <f t="shared" si="2"/>
        <v>1625</v>
      </c>
      <c r="AC23" s="98">
        <f t="shared" si="3"/>
        <v>0</v>
      </c>
      <c r="AD23" s="99">
        <f t="shared" si="4"/>
        <v>1625</v>
      </c>
    </row>
    <row r="24" spans="1:30" ht="12" customHeight="1" x14ac:dyDescent="0.25">
      <c r="A24" s="8">
        <f t="shared" si="5"/>
        <v>16</v>
      </c>
      <c r="B24" s="162">
        <v>5.84</v>
      </c>
      <c r="C24" s="28">
        <v>10.705</v>
      </c>
      <c r="D24" s="29">
        <v>4.28</v>
      </c>
      <c r="E24" s="119">
        <f t="shared" si="6"/>
        <v>1.5599999999999996</v>
      </c>
      <c r="F24" s="115">
        <f t="shared" si="7"/>
        <v>6.4249999999999998</v>
      </c>
      <c r="G24" s="31">
        <v>3.2500000000000001E-2</v>
      </c>
      <c r="H24" s="115">
        <f t="shared" si="8"/>
        <v>1.5274999999999996</v>
      </c>
      <c r="I24" s="115">
        <f t="shared" si="9"/>
        <v>6.3925000000000001</v>
      </c>
      <c r="J24" s="39">
        <v>0</v>
      </c>
      <c r="K24" s="40">
        <v>0</v>
      </c>
      <c r="L24" s="41">
        <f t="shared" si="0"/>
        <v>0</v>
      </c>
      <c r="M24" s="146">
        <f t="shared" si="10"/>
        <v>0</v>
      </c>
      <c r="N24" s="147">
        <f t="shared" si="11"/>
        <v>0</v>
      </c>
      <c r="O24" s="131">
        <f t="shared" si="12"/>
        <v>0</v>
      </c>
      <c r="P24" s="136">
        <f t="shared" si="13"/>
        <v>0</v>
      </c>
      <c r="Q24" s="158">
        <f t="shared" si="14"/>
        <v>0</v>
      </c>
      <c r="R24" s="159">
        <f t="shared" si="15"/>
        <v>0</v>
      </c>
      <c r="S24" s="35">
        <f t="shared" si="16"/>
        <v>0</v>
      </c>
      <c r="T24" s="36">
        <f t="shared" si="17"/>
        <v>0</v>
      </c>
      <c r="U24" s="36">
        <f t="shared" si="18"/>
        <v>0</v>
      </c>
      <c r="V24" s="37">
        <f t="shared" si="1"/>
        <v>0</v>
      </c>
      <c r="W24" s="38">
        <f t="shared" si="19"/>
        <v>0</v>
      </c>
      <c r="X24" s="7"/>
      <c r="Y24" s="94">
        <f t="shared" si="20"/>
        <v>50000</v>
      </c>
      <c r="Z24" s="95">
        <v>3.2500000000000001E-2</v>
      </c>
      <c r="AA24" s="96">
        <v>2.46E-2</v>
      </c>
      <c r="AB24" s="97">
        <f t="shared" si="2"/>
        <v>1625</v>
      </c>
      <c r="AC24" s="98">
        <f t="shared" si="3"/>
        <v>0</v>
      </c>
      <c r="AD24" s="99">
        <f t="shared" si="4"/>
        <v>1625</v>
      </c>
    </row>
    <row r="25" spans="1:30" ht="12" customHeight="1" x14ac:dyDescent="0.25">
      <c r="A25" s="8">
        <f t="shared" si="5"/>
        <v>17</v>
      </c>
      <c r="B25" s="162">
        <v>5.9550000000000001</v>
      </c>
      <c r="C25" s="28">
        <v>10.574999999999999</v>
      </c>
      <c r="D25" s="29">
        <v>4.2949999999999999</v>
      </c>
      <c r="E25" s="119">
        <f t="shared" si="6"/>
        <v>1.6600000000000001</v>
      </c>
      <c r="F25" s="115">
        <f t="shared" si="7"/>
        <v>6.2799999999999994</v>
      </c>
      <c r="G25" s="31">
        <v>3.2500000000000001E-2</v>
      </c>
      <c r="H25" s="115">
        <f t="shared" si="8"/>
        <v>1.6275000000000002</v>
      </c>
      <c r="I25" s="115">
        <f t="shared" si="9"/>
        <v>6.2474999999999996</v>
      </c>
      <c r="J25" s="39">
        <v>0</v>
      </c>
      <c r="K25" s="40">
        <v>0</v>
      </c>
      <c r="L25" s="41">
        <f t="shared" si="0"/>
        <v>0</v>
      </c>
      <c r="M25" s="146">
        <f t="shared" si="10"/>
        <v>0</v>
      </c>
      <c r="N25" s="147">
        <f t="shared" si="11"/>
        <v>0</v>
      </c>
      <c r="O25" s="131">
        <f t="shared" si="12"/>
        <v>0</v>
      </c>
      <c r="P25" s="136">
        <f t="shared" si="13"/>
        <v>0</v>
      </c>
      <c r="Q25" s="158">
        <f t="shared" si="14"/>
        <v>0</v>
      </c>
      <c r="R25" s="159">
        <f t="shared" si="15"/>
        <v>0</v>
      </c>
      <c r="S25" s="35">
        <f t="shared" si="16"/>
        <v>0</v>
      </c>
      <c r="T25" s="36">
        <f t="shared" si="17"/>
        <v>0</v>
      </c>
      <c r="U25" s="36">
        <f t="shared" si="18"/>
        <v>0</v>
      </c>
      <c r="V25" s="37">
        <f t="shared" si="1"/>
        <v>0</v>
      </c>
      <c r="W25" s="38">
        <f t="shared" si="19"/>
        <v>0</v>
      </c>
      <c r="X25" s="7"/>
      <c r="Y25" s="94">
        <f t="shared" si="20"/>
        <v>50000</v>
      </c>
      <c r="Z25" s="95">
        <v>3.2500000000000001E-2</v>
      </c>
      <c r="AA25" s="96">
        <v>2.46E-2</v>
      </c>
      <c r="AB25" s="97">
        <f t="shared" si="2"/>
        <v>1625</v>
      </c>
      <c r="AC25" s="98">
        <f t="shared" si="3"/>
        <v>0</v>
      </c>
      <c r="AD25" s="99">
        <f t="shared" si="4"/>
        <v>1625</v>
      </c>
    </row>
    <row r="26" spans="1:30" ht="12" customHeight="1" x14ac:dyDescent="0.25">
      <c r="A26" s="8">
        <f t="shared" si="5"/>
        <v>18</v>
      </c>
      <c r="B26" s="162">
        <v>4.4649999999999999</v>
      </c>
      <c r="C26" s="28">
        <v>9.9600000000000009</v>
      </c>
      <c r="D26" s="29">
        <v>3.855</v>
      </c>
      <c r="E26" s="119">
        <f t="shared" si="6"/>
        <v>0.60999999999999988</v>
      </c>
      <c r="F26" s="115">
        <f t="shared" si="7"/>
        <v>6.1050000000000004</v>
      </c>
      <c r="G26" s="31">
        <v>3.2500000000000001E-2</v>
      </c>
      <c r="H26" s="115">
        <f t="shared" si="8"/>
        <v>0.5774999999999999</v>
      </c>
      <c r="I26" s="115">
        <f t="shared" si="9"/>
        <v>6.0725000000000007</v>
      </c>
      <c r="J26" s="39">
        <v>0</v>
      </c>
      <c r="K26" s="40">
        <v>0</v>
      </c>
      <c r="L26" s="41">
        <f t="shared" si="0"/>
        <v>0</v>
      </c>
      <c r="M26" s="146">
        <f t="shared" si="10"/>
        <v>0</v>
      </c>
      <c r="N26" s="147">
        <f t="shared" si="11"/>
        <v>0</v>
      </c>
      <c r="O26" s="131">
        <f t="shared" si="12"/>
        <v>0</v>
      </c>
      <c r="P26" s="136">
        <f t="shared" si="13"/>
        <v>0</v>
      </c>
      <c r="Q26" s="158">
        <f t="shared" si="14"/>
        <v>0</v>
      </c>
      <c r="R26" s="159">
        <f t="shared" si="15"/>
        <v>0</v>
      </c>
      <c r="S26" s="35">
        <f t="shared" si="16"/>
        <v>0</v>
      </c>
      <c r="T26" s="36">
        <f t="shared" si="17"/>
        <v>0</v>
      </c>
      <c r="U26" s="36">
        <f t="shared" si="18"/>
        <v>0</v>
      </c>
      <c r="V26" s="37">
        <f t="shared" si="1"/>
        <v>0</v>
      </c>
      <c r="W26" s="38">
        <f t="shared" si="19"/>
        <v>0</v>
      </c>
      <c r="X26" s="7"/>
      <c r="Y26" s="94">
        <f t="shared" si="20"/>
        <v>50000</v>
      </c>
      <c r="Z26" s="95">
        <v>3.2500000000000001E-2</v>
      </c>
      <c r="AA26" s="96">
        <v>2.46E-2</v>
      </c>
      <c r="AB26" s="97">
        <f t="shared" si="2"/>
        <v>1625</v>
      </c>
      <c r="AC26" s="98">
        <f t="shared" si="3"/>
        <v>0</v>
      </c>
      <c r="AD26" s="99">
        <f t="shared" si="4"/>
        <v>1625</v>
      </c>
    </row>
    <row r="27" spans="1:30" ht="12" customHeight="1" x14ac:dyDescent="0.25">
      <c r="A27" s="8">
        <f t="shared" si="5"/>
        <v>19</v>
      </c>
      <c r="B27" s="162">
        <v>3.96</v>
      </c>
      <c r="C27" s="28">
        <v>9.98</v>
      </c>
      <c r="D27" s="29">
        <v>3.7850000000000001</v>
      </c>
      <c r="E27" s="119">
        <f t="shared" si="6"/>
        <v>0.17499999999999982</v>
      </c>
      <c r="F27" s="115">
        <f t="shared" si="7"/>
        <v>6.1950000000000003</v>
      </c>
      <c r="G27" s="31">
        <v>3.2500000000000001E-2</v>
      </c>
      <c r="H27" s="115">
        <f t="shared" si="8"/>
        <v>0.14249999999999982</v>
      </c>
      <c r="I27" s="115">
        <f t="shared" si="9"/>
        <v>6.1625000000000005</v>
      </c>
      <c r="J27" s="39">
        <v>0</v>
      </c>
      <c r="K27" s="40">
        <v>0</v>
      </c>
      <c r="L27" s="41">
        <f t="shared" si="0"/>
        <v>0</v>
      </c>
      <c r="M27" s="146">
        <f t="shared" si="10"/>
        <v>0</v>
      </c>
      <c r="N27" s="147">
        <f t="shared" si="11"/>
        <v>0</v>
      </c>
      <c r="O27" s="131">
        <f t="shared" si="12"/>
        <v>0</v>
      </c>
      <c r="P27" s="136">
        <f t="shared" si="13"/>
        <v>0</v>
      </c>
      <c r="Q27" s="158">
        <f t="shared" si="14"/>
        <v>0</v>
      </c>
      <c r="R27" s="159">
        <f t="shared" si="15"/>
        <v>0</v>
      </c>
      <c r="S27" s="35">
        <f t="shared" si="16"/>
        <v>0</v>
      </c>
      <c r="T27" s="36">
        <f t="shared" si="17"/>
        <v>0</v>
      </c>
      <c r="U27" s="36">
        <f t="shared" si="18"/>
        <v>0</v>
      </c>
      <c r="V27" s="37">
        <f t="shared" si="1"/>
        <v>0</v>
      </c>
      <c r="W27" s="38">
        <f t="shared" si="19"/>
        <v>0</v>
      </c>
      <c r="X27" s="7"/>
      <c r="Y27" s="94">
        <f t="shared" si="20"/>
        <v>50000</v>
      </c>
      <c r="Z27" s="95">
        <v>3.2500000000000001E-2</v>
      </c>
      <c r="AA27" s="96">
        <v>2.46E-2</v>
      </c>
      <c r="AB27" s="97">
        <f t="shared" si="2"/>
        <v>1625</v>
      </c>
      <c r="AC27" s="98">
        <f t="shared" si="3"/>
        <v>0</v>
      </c>
      <c r="AD27" s="99">
        <f t="shared" si="4"/>
        <v>1625</v>
      </c>
    </row>
    <row r="28" spans="1:30" ht="12" customHeight="1" x14ac:dyDescent="0.25">
      <c r="A28" s="8">
        <f t="shared" si="5"/>
        <v>20</v>
      </c>
      <c r="B28" s="162">
        <v>3.96</v>
      </c>
      <c r="C28" s="28">
        <v>9.98</v>
      </c>
      <c r="D28" s="29">
        <v>3.7850000000000001</v>
      </c>
      <c r="E28" s="119">
        <f t="shared" si="6"/>
        <v>0.17499999999999982</v>
      </c>
      <c r="F28" s="115">
        <f t="shared" si="7"/>
        <v>6.1950000000000003</v>
      </c>
      <c r="G28" s="31">
        <v>3.2500000000000001E-2</v>
      </c>
      <c r="H28" s="115">
        <f t="shared" si="8"/>
        <v>0.14249999999999982</v>
      </c>
      <c r="I28" s="115">
        <f t="shared" si="9"/>
        <v>6.1625000000000005</v>
      </c>
      <c r="J28" s="39">
        <v>0</v>
      </c>
      <c r="K28" s="40">
        <v>0</v>
      </c>
      <c r="L28" s="41">
        <f t="shared" si="0"/>
        <v>0</v>
      </c>
      <c r="M28" s="146">
        <f t="shared" si="10"/>
        <v>0</v>
      </c>
      <c r="N28" s="147">
        <f t="shared" si="11"/>
        <v>0</v>
      </c>
      <c r="O28" s="131">
        <f t="shared" si="12"/>
        <v>0</v>
      </c>
      <c r="P28" s="136">
        <f t="shared" si="13"/>
        <v>0</v>
      </c>
      <c r="Q28" s="158">
        <f t="shared" si="14"/>
        <v>0</v>
      </c>
      <c r="R28" s="159">
        <f t="shared" si="15"/>
        <v>0</v>
      </c>
      <c r="S28" s="35">
        <f t="shared" si="16"/>
        <v>0</v>
      </c>
      <c r="T28" s="36">
        <f t="shared" si="17"/>
        <v>0</v>
      </c>
      <c r="U28" s="36">
        <f t="shared" si="18"/>
        <v>0</v>
      </c>
      <c r="V28" s="37">
        <f t="shared" si="1"/>
        <v>0</v>
      </c>
      <c r="W28" s="38">
        <f t="shared" si="19"/>
        <v>0</v>
      </c>
      <c r="X28" s="7"/>
      <c r="Y28" s="94">
        <f t="shared" si="20"/>
        <v>50000</v>
      </c>
      <c r="Z28" s="95">
        <v>3.2500000000000001E-2</v>
      </c>
      <c r="AA28" s="96">
        <v>2.46E-2</v>
      </c>
      <c r="AB28" s="97">
        <f t="shared" si="2"/>
        <v>1625</v>
      </c>
      <c r="AC28" s="98">
        <f t="shared" si="3"/>
        <v>0</v>
      </c>
      <c r="AD28" s="99">
        <f t="shared" si="4"/>
        <v>1625</v>
      </c>
    </row>
    <row r="29" spans="1:30" ht="12" customHeight="1" x14ac:dyDescent="0.25">
      <c r="A29" s="8">
        <f t="shared" si="5"/>
        <v>21</v>
      </c>
      <c r="B29" s="162">
        <v>3.96</v>
      </c>
      <c r="C29" s="28">
        <v>9.98</v>
      </c>
      <c r="D29" s="29">
        <v>3.7850000000000001</v>
      </c>
      <c r="E29" s="119">
        <f t="shared" si="6"/>
        <v>0.17499999999999982</v>
      </c>
      <c r="F29" s="115">
        <f t="shared" si="7"/>
        <v>6.1950000000000003</v>
      </c>
      <c r="G29" s="31">
        <v>3.2500000000000001E-2</v>
      </c>
      <c r="H29" s="115">
        <f t="shared" si="8"/>
        <v>0.14249999999999982</v>
      </c>
      <c r="I29" s="115">
        <f t="shared" si="9"/>
        <v>6.1625000000000005</v>
      </c>
      <c r="J29" s="39">
        <v>0</v>
      </c>
      <c r="K29" s="40">
        <v>0</v>
      </c>
      <c r="L29" s="41">
        <f t="shared" si="0"/>
        <v>0</v>
      </c>
      <c r="M29" s="146">
        <f t="shared" si="10"/>
        <v>0</v>
      </c>
      <c r="N29" s="147">
        <f t="shared" si="11"/>
        <v>0</v>
      </c>
      <c r="O29" s="131">
        <f t="shared" si="12"/>
        <v>0</v>
      </c>
      <c r="P29" s="136">
        <f t="shared" si="13"/>
        <v>0</v>
      </c>
      <c r="Q29" s="158">
        <f t="shared" si="14"/>
        <v>0</v>
      </c>
      <c r="R29" s="159">
        <f t="shared" si="15"/>
        <v>0</v>
      </c>
      <c r="S29" s="35">
        <f t="shared" si="16"/>
        <v>0</v>
      </c>
      <c r="T29" s="36">
        <f t="shared" si="17"/>
        <v>0</v>
      </c>
      <c r="U29" s="36">
        <f t="shared" si="18"/>
        <v>0</v>
      </c>
      <c r="V29" s="37">
        <f t="shared" si="1"/>
        <v>0</v>
      </c>
      <c r="W29" s="38">
        <f t="shared" si="19"/>
        <v>0</v>
      </c>
      <c r="X29" s="7"/>
      <c r="Y29" s="94">
        <f t="shared" si="20"/>
        <v>50000</v>
      </c>
      <c r="Z29" s="95">
        <v>3.2500000000000001E-2</v>
      </c>
      <c r="AA29" s="96">
        <v>2.46E-2</v>
      </c>
      <c r="AB29" s="97">
        <f t="shared" si="2"/>
        <v>1625</v>
      </c>
      <c r="AC29" s="98">
        <f t="shared" si="3"/>
        <v>0</v>
      </c>
      <c r="AD29" s="99">
        <f t="shared" si="4"/>
        <v>1625</v>
      </c>
    </row>
    <row r="30" spans="1:30" ht="12" customHeight="1" x14ac:dyDescent="0.25">
      <c r="A30" s="8">
        <f t="shared" si="5"/>
        <v>22</v>
      </c>
      <c r="B30" s="162">
        <v>7.69</v>
      </c>
      <c r="C30" s="28">
        <v>12.605</v>
      </c>
      <c r="D30" s="29">
        <v>3.9449999999999998</v>
      </c>
      <c r="E30" s="119">
        <f t="shared" si="6"/>
        <v>3.7450000000000006</v>
      </c>
      <c r="F30" s="115">
        <f t="shared" si="7"/>
        <v>8.66</v>
      </c>
      <c r="G30" s="31">
        <v>3.2500000000000001E-2</v>
      </c>
      <c r="H30" s="115">
        <f t="shared" si="8"/>
        <v>3.7125000000000004</v>
      </c>
      <c r="I30" s="115">
        <f t="shared" si="9"/>
        <v>8.6274999999999995</v>
      </c>
      <c r="J30" s="39">
        <v>0</v>
      </c>
      <c r="K30" s="40">
        <v>0</v>
      </c>
      <c r="L30" s="41">
        <f t="shared" si="0"/>
        <v>0</v>
      </c>
      <c r="M30" s="146">
        <f t="shared" si="10"/>
        <v>0</v>
      </c>
      <c r="N30" s="147">
        <f t="shared" si="11"/>
        <v>0</v>
      </c>
      <c r="O30" s="131">
        <f t="shared" si="12"/>
        <v>0</v>
      </c>
      <c r="P30" s="136">
        <f t="shared" si="13"/>
        <v>0</v>
      </c>
      <c r="Q30" s="158">
        <f t="shared" si="14"/>
        <v>0</v>
      </c>
      <c r="R30" s="159">
        <f t="shared" si="15"/>
        <v>0</v>
      </c>
      <c r="S30" s="35">
        <f t="shared" si="16"/>
        <v>0</v>
      </c>
      <c r="T30" s="36">
        <f t="shared" si="17"/>
        <v>0</v>
      </c>
      <c r="U30" s="36">
        <f t="shared" si="18"/>
        <v>0</v>
      </c>
      <c r="V30" s="37">
        <f t="shared" si="1"/>
        <v>0</v>
      </c>
      <c r="W30" s="38">
        <f t="shared" si="19"/>
        <v>0</v>
      </c>
      <c r="X30" s="7"/>
      <c r="Y30" s="94">
        <f t="shared" si="20"/>
        <v>50000</v>
      </c>
      <c r="Z30" s="95">
        <v>3.2500000000000001E-2</v>
      </c>
      <c r="AA30" s="96">
        <v>2.46E-2</v>
      </c>
      <c r="AB30" s="97">
        <f t="shared" si="2"/>
        <v>1625</v>
      </c>
      <c r="AC30" s="98">
        <f t="shared" si="3"/>
        <v>0</v>
      </c>
      <c r="AD30" s="99">
        <f t="shared" si="4"/>
        <v>1625</v>
      </c>
    </row>
    <row r="31" spans="1:30" ht="12" customHeight="1" x14ac:dyDescent="0.25">
      <c r="A31" s="8">
        <f t="shared" si="5"/>
        <v>23</v>
      </c>
      <c r="B31" s="162">
        <v>9.2449999999999992</v>
      </c>
      <c r="C31" s="28">
        <v>13.25</v>
      </c>
      <c r="D31" s="29">
        <v>3.83</v>
      </c>
      <c r="E31" s="119">
        <f t="shared" si="6"/>
        <v>5.4149999999999991</v>
      </c>
      <c r="F31" s="115">
        <f t="shared" si="7"/>
        <v>9.42</v>
      </c>
      <c r="G31" s="31">
        <v>3.2500000000000001E-2</v>
      </c>
      <c r="H31" s="115">
        <f t="shared" si="8"/>
        <v>5.3824999999999994</v>
      </c>
      <c r="I31" s="115">
        <f t="shared" si="9"/>
        <v>9.3874999999999993</v>
      </c>
      <c r="J31" s="39">
        <v>0</v>
      </c>
      <c r="K31" s="40">
        <v>0</v>
      </c>
      <c r="L31" s="41">
        <f t="shared" si="0"/>
        <v>0</v>
      </c>
      <c r="M31" s="146">
        <f t="shared" si="10"/>
        <v>0</v>
      </c>
      <c r="N31" s="147">
        <f t="shared" si="11"/>
        <v>0</v>
      </c>
      <c r="O31" s="131">
        <f t="shared" si="12"/>
        <v>0</v>
      </c>
      <c r="P31" s="136">
        <f t="shared" si="13"/>
        <v>0</v>
      </c>
      <c r="Q31" s="158">
        <f t="shared" si="14"/>
        <v>0</v>
      </c>
      <c r="R31" s="159">
        <f t="shared" si="15"/>
        <v>0</v>
      </c>
      <c r="S31" s="35">
        <f t="shared" si="16"/>
        <v>0</v>
      </c>
      <c r="T31" s="36">
        <f t="shared" si="17"/>
        <v>0</v>
      </c>
      <c r="U31" s="36">
        <f t="shared" si="18"/>
        <v>0</v>
      </c>
      <c r="V31" s="37">
        <f t="shared" si="1"/>
        <v>0</v>
      </c>
      <c r="W31" s="38">
        <f t="shared" si="19"/>
        <v>0</v>
      </c>
      <c r="X31" s="7"/>
      <c r="Y31" s="94">
        <f t="shared" si="20"/>
        <v>50000</v>
      </c>
      <c r="Z31" s="95">
        <v>3.2500000000000001E-2</v>
      </c>
      <c r="AA31" s="96">
        <v>2.46E-2</v>
      </c>
      <c r="AB31" s="97">
        <f t="shared" si="2"/>
        <v>1625</v>
      </c>
      <c r="AC31" s="98">
        <f t="shared" si="3"/>
        <v>0</v>
      </c>
      <c r="AD31" s="99">
        <f t="shared" si="4"/>
        <v>1625</v>
      </c>
    </row>
    <row r="32" spans="1:30" ht="12" customHeight="1" x14ac:dyDescent="0.25">
      <c r="A32" s="8">
        <f t="shared" si="5"/>
        <v>24</v>
      </c>
      <c r="B32" s="162">
        <v>9.1349999999999998</v>
      </c>
      <c r="C32" s="28">
        <v>13.83</v>
      </c>
      <c r="D32" s="29">
        <v>3.9</v>
      </c>
      <c r="E32" s="119">
        <f t="shared" si="6"/>
        <v>5.2349999999999994</v>
      </c>
      <c r="F32" s="115">
        <f t="shared" si="7"/>
        <v>9.93</v>
      </c>
      <c r="G32" s="31">
        <v>3.2500000000000001E-2</v>
      </c>
      <c r="H32" s="115">
        <f t="shared" si="8"/>
        <v>5.2024999999999997</v>
      </c>
      <c r="I32" s="115">
        <f t="shared" si="9"/>
        <v>9.8974999999999991</v>
      </c>
      <c r="J32" s="39">
        <v>0</v>
      </c>
      <c r="K32" s="40">
        <v>0</v>
      </c>
      <c r="L32" s="41">
        <f t="shared" si="0"/>
        <v>0</v>
      </c>
      <c r="M32" s="146">
        <f t="shared" si="10"/>
        <v>0</v>
      </c>
      <c r="N32" s="147">
        <f t="shared" si="11"/>
        <v>0</v>
      </c>
      <c r="O32" s="131">
        <f t="shared" si="12"/>
        <v>0</v>
      </c>
      <c r="P32" s="136">
        <f t="shared" si="13"/>
        <v>0</v>
      </c>
      <c r="Q32" s="158">
        <f t="shared" si="14"/>
        <v>0</v>
      </c>
      <c r="R32" s="159">
        <f t="shared" si="15"/>
        <v>0</v>
      </c>
      <c r="S32" s="35">
        <f t="shared" si="16"/>
        <v>0</v>
      </c>
      <c r="T32" s="36">
        <f t="shared" si="17"/>
        <v>0</v>
      </c>
      <c r="U32" s="36">
        <f t="shared" si="18"/>
        <v>0</v>
      </c>
      <c r="V32" s="37">
        <f t="shared" si="1"/>
        <v>0</v>
      </c>
      <c r="W32" s="38">
        <f t="shared" si="19"/>
        <v>0</v>
      </c>
      <c r="X32" s="7"/>
      <c r="Y32" s="94">
        <f t="shared" si="20"/>
        <v>50000</v>
      </c>
      <c r="Z32" s="95">
        <v>3.2500000000000001E-2</v>
      </c>
      <c r="AA32" s="96">
        <v>2.46E-2</v>
      </c>
      <c r="AB32" s="97">
        <f t="shared" si="2"/>
        <v>1625</v>
      </c>
      <c r="AC32" s="98">
        <f t="shared" si="3"/>
        <v>0</v>
      </c>
      <c r="AD32" s="99">
        <f t="shared" si="4"/>
        <v>1625</v>
      </c>
    </row>
    <row r="33" spans="1:30" ht="12" customHeight="1" x14ac:dyDescent="0.25">
      <c r="A33" s="8">
        <f t="shared" si="5"/>
        <v>25</v>
      </c>
      <c r="B33" s="162">
        <v>8.67</v>
      </c>
      <c r="C33" s="28">
        <v>12.615</v>
      </c>
      <c r="D33" s="29">
        <v>3.915</v>
      </c>
      <c r="E33" s="119">
        <f t="shared" si="6"/>
        <v>4.7549999999999999</v>
      </c>
      <c r="F33" s="115">
        <f t="shared" si="7"/>
        <v>8.6999999999999993</v>
      </c>
      <c r="G33" s="31">
        <v>3.2500000000000001E-2</v>
      </c>
      <c r="H33" s="115">
        <f t="shared" si="8"/>
        <v>4.7225000000000001</v>
      </c>
      <c r="I33" s="115">
        <f t="shared" si="9"/>
        <v>8.6674999999999986</v>
      </c>
      <c r="J33" s="39">
        <v>0</v>
      </c>
      <c r="K33" s="40">
        <v>3102</v>
      </c>
      <c r="L33" s="41">
        <f t="shared" si="0"/>
        <v>3102</v>
      </c>
      <c r="M33" s="146">
        <f t="shared" si="10"/>
        <v>0</v>
      </c>
      <c r="N33" s="147">
        <f t="shared" si="11"/>
        <v>26886.584999999995</v>
      </c>
      <c r="O33" s="131">
        <f t="shared" si="12"/>
        <v>0</v>
      </c>
      <c r="P33" s="136">
        <f t="shared" si="13"/>
        <v>163.26320000000001</v>
      </c>
      <c r="Q33" s="158">
        <f t="shared" si="14"/>
        <v>0</v>
      </c>
      <c r="R33" s="159">
        <f t="shared" si="15"/>
        <v>639.17542800000001</v>
      </c>
      <c r="S33" s="35">
        <f t="shared" si="16"/>
        <v>0</v>
      </c>
      <c r="T33" s="36">
        <f t="shared" si="17"/>
        <v>26247.41</v>
      </c>
      <c r="U33" s="36">
        <f t="shared" si="18"/>
        <v>26247.41</v>
      </c>
      <c r="V33" s="37">
        <f t="shared" si="1"/>
        <v>18373.189999999999</v>
      </c>
      <c r="W33" s="38">
        <f t="shared" si="19"/>
        <v>7874.22</v>
      </c>
      <c r="X33" s="7"/>
      <c r="Y33" s="94">
        <f t="shared" si="20"/>
        <v>50000</v>
      </c>
      <c r="Z33" s="95">
        <v>3.2500000000000001E-2</v>
      </c>
      <c r="AA33" s="96">
        <v>2.46E-2</v>
      </c>
      <c r="AB33" s="97">
        <f t="shared" si="2"/>
        <v>1625</v>
      </c>
      <c r="AC33" s="98">
        <f t="shared" si="3"/>
        <v>76.309200000000004</v>
      </c>
      <c r="AD33" s="99">
        <f t="shared" si="4"/>
        <v>1701.3091999999999</v>
      </c>
    </row>
    <row r="34" spans="1:30" ht="12" customHeight="1" x14ac:dyDescent="0.25">
      <c r="A34" s="8">
        <f t="shared" si="5"/>
        <v>26</v>
      </c>
      <c r="B34" s="162">
        <v>4.2350000000000003</v>
      </c>
      <c r="C34" s="28">
        <v>10.295</v>
      </c>
      <c r="D34" s="29">
        <v>3.6150000000000002</v>
      </c>
      <c r="E34" s="119">
        <f t="shared" si="6"/>
        <v>0.62000000000000011</v>
      </c>
      <c r="F34" s="115">
        <f t="shared" si="7"/>
        <v>6.68</v>
      </c>
      <c r="G34" s="31">
        <v>3.2500000000000001E-2</v>
      </c>
      <c r="H34" s="115">
        <f t="shared" si="8"/>
        <v>0.58750000000000013</v>
      </c>
      <c r="I34" s="115">
        <f t="shared" si="9"/>
        <v>6.6475</v>
      </c>
      <c r="J34" s="39">
        <v>0</v>
      </c>
      <c r="K34" s="40">
        <v>11632</v>
      </c>
      <c r="L34" s="41">
        <f t="shared" si="0"/>
        <v>11632</v>
      </c>
      <c r="M34" s="146">
        <f t="shared" si="10"/>
        <v>0</v>
      </c>
      <c r="N34" s="147">
        <f t="shared" si="11"/>
        <v>77323.72</v>
      </c>
      <c r="O34" s="131">
        <f t="shared" si="12"/>
        <v>0</v>
      </c>
      <c r="P34" s="136">
        <f t="shared" si="13"/>
        <v>612.21050000000002</v>
      </c>
      <c r="Q34" s="158">
        <f t="shared" si="14"/>
        <v>0</v>
      </c>
      <c r="R34" s="159">
        <f t="shared" si="15"/>
        <v>2213.1409575000002</v>
      </c>
      <c r="S34" s="35">
        <f t="shared" si="16"/>
        <v>0</v>
      </c>
      <c r="T34" s="36">
        <f t="shared" si="17"/>
        <v>75110.58</v>
      </c>
      <c r="U34" s="36">
        <f t="shared" si="18"/>
        <v>75110.58</v>
      </c>
      <c r="V34" s="37">
        <f t="shared" si="1"/>
        <v>52577.41</v>
      </c>
      <c r="W34" s="38">
        <f t="shared" si="19"/>
        <v>22533.17</v>
      </c>
      <c r="X34" s="7"/>
      <c r="Y34" s="94">
        <f t="shared" si="20"/>
        <v>50000</v>
      </c>
      <c r="Z34" s="95">
        <v>3.2500000000000001E-2</v>
      </c>
      <c r="AA34" s="96">
        <v>2.46E-2</v>
      </c>
      <c r="AB34" s="97">
        <f t="shared" si="2"/>
        <v>1625</v>
      </c>
      <c r="AC34" s="98">
        <f t="shared" si="3"/>
        <v>286.1472</v>
      </c>
      <c r="AD34" s="99">
        <f t="shared" si="4"/>
        <v>1911.1471999999999</v>
      </c>
    </row>
    <row r="35" spans="1:30" ht="12" customHeight="1" x14ac:dyDescent="0.25">
      <c r="A35" s="8">
        <f t="shared" si="5"/>
        <v>27</v>
      </c>
      <c r="B35" s="162">
        <v>4.2350000000000003</v>
      </c>
      <c r="C35" s="28">
        <v>10.295</v>
      </c>
      <c r="D35" s="29">
        <v>3.6150000000000002</v>
      </c>
      <c r="E35" s="119">
        <f t="shared" si="6"/>
        <v>0.62000000000000011</v>
      </c>
      <c r="F35" s="115">
        <f t="shared" si="7"/>
        <v>6.68</v>
      </c>
      <c r="G35" s="31">
        <v>3.2500000000000001E-2</v>
      </c>
      <c r="H35" s="115">
        <f t="shared" si="8"/>
        <v>0.58750000000000013</v>
      </c>
      <c r="I35" s="115">
        <f t="shared" si="9"/>
        <v>6.6475</v>
      </c>
      <c r="J35" s="39">
        <v>0</v>
      </c>
      <c r="K35" s="40">
        <v>6922</v>
      </c>
      <c r="L35" s="41">
        <f t="shared" si="0"/>
        <v>6922</v>
      </c>
      <c r="M35" s="146">
        <f t="shared" si="10"/>
        <v>0</v>
      </c>
      <c r="N35" s="147">
        <f t="shared" si="11"/>
        <v>46013.995000000003</v>
      </c>
      <c r="O35" s="131">
        <f t="shared" si="12"/>
        <v>0</v>
      </c>
      <c r="P35" s="136">
        <f t="shared" si="13"/>
        <v>364.31580000000002</v>
      </c>
      <c r="Q35" s="158">
        <f t="shared" si="14"/>
        <v>0</v>
      </c>
      <c r="R35" s="159">
        <f t="shared" si="15"/>
        <v>1317.0016170000001</v>
      </c>
      <c r="S35" s="35">
        <f t="shared" si="16"/>
        <v>0</v>
      </c>
      <c r="T35" s="36">
        <f t="shared" si="17"/>
        <v>44696.99</v>
      </c>
      <c r="U35" s="36">
        <f t="shared" si="18"/>
        <v>44696.99</v>
      </c>
      <c r="V35" s="37">
        <f t="shared" si="1"/>
        <v>31287.89</v>
      </c>
      <c r="W35" s="38">
        <f t="shared" si="19"/>
        <v>13409.1</v>
      </c>
      <c r="X35" s="7"/>
      <c r="Y35" s="94">
        <f t="shared" si="20"/>
        <v>50000</v>
      </c>
      <c r="Z35" s="95">
        <v>3.2500000000000001E-2</v>
      </c>
      <c r="AA35" s="96">
        <v>2.46E-2</v>
      </c>
      <c r="AB35" s="97">
        <f t="shared" si="2"/>
        <v>1625</v>
      </c>
      <c r="AC35" s="98">
        <f t="shared" si="3"/>
        <v>170.28120000000001</v>
      </c>
      <c r="AD35" s="99">
        <f t="shared" si="4"/>
        <v>1795.2811999999999</v>
      </c>
    </row>
    <row r="36" spans="1:30" ht="12" customHeight="1" x14ac:dyDescent="0.25">
      <c r="A36" s="8">
        <f t="shared" si="5"/>
        <v>28</v>
      </c>
      <c r="B36" s="162">
        <v>4.2350000000000003</v>
      </c>
      <c r="C36" s="28">
        <v>10.295</v>
      </c>
      <c r="D36" s="29">
        <v>3.6150000000000002</v>
      </c>
      <c r="E36" s="119">
        <f t="shared" si="6"/>
        <v>0.62000000000000011</v>
      </c>
      <c r="F36" s="115">
        <f t="shared" si="7"/>
        <v>6.68</v>
      </c>
      <c r="G36" s="31">
        <v>3.2500000000000001E-2</v>
      </c>
      <c r="H36" s="115">
        <f t="shared" si="8"/>
        <v>0.58750000000000013</v>
      </c>
      <c r="I36" s="115">
        <f t="shared" si="9"/>
        <v>6.6475</v>
      </c>
      <c r="J36" s="39">
        <v>0</v>
      </c>
      <c r="K36" s="40">
        <v>1472</v>
      </c>
      <c r="L36" s="41">
        <f t="shared" si="0"/>
        <v>1472</v>
      </c>
      <c r="M36" s="146">
        <f t="shared" si="10"/>
        <v>0</v>
      </c>
      <c r="N36" s="147">
        <f t="shared" si="11"/>
        <v>9785.1200000000008</v>
      </c>
      <c r="O36" s="131">
        <f t="shared" si="12"/>
        <v>0</v>
      </c>
      <c r="P36" s="136">
        <f t="shared" si="13"/>
        <v>77.473699999999994</v>
      </c>
      <c r="Q36" s="158">
        <f t="shared" si="14"/>
        <v>0</v>
      </c>
      <c r="R36" s="159">
        <f t="shared" si="15"/>
        <v>280.06742550000001</v>
      </c>
      <c r="S36" s="35">
        <f t="shared" si="16"/>
        <v>0</v>
      </c>
      <c r="T36" s="36">
        <f t="shared" si="17"/>
        <v>9505.0499999999993</v>
      </c>
      <c r="U36" s="36">
        <f t="shared" si="18"/>
        <v>9505.0499999999993</v>
      </c>
      <c r="V36" s="37">
        <f t="shared" si="1"/>
        <v>6653.54</v>
      </c>
      <c r="W36" s="38">
        <f t="shared" si="19"/>
        <v>2851.52</v>
      </c>
      <c r="X36" s="7"/>
      <c r="Y36" s="94">
        <f t="shared" si="20"/>
        <v>50000</v>
      </c>
      <c r="Z36" s="95">
        <v>3.2500000000000001E-2</v>
      </c>
      <c r="AA36" s="96">
        <v>2.46E-2</v>
      </c>
      <c r="AB36" s="97">
        <f t="shared" si="2"/>
        <v>1625</v>
      </c>
      <c r="AC36" s="98">
        <f t="shared" si="3"/>
        <v>36.211199999999998</v>
      </c>
      <c r="AD36" s="99">
        <f t="shared" si="4"/>
        <v>1661.2112</v>
      </c>
    </row>
    <row r="37" spans="1:30" ht="12" customHeight="1" x14ac:dyDescent="0.25">
      <c r="A37" s="8">
        <f t="shared" si="5"/>
        <v>29</v>
      </c>
      <c r="B37" s="162">
        <v>4.2350000000000003</v>
      </c>
      <c r="C37" s="28">
        <v>10.295</v>
      </c>
      <c r="D37" s="29">
        <v>3.6150000000000002</v>
      </c>
      <c r="E37" s="119">
        <f t="shared" si="6"/>
        <v>0.62000000000000011</v>
      </c>
      <c r="F37" s="115">
        <f t="shared" si="7"/>
        <v>6.68</v>
      </c>
      <c r="G37" s="31">
        <v>3.2500000000000001E-2</v>
      </c>
      <c r="H37" s="115">
        <f t="shared" si="8"/>
        <v>0.58750000000000013</v>
      </c>
      <c r="I37" s="115">
        <f t="shared" si="9"/>
        <v>6.6475</v>
      </c>
      <c r="J37" s="39">
        <v>0</v>
      </c>
      <c r="K37" s="40">
        <v>842</v>
      </c>
      <c r="L37" s="41">
        <f t="shared" si="0"/>
        <v>842</v>
      </c>
      <c r="M37" s="146">
        <f t="shared" si="10"/>
        <v>0</v>
      </c>
      <c r="N37" s="147">
        <f t="shared" si="11"/>
        <v>5597.1949999999997</v>
      </c>
      <c r="O37" s="131">
        <f t="shared" si="12"/>
        <v>0</v>
      </c>
      <c r="P37" s="136">
        <f t="shared" si="13"/>
        <v>44.315800000000003</v>
      </c>
      <c r="Q37" s="158">
        <f t="shared" si="14"/>
        <v>0</v>
      </c>
      <c r="R37" s="159">
        <f t="shared" si="15"/>
        <v>160.20161700000003</v>
      </c>
      <c r="S37" s="35">
        <f t="shared" si="16"/>
        <v>0</v>
      </c>
      <c r="T37" s="36">
        <f t="shared" si="17"/>
        <v>5436.99</v>
      </c>
      <c r="U37" s="36">
        <f t="shared" si="18"/>
        <v>5436.99</v>
      </c>
      <c r="V37" s="37">
        <f t="shared" si="1"/>
        <v>3805.89</v>
      </c>
      <c r="W37" s="38">
        <f t="shared" si="19"/>
        <v>1631.1</v>
      </c>
      <c r="X37" s="7"/>
      <c r="Y37" s="94">
        <f t="shared" si="20"/>
        <v>50000</v>
      </c>
      <c r="Z37" s="95">
        <v>3.2500000000000001E-2</v>
      </c>
      <c r="AA37" s="96">
        <v>2.46E-2</v>
      </c>
      <c r="AB37" s="97">
        <f t="shared" si="2"/>
        <v>1625</v>
      </c>
      <c r="AC37" s="98">
        <f t="shared" si="3"/>
        <v>20.713200000000001</v>
      </c>
      <c r="AD37" s="99">
        <f t="shared" si="4"/>
        <v>1645.7131999999999</v>
      </c>
    </row>
    <row r="38" spans="1:30" ht="12" customHeight="1" x14ac:dyDescent="0.25">
      <c r="A38" s="8">
        <f t="shared" si="5"/>
        <v>30</v>
      </c>
      <c r="B38" s="162">
        <v>3.5950000000000002</v>
      </c>
      <c r="C38" s="28">
        <v>11.125</v>
      </c>
      <c r="D38" s="29">
        <v>3.61</v>
      </c>
      <c r="E38" s="119">
        <f t="shared" si="6"/>
        <v>-1.499999999999968E-2</v>
      </c>
      <c r="F38" s="115">
        <f t="shared" si="7"/>
        <v>7.5150000000000006</v>
      </c>
      <c r="G38" s="31">
        <v>3.2500000000000001E-2</v>
      </c>
      <c r="H38" s="115">
        <f t="shared" si="8"/>
        <v>-4.7499999999999681E-2</v>
      </c>
      <c r="I38" s="115">
        <f t="shared" si="9"/>
        <v>7.4825000000000008</v>
      </c>
      <c r="J38" s="39">
        <v>0</v>
      </c>
      <c r="K38" s="40">
        <v>19143</v>
      </c>
      <c r="L38" s="41">
        <f t="shared" si="0"/>
        <v>19143</v>
      </c>
      <c r="M38" s="146">
        <f t="shared" si="10"/>
        <v>0</v>
      </c>
      <c r="N38" s="147">
        <f t="shared" si="11"/>
        <v>143237.49750000003</v>
      </c>
      <c r="O38" s="131">
        <f t="shared" si="12"/>
        <v>0</v>
      </c>
      <c r="P38" s="136">
        <f t="shared" si="13"/>
        <v>1007.5263</v>
      </c>
      <c r="Q38" s="158">
        <f t="shared" si="14"/>
        <v>0</v>
      </c>
      <c r="R38" s="159">
        <f t="shared" si="15"/>
        <v>3637.1699429999999</v>
      </c>
      <c r="S38" s="35">
        <f t="shared" si="16"/>
        <v>0</v>
      </c>
      <c r="T38" s="36">
        <f t="shared" si="17"/>
        <v>139600.32999999999</v>
      </c>
      <c r="U38" s="36">
        <f t="shared" si="18"/>
        <v>139600.32999999999</v>
      </c>
      <c r="V38" s="37">
        <f t="shared" si="1"/>
        <v>97720.23</v>
      </c>
      <c r="W38" s="38">
        <f t="shared" si="19"/>
        <v>41880.1</v>
      </c>
      <c r="X38" s="7"/>
      <c r="Y38" s="94">
        <f t="shared" si="20"/>
        <v>50000</v>
      </c>
      <c r="Z38" s="95">
        <v>3.2500000000000001E-2</v>
      </c>
      <c r="AA38" s="96">
        <v>2.46E-2</v>
      </c>
      <c r="AB38" s="97">
        <f t="shared" si="2"/>
        <v>1625</v>
      </c>
      <c r="AC38" s="98">
        <f t="shared" si="3"/>
        <v>470.9178</v>
      </c>
      <c r="AD38" s="99">
        <f t="shared" si="4"/>
        <v>2095.9178000000002</v>
      </c>
    </row>
    <row r="39" spans="1:30" ht="12" customHeight="1" thickBot="1" x14ac:dyDescent="0.3">
      <c r="A39" s="21">
        <f t="shared" si="5"/>
        <v>31</v>
      </c>
      <c r="B39" s="142">
        <v>5.97</v>
      </c>
      <c r="C39" s="114">
        <v>10.195</v>
      </c>
      <c r="D39" s="173">
        <v>3.4649999999999999</v>
      </c>
      <c r="E39" s="120">
        <f t="shared" si="6"/>
        <v>2.5049999999999999</v>
      </c>
      <c r="F39" s="116">
        <f t="shared" si="7"/>
        <v>6.73</v>
      </c>
      <c r="G39" s="145">
        <v>3.2500000000000001E-2</v>
      </c>
      <c r="H39" s="152">
        <f t="shared" si="8"/>
        <v>2.4724999999999997</v>
      </c>
      <c r="I39" s="153">
        <f t="shared" si="9"/>
        <v>6.6975000000000007</v>
      </c>
      <c r="J39" s="39">
        <v>0</v>
      </c>
      <c r="K39" s="43">
        <v>6881</v>
      </c>
      <c r="L39" s="45">
        <f t="shared" si="0"/>
        <v>6881</v>
      </c>
      <c r="M39" s="134">
        <f t="shared" si="10"/>
        <v>0</v>
      </c>
      <c r="N39" s="147">
        <f t="shared" si="11"/>
        <v>46085.497500000005</v>
      </c>
      <c r="O39" s="149">
        <f t="shared" si="12"/>
        <v>0</v>
      </c>
      <c r="P39" s="150">
        <f t="shared" si="13"/>
        <v>362.15789999999998</v>
      </c>
      <c r="Q39" s="160">
        <f t="shared" si="14"/>
        <v>0</v>
      </c>
      <c r="R39" s="161">
        <f t="shared" si="15"/>
        <v>1254.8771234999999</v>
      </c>
      <c r="S39" s="46">
        <f t="shared" si="16"/>
        <v>0</v>
      </c>
      <c r="T39" s="47">
        <f t="shared" si="17"/>
        <v>44830.62</v>
      </c>
      <c r="U39" s="154">
        <f t="shared" si="18"/>
        <v>44830.62</v>
      </c>
      <c r="V39" s="48">
        <f t="shared" si="1"/>
        <v>31381.43</v>
      </c>
      <c r="W39" s="49">
        <f t="shared" si="19"/>
        <v>13449.19</v>
      </c>
      <c r="X39" s="7"/>
      <c r="Y39" s="168">
        <f t="shared" si="20"/>
        <v>50000</v>
      </c>
      <c r="Z39" s="179">
        <v>3.2500000000000001E-2</v>
      </c>
      <c r="AA39" s="177">
        <v>2.46E-2</v>
      </c>
      <c r="AB39" s="178">
        <f t="shared" si="2"/>
        <v>1625</v>
      </c>
      <c r="AC39" s="100">
        <f t="shared" si="3"/>
        <v>169.27260000000001</v>
      </c>
      <c r="AD39" s="172">
        <f t="shared" si="4"/>
        <v>1794.2726</v>
      </c>
    </row>
    <row r="40" spans="1:30" ht="12" customHeight="1" x14ac:dyDescent="0.25">
      <c r="A40" s="50"/>
      <c r="B40" s="51"/>
      <c r="C40" s="52"/>
      <c r="D40" s="143"/>
      <c r="E40" s="52"/>
      <c r="F40" s="144"/>
      <c r="G40" s="148"/>
      <c r="H40" s="52"/>
      <c r="I40" s="52"/>
      <c r="J40" s="55">
        <f>SUM(J9:J39)</f>
        <v>0</v>
      </c>
      <c r="K40" s="56">
        <f>SUM(K9:K39)</f>
        <v>49994</v>
      </c>
      <c r="L40" s="138">
        <f>SUM(L9:L39)</f>
        <v>49994</v>
      </c>
      <c r="M40" s="56"/>
      <c r="N40" s="138"/>
      <c r="O40" s="56"/>
      <c r="P40" s="137"/>
      <c r="Q40" s="52"/>
      <c r="R40" s="53"/>
      <c r="S40" s="57">
        <f>SUM(S9:S39)</f>
        <v>0</v>
      </c>
      <c r="T40" s="58">
        <f>SUM(T9:T39)</f>
        <v>345427.97</v>
      </c>
      <c r="U40" s="58">
        <f>SUM(U9:U39)</f>
        <v>345427.97</v>
      </c>
      <c r="V40" s="59">
        <f>SUM(V9:V39)</f>
        <v>241799.58</v>
      </c>
      <c r="W40" s="60">
        <f>SUM(W9:W39)</f>
        <v>103628.4</v>
      </c>
      <c r="X40" s="7"/>
      <c r="Y40" s="101"/>
      <c r="Z40" s="102"/>
      <c r="AA40" s="102"/>
      <c r="AB40" s="103">
        <f>SUM(AB9:AB39)</f>
        <v>50375</v>
      </c>
      <c r="AC40" s="103">
        <f>SUM(AC9:AC39)</f>
        <v>1229.8524</v>
      </c>
      <c r="AD40" s="104">
        <f>SUM(AB40:AC40)</f>
        <v>51604.852400000003</v>
      </c>
    </row>
    <row r="41" spans="1:30" ht="12" customHeight="1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7"/>
      <c r="Y41" s="105"/>
      <c r="Z41" s="105"/>
      <c r="AA41" s="105"/>
      <c r="AB41" s="105"/>
      <c r="AC41" s="105"/>
      <c r="AD41" s="105"/>
    </row>
    <row r="42" spans="1:30" ht="12" customHeight="1" x14ac:dyDescent="0.25">
      <c r="A42" s="8"/>
      <c r="B42" s="61" t="s">
        <v>55</v>
      </c>
      <c r="C42" s="62"/>
      <c r="D42" s="62"/>
      <c r="E42" s="63"/>
      <c r="F42" s="64"/>
      <c r="G42" s="65"/>
      <c r="H42" s="61" t="s">
        <v>18</v>
      </c>
      <c r="I42" s="63"/>
      <c r="J42" s="63"/>
      <c r="K42" s="62"/>
      <c r="L42" s="2"/>
      <c r="M42" s="66"/>
      <c r="N42" s="67" t="s">
        <v>19</v>
      </c>
      <c r="O42" s="63"/>
      <c r="P42" s="63"/>
      <c r="Q42" s="68"/>
      <c r="R42" s="65"/>
      <c r="S42" s="2"/>
      <c r="T42" s="66"/>
      <c r="U42" s="132"/>
      <c r="V42" s="7"/>
      <c r="W42" s="7"/>
      <c r="X42" s="68"/>
      <c r="Y42" s="106"/>
      <c r="Z42" s="107" t="s">
        <v>38</v>
      </c>
      <c r="AA42" s="107"/>
      <c r="AB42" s="107"/>
      <c r="AC42" s="107"/>
      <c r="AD42" s="106"/>
    </row>
    <row r="43" spans="1:30" ht="12" customHeight="1" x14ac:dyDescent="0.25">
      <c r="A43" s="8"/>
      <c r="B43" s="66" t="s">
        <v>20</v>
      </c>
      <c r="C43" s="66"/>
      <c r="D43" s="66"/>
      <c r="E43" s="181">
        <f>+K40</f>
        <v>49994</v>
      </c>
      <c r="F43" s="181"/>
      <c r="G43" s="69"/>
      <c r="H43" s="66" t="s">
        <v>21</v>
      </c>
      <c r="I43" s="2"/>
      <c r="J43" s="2"/>
      <c r="K43" s="70">
        <v>50000</v>
      </c>
      <c r="L43" s="2"/>
      <c r="M43" s="66"/>
      <c r="N43" s="66" t="s">
        <v>22</v>
      </c>
      <c r="O43" s="66"/>
      <c r="P43" s="68">
        <f>+W40</f>
        <v>103628.4</v>
      </c>
      <c r="Q43" s="68"/>
      <c r="R43" s="141"/>
      <c r="S43" s="2"/>
      <c r="T43" s="66"/>
      <c r="U43" s="140"/>
      <c r="V43" s="140"/>
      <c r="W43" s="151"/>
      <c r="X43" s="68"/>
      <c r="Y43" s="106"/>
      <c r="Z43" s="108" t="s">
        <v>29</v>
      </c>
      <c r="AA43" s="108"/>
      <c r="AB43" s="109">
        <f>W40</f>
        <v>103628.4</v>
      </c>
      <c r="AC43" s="108"/>
      <c r="AD43" s="106"/>
    </row>
    <row r="44" spans="1:30" ht="12" customHeight="1" x14ac:dyDescent="0.25">
      <c r="A44" s="8"/>
      <c r="B44" s="62" t="s">
        <v>23</v>
      </c>
      <c r="C44" s="62"/>
      <c r="D44" s="62"/>
      <c r="E44" s="182">
        <v>2.46E-2</v>
      </c>
      <c r="F44" s="182"/>
      <c r="G44" s="71"/>
      <c r="H44" s="66" t="s">
        <v>24</v>
      </c>
      <c r="I44" s="2"/>
      <c r="J44" s="2"/>
      <c r="K44" s="70">
        <v>31</v>
      </c>
      <c r="L44" s="2"/>
      <c r="M44" s="66"/>
      <c r="N44" s="66"/>
      <c r="O44" s="66"/>
      <c r="P44" s="68"/>
      <c r="Q44" s="68"/>
      <c r="R44" s="141"/>
      <c r="S44" s="2"/>
      <c r="T44" s="66"/>
      <c r="U44" s="140"/>
      <c r="V44" s="140"/>
      <c r="W44" s="151"/>
      <c r="X44" s="68"/>
      <c r="Y44" s="106"/>
      <c r="Z44" s="108" t="s">
        <v>25</v>
      </c>
      <c r="AA44" s="108"/>
      <c r="AB44" s="110">
        <f>-AB40</f>
        <v>-50375</v>
      </c>
      <c r="AC44" s="108"/>
      <c r="AD44" s="106"/>
    </row>
    <row r="45" spans="1:30" ht="12" customHeight="1" x14ac:dyDescent="0.25">
      <c r="A45" s="8"/>
      <c r="B45" s="66" t="s">
        <v>56</v>
      </c>
      <c r="C45" s="66"/>
      <c r="D45" s="66"/>
      <c r="E45" s="183">
        <f>+E44*E43</f>
        <v>1229.8524</v>
      </c>
      <c r="F45" s="183"/>
      <c r="G45" s="72"/>
      <c r="H45" s="62" t="s">
        <v>26</v>
      </c>
      <c r="I45" s="63"/>
      <c r="J45" s="63"/>
      <c r="K45" s="73">
        <v>3.2500000000000001E-2</v>
      </c>
      <c r="L45" s="2"/>
      <c r="M45" s="66"/>
      <c r="N45" s="66"/>
      <c r="O45" s="66"/>
      <c r="P45" s="68"/>
      <c r="Q45" s="68"/>
      <c r="R45" s="141"/>
      <c r="S45" s="2"/>
      <c r="T45" s="66"/>
      <c r="U45" s="140"/>
      <c r="V45" s="140"/>
      <c r="W45" s="151"/>
      <c r="X45" s="68"/>
      <c r="Y45" s="106"/>
      <c r="Z45" s="107" t="s">
        <v>27</v>
      </c>
      <c r="AA45" s="107"/>
      <c r="AB45" s="111">
        <f>-AC40</f>
        <v>-1229.8524</v>
      </c>
      <c r="AC45" s="107"/>
      <c r="AD45" s="106"/>
    </row>
    <row r="46" spans="1:30" ht="12" customHeight="1" x14ac:dyDescent="0.25">
      <c r="A46" s="8"/>
      <c r="B46" s="66"/>
      <c r="C46" s="66"/>
      <c r="D46" s="66"/>
      <c r="E46" s="66"/>
      <c r="F46" s="66"/>
      <c r="G46" s="66"/>
      <c r="H46" s="66" t="s">
        <v>28</v>
      </c>
      <c r="I46" s="2"/>
      <c r="J46" s="2"/>
      <c r="K46" s="72">
        <f>+K45*K44*K43</f>
        <v>50375</v>
      </c>
      <c r="L46" s="2"/>
      <c r="M46" s="66"/>
      <c r="N46" s="66"/>
      <c r="O46" s="66"/>
      <c r="P46" s="68"/>
      <c r="Q46" s="68"/>
      <c r="R46" s="140"/>
      <c r="S46" s="2"/>
      <c r="T46" s="66"/>
      <c r="U46" s="140"/>
      <c r="V46" s="140"/>
      <c r="W46" s="151"/>
      <c r="X46" s="68"/>
      <c r="Y46" s="106"/>
      <c r="Z46" s="108" t="s">
        <v>39</v>
      </c>
      <c r="AA46" s="108"/>
      <c r="AB46" s="109">
        <f>SUM(AB43:AB45)</f>
        <v>52023.547599999991</v>
      </c>
      <c r="AC46" s="108"/>
      <c r="AD46" s="106"/>
    </row>
    <row r="47" spans="1:30" ht="12" customHeight="1" x14ac:dyDescent="0.25">
      <c r="A47" s="8"/>
      <c r="B47" s="66"/>
      <c r="C47" s="66"/>
      <c r="D47" s="66"/>
      <c r="E47" s="66"/>
      <c r="F47" s="66"/>
      <c r="G47" s="66"/>
      <c r="H47" s="66"/>
      <c r="I47" s="74"/>
      <c r="J47" s="2"/>
      <c r="K47" s="66"/>
      <c r="L47" s="72"/>
      <c r="M47" s="66"/>
      <c r="N47" s="66"/>
      <c r="O47" s="66"/>
      <c r="P47" s="68"/>
      <c r="Q47" s="68"/>
      <c r="R47" s="66"/>
      <c r="S47" s="72"/>
      <c r="T47" s="66"/>
      <c r="U47" s="140"/>
      <c r="V47" s="140"/>
      <c r="W47" s="151"/>
      <c r="X47" s="68"/>
    </row>
    <row r="48" spans="1:30" ht="12" customHeight="1" x14ac:dyDescent="0.25">
      <c r="A48" s="8"/>
      <c r="B48" s="66"/>
      <c r="C48" s="66"/>
      <c r="D48" s="66"/>
      <c r="E48" s="66"/>
      <c r="F48" s="66"/>
      <c r="G48" s="66"/>
      <c r="H48" s="66"/>
      <c r="I48" s="74"/>
      <c r="J48" s="2"/>
      <c r="K48" s="66"/>
      <c r="L48" s="72"/>
      <c r="M48" s="66"/>
      <c r="N48" s="66"/>
      <c r="O48" s="66"/>
      <c r="P48" s="68"/>
      <c r="Q48" s="68"/>
      <c r="R48" s="66"/>
      <c r="S48" s="72"/>
      <c r="T48" s="66"/>
      <c r="U48" s="66"/>
      <c r="V48" s="66"/>
      <c r="W48" s="68"/>
      <c r="X48" s="68"/>
    </row>
    <row r="49" spans="1:24" ht="12" customHeight="1" x14ac:dyDescent="0.25">
      <c r="A49" s="8"/>
      <c r="B49" s="2"/>
      <c r="C49" s="75" t="s">
        <v>30</v>
      </c>
      <c r="D49" s="2"/>
      <c r="E49" s="2"/>
      <c r="F49" s="2"/>
      <c r="G49" s="2"/>
      <c r="H49" s="2"/>
      <c r="I49" s="2"/>
      <c r="J49" s="2"/>
      <c r="K49" s="2"/>
      <c r="L49" s="70"/>
      <c r="M49" s="2"/>
      <c r="N49" s="2"/>
      <c r="O49" s="2"/>
      <c r="P49" s="2"/>
      <c r="Q49" s="7"/>
      <c r="R49" s="2"/>
      <c r="S49" s="70"/>
      <c r="T49" s="2"/>
      <c r="U49" s="2"/>
      <c r="V49" s="2"/>
      <c r="W49" s="2"/>
      <c r="X49" s="7"/>
    </row>
    <row r="50" spans="1:24" ht="12" customHeight="1" x14ac:dyDescent="0.25"/>
  </sheetData>
  <mergeCells count="10">
    <mergeCell ref="E45:F45"/>
    <mergeCell ref="S7:U7"/>
    <mergeCell ref="V7:W7"/>
    <mergeCell ref="B1:C1"/>
    <mergeCell ref="B5:D5"/>
    <mergeCell ref="E5:F5"/>
    <mergeCell ref="S6:U6"/>
    <mergeCell ref="J6:L6"/>
    <mergeCell ref="E43:F43"/>
    <mergeCell ref="E44:F44"/>
  </mergeCells>
  <phoneticPr fontId="0" type="noConversion"/>
  <pageMargins left="0.25" right="0.25" top="0.5" bottom="0.25" header="0.5" footer="0.2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F27" sqref="F27"/>
    </sheetView>
  </sheetViews>
  <sheetFormatPr defaultRowHeight="13.2" x14ac:dyDescent="0.25"/>
  <cols>
    <col min="1" max="1" width="3.6640625" customWidth="1"/>
    <col min="2" max="2" width="7.6640625" customWidth="1"/>
    <col min="3" max="3" width="9.6640625" customWidth="1"/>
    <col min="4" max="4" width="7.6640625" customWidth="1"/>
    <col min="11" max="11" width="11.33203125" customWidth="1"/>
  </cols>
  <sheetData>
    <row r="1" spans="1:13" ht="12" customHeight="1" x14ac:dyDescent="0.25">
      <c r="A1" s="1"/>
      <c r="B1" s="189">
        <v>37012</v>
      </c>
      <c r="C1" s="189"/>
      <c r="D1" s="2"/>
      <c r="G1" s="2"/>
    </row>
    <row r="2" spans="1:13" ht="12" customHeight="1" x14ac:dyDescent="0.25">
      <c r="A2" s="1"/>
      <c r="B2" s="3" t="s">
        <v>0</v>
      </c>
      <c r="C2" s="4"/>
      <c r="D2" s="2"/>
      <c r="G2" s="2"/>
    </row>
    <row r="3" spans="1:13" ht="12" customHeight="1" x14ac:dyDescent="0.25">
      <c r="A3" s="1"/>
      <c r="B3" s="3" t="s">
        <v>1</v>
      </c>
      <c r="D3" s="2"/>
      <c r="G3" s="2"/>
    </row>
    <row r="4" spans="1:13" ht="12" customHeight="1" thickBot="1" x14ac:dyDescent="0.3">
      <c r="A4" s="1"/>
      <c r="B4" s="157" t="s">
        <v>59</v>
      </c>
      <c r="C4" s="5"/>
      <c r="D4" s="6"/>
      <c r="E4" s="5"/>
      <c r="F4" s="6"/>
      <c r="G4" s="2"/>
    </row>
    <row r="5" spans="1:13" x14ac:dyDescent="0.25">
      <c r="A5" s="8"/>
      <c r="B5" s="126"/>
      <c r="C5" s="127"/>
      <c r="D5" s="12"/>
      <c r="E5" s="11"/>
      <c r="F5" s="12"/>
      <c r="G5" s="2"/>
      <c r="H5" s="76"/>
      <c r="I5" s="77"/>
      <c r="J5" s="78" t="s">
        <v>32</v>
      </c>
      <c r="K5" s="79"/>
      <c r="L5" s="79"/>
      <c r="M5" s="80"/>
    </row>
    <row r="6" spans="1:13" x14ac:dyDescent="0.25">
      <c r="A6" s="8"/>
      <c r="B6" s="184" t="s">
        <v>6</v>
      </c>
      <c r="C6" s="185"/>
      <c r="D6" s="186"/>
      <c r="E6" s="16"/>
      <c r="F6" s="17"/>
      <c r="G6" s="2"/>
      <c r="H6" s="81" t="s">
        <v>31</v>
      </c>
      <c r="I6" s="82"/>
      <c r="J6" s="83"/>
      <c r="K6" s="83"/>
      <c r="L6" s="83"/>
      <c r="M6" s="84"/>
    </row>
    <row r="7" spans="1:13" x14ac:dyDescent="0.25">
      <c r="A7" s="8"/>
      <c r="B7" s="19" t="s">
        <v>10</v>
      </c>
      <c r="C7" s="20" t="s">
        <v>11</v>
      </c>
      <c r="D7" s="17"/>
      <c r="E7" s="187"/>
      <c r="F7" s="186"/>
      <c r="G7" s="15"/>
      <c r="H7" s="85" t="s">
        <v>33</v>
      </c>
      <c r="I7" s="86" t="s">
        <v>34</v>
      </c>
      <c r="J7" s="87"/>
      <c r="K7" s="86" t="s">
        <v>35</v>
      </c>
      <c r="L7" s="88"/>
      <c r="M7" s="89"/>
    </row>
    <row r="8" spans="1:13" ht="13.8" thickBot="1" x14ac:dyDescent="0.3">
      <c r="A8" s="21" t="s">
        <v>14</v>
      </c>
      <c r="B8" s="22">
        <v>56698</v>
      </c>
      <c r="C8" s="23">
        <v>10487</v>
      </c>
      <c r="D8" s="128" t="s">
        <v>15</v>
      </c>
      <c r="E8" s="24" t="s">
        <v>60</v>
      </c>
      <c r="F8" s="26" t="s">
        <v>15</v>
      </c>
      <c r="G8" s="15"/>
      <c r="H8" s="90" t="s">
        <v>36</v>
      </c>
      <c r="I8" s="91" t="s">
        <v>33</v>
      </c>
      <c r="J8" s="92" t="s">
        <v>37</v>
      </c>
      <c r="K8" s="91" t="s">
        <v>33</v>
      </c>
      <c r="L8" s="91" t="s">
        <v>37</v>
      </c>
      <c r="M8" s="93" t="s">
        <v>15</v>
      </c>
    </row>
    <row r="9" spans="1:13" ht="12" customHeight="1" x14ac:dyDescent="0.25">
      <c r="A9" s="8">
        <v>1</v>
      </c>
      <c r="B9" s="34">
        <v>0</v>
      </c>
      <c r="C9" s="40">
        <v>0</v>
      </c>
      <c r="D9" s="41">
        <f t="shared" ref="D9:D39" si="0">B9+C9</f>
        <v>0</v>
      </c>
      <c r="E9" s="32">
        <v>0.36990000000000001</v>
      </c>
      <c r="F9" s="38">
        <f>ROUND(D9*E9,2)</f>
        <v>0</v>
      </c>
      <c r="G9" s="7"/>
      <c r="H9" s="94">
        <v>50000</v>
      </c>
      <c r="I9" s="95">
        <v>3.2500000000000001E-2</v>
      </c>
      <c r="J9" s="96">
        <v>2.46E-2</v>
      </c>
      <c r="K9" s="97">
        <f t="shared" ref="K9:K39" si="1">I9*H9</f>
        <v>1625</v>
      </c>
      <c r="L9" s="98">
        <f>D9*J9</f>
        <v>0</v>
      </c>
      <c r="M9" s="99">
        <f t="shared" ref="M9:M39" si="2">SUM(K9:L9)</f>
        <v>1625</v>
      </c>
    </row>
    <row r="10" spans="1:13" ht="12" customHeight="1" x14ac:dyDescent="0.25">
      <c r="A10" s="8">
        <f t="shared" ref="A10:A39" si="3">+A9+1</f>
        <v>2</v>
      </c>
      <c r="B10" s="39">
        <v>0</v>
      </c>
      <c r="C10" s="40">
        <v>0</v>
      </c>
      <c r="D10" s="41">
        <f t="shared" si="0"/>
        <v>0</v>
      </c>
      <c r="E10" s="32">
        <v>0.36990000000000001</v>
      </c>
      <c r="F10" s="38">
        <f t="shared" ref="F10:F39" si="4">ROUND(D10*E10,2)</f>
        <v>0</v>
      </c>
      <c r="G10" s="7"/>
      <c r="H10" s="94">
        <v>50000</v>
      </c>
      <c r="I10" s="95">
        <v>3.2500000000000001E-2</v>
      </c>
      <c r="J10" s="96">
        <v>2.46E-2</v>
      </c>
      <c r="K10" s="97">
        <f t="shared" si="1"/>
        <v>1625</v>
      </c>
      <c r="L10" s="98">
        <f t="shared" ref="L10:L39" si="5">D10*J10</f>
        <v>0</v>
      </c>
      <c r="M10" s="99">
        <f t="shared" si="2"/>
        <v>1625</v>
      </c>
    </row>
    <row r="11" spans="1:13" ht="12" customHeight="1" x14ac:dyDescent="0.25">
      <c r="A11" s="42">
        <f t="shared" si="3"/>
        <v>3</v>
      </c>
      <c r="B11" s="39">
        <v>0</v>
      </c>
      <c r="C11" s="40">
        <v>0</v>
      </c>
      <c r="D11" s="41">
        <f t="shared" si="0"/>
        <v>0</v>
      </c>
      <c r="E11" s="32">
        <v>0.36990000000000001</v>
      </c>
      <c r="F11" s="38">
        <f t="shared" si="4"/>
        <v>0</v>
      </c>
      <c r="G11" s="7"/>
      <c r="H11" s="94">
        <v>50000</v>
      </c>
      <c r="I11" s="95">
        <v>3.2500000000000001E-2</v>
      </c>
      <c r="J11" s="96">
        <v>2.46E-2</v>
      </c>
      <c r="K11" s="97">
        <f t="shared" si="1"/>
        <v>1625</v>
      </c>
      <c r="L11" s="98">
        <f t="shared" si="5"/>
        <v>0</v>
      </c>
      <c r="M11" s="99">
        <f t="shared" si="2"/>
        <v>1625</v>
      </c>
    </row>
    <row r="12" spans="1:13" ht="12" customHeight="1" x14ac:dyDescent="0.25">
      <c r="A12" s="8">
        <f t="shared" si="3"/>
        <v>4</v>
      </c>
      <c r="B12" s="39">
        <v>0</v>
      </c>
      <c r="C12" s="40">
        <v>0</v>
      </c>
      <c r="D12" s="41">
        <f t="shared" si="0"/>
        <v>0</v>
      </c>
      <c r="E12" s="32">
        <v>0.36990000000000001</v>
      </c>
      <c r="F12" s="38">
        <f t="shared" si="4"/>
        <v>0</v>
      </c>
      <c r="G12" s="7"/>
      <c r="H12" s="94">
        <v>50000</v>
      </c>
      <c r="I12" s="95">
        <v>3.2500000000000001E-2</v>
      </c>
      <c r="J12" s="96">
        <v>2.46E-2</v>
      </c>
      <c r="K12" s="97">
        <f t="shared" si="1"/>
        <v>1625</v>
      </c>
      <c r="L12" s="98">
        <f t="shared" si="5"/>
        <v>0</v>
      </c>
      <c r="M12" s="99">
        <f t="shared" si="2"/>
        <v>1625</v>
      </c>
    </row>
    <row r="13" spans="1:13" ht="12" customHeight="1" x14ac:dyDescent="0.25">
      <c r="A13" s="8">
        <f t="shared" si="3"/>
        <v>5</v>
      </c>
      <c r="B13" s="39">
        <v>0</v>
      </c>
      <c r="C13" s="40">
        <v>0</v>
      </c>
      <c r="D13" s="41">
        <f t="shared" si="0"/>
        <v>0</v>
      </c>
      <c r="E13" s="32">
        <v>0.36990000000000001</v>
      </c>
      <c r="F13" s="38">
        <f t="shared" si="4"/>
        <v>0</v>
      </c>
      <c r="G13" s="7"/>
      <c r="H13" s="94">
        <v>50000</v>
      </c>
      <c r="I13" s="95">
        <v>3.2500000000000001E-2</v>
      </c>
      <c r="J13" s="96">
        <v>2.46E-2</v>
      </c>
      <c r="K13" s="97">
        <f t="shared" si="1"/>
        <v>1625</v>
      </c>
      <c r="L13" s="98">
        <f t="shared" si="5"/>
        <v>0</v>
      </c>
      <c r="M13" s="99">
        <f t="shared" si="2"/>
        <v>1625</v>
      </c>
    </row>
    <row r="14" spans="1:13" ht="12" customHeight="1" x14ac:dyDescent="0.25">
      <c r="A14" s="8">
        <f t="shared" si="3"/>
        <v>6</v>
      </c>
      <c r="B14" s="39">
        <v>0</v>
      </c>
      <c r="C14" s="40">
        <v>0</v>
      </c>
      <c r="D14" s="41">
        <f t="shared" si="0"/>
        <v>0</v>
      </c>
      <c r="E14" s="32">
        <v>0.36990000000000001</v>
      </c>
      <c r="F14" s="38">
        <f t="shared" si="4"/>
        <v>0</v>
      </c>
      <c r="G14" s="7"/>
      <c r="H14" s="94">
        <v>50000</v>
      </c>
      <c r="I14" s="95">
        <v>3.2500000000000001E-2</v>
      </c>
      <c r="J14" s="96">
        <v>2.46E-2</v>
      </c>
      <c r="K14" s="97">
        <f t="shared" si="1"/>
        <v>1625</v>
      </c>
      <c r="L14" s="98">
        <f t="shared" si="5"/>
        <v>0</v>
      </c>
      <c r="M14" s="99">
        <f t="shared" si="2"/>
        <v>1625</v>
      </c>
    </row>
    <row r="15" spans="1:13" ht="12" customHeight="1" x14ac:dyDescent="0.25">
      <c r="A15" s="8">
        <f t="shared" si="3"/>
        <v>7</v>
      </c>
      <c r="B15" s="39">
        <v>0</v>
      </c>
      <c r="C15" s="40">
        <v>0</v>
      </c>
      <c r="D15" s="41">
        <f t="shared" si="0"/>
        <v>0</v>
      </c>
      <c r="E15" s="32">
        <v>0.36990000000000001</v>
      </c>
      <c r="F15" s="38">
        <f t="shared" si="4"/>
        <v>0</v>
      </c>
      <c r="G15" s="7"/>
      <c r="H15" s="94">
        <v>50000</v>
      </c>
      <c r="I15" s="95">
        <v>3.2500000000000001E-2</v>
      </c>
      <c r="J15" s="96">
        <v>2.46E-2</v>
      </c>
      <c r="K15" s="97">
        <f t="shared" si="1"/>
        <v>1625</v>
      </c>
      <c r="L15" s="98">
        <f t="shared" si="5"/>
        <v>0</v>
      </c>
      <c r="M15" s="99">
        <f t="shared" si="2"/>
        <v>1625</v>
      </c>
    </row>
    <row r="16" spans="1:13" ht="12" customHeight="1" x14ac:dyDescent="0.25">
      <c r="A16" s="8">
        <f t="shared" si="3"/>
        <v>8</v>
      </c>
      <c r="B16" s="39">
        <v>0</v>
      </c>
      <c r="C16" s="40">
        <v>0</v>
      </c>
      <c r="D16" s="41">
        <f t="shared" si="0"/>
        <v>0</v>
      </c>
      <c r="E16" s="32">
        <v>0.36990000000000001</v>
      </c>
      <c r="F16" s="38">
        <f t="shared" si="4"/>
        <v>0</v>
      </c>
      <c r="G16" s="7"/>
      <c r="H16" s="94">
        <v>50000</v>
      </c>
      <c r="I16" s="95">
        <v>3.2500000000000001E-2</v>
      </c>
      <c r="J16" s="96">
        <v>2.46E-2</v>
      </c>
      <c r="K16" s="97">
        <f t="shared" si="1"/>
        <v>1625</v>
      </c>
      <c r="L16" s="98">
        <f t="shared" si="5"/>
        <v>0</v>
      </c>
      <c r="M16" s="99">
        <f t="shared" si="2"/>
        <v>1625</v>
      </c>
    </row>
    <row r="17" spans="1:13" ht="12" customHeight="1" x14ac:dyDescent="0.25">
      <c r="A17" s="8">
        <f t="shared" si="3"/>
        <v>9</v>
      </c>
      <c r="B17" s="39">
        <v>0</v>
      </c>
      <c r="C17" s="40">
        <v>0</v>
      </c>
      <c r="D17" s="41">
        <f t="shared" si="0"/>
        <v>0</v>
      </c>
      <c r="E17" s="32">
        <v>0.36990000000000001</v>
      </c>
      <c r="F17" s="38">
        <f t="shared" si="4"/>
        <v>0</v>
      </c>
      <c r="G17" s="7"/>
      <c r="H17" s="94">
        <v>50000</v>
      </c>
      <c r="I17" s="95">
        <v>3.2500000000000001E-2</v>
      </c>
      <c r="J17" s="96">
        <v>2.46E-2</v>
      </c>
      <c r="K17" s="97">
        <f t="shared" si="1"/>
        <v>1625</v>
      </c>
      <c r="L17" s="98">
        <f t="shared" si="5"/>
        <v>0</v>
      </c>
      <c r="M17" s="99">
        <f t="shared" si="2"/>
        <v>1625</v>
      </c>
    </row>
    <row r="18" spans="1:13" ht="12" customHeight="1" x14ac:dyDescent="0.25">
      <c r="A18" s="8">
        <f t="shared" si="3"/>
        <v>10</v>
      </c>
      <c r="B18" s="39">
        <v>0</v>
      </c>
      <c r="C18" s="40">
        <v>0</v>
      </c>
      <c r="D18" s="41">
        <f t="shared" si="0"/>
        <v>0</v>
      </c>
      <c r="E18" s="32">
        <v>0.36990000000000001</v>
      </c>
      <c r="F18" s="38">
        <f t="shared" si="4"/>
        <v>0</v>
      </c>
      <c r="G18" s="7"/>
      <c r="H18" s="94">
        <v>50000</v>
      </c>
      <c r="I18" s="95">
        <v>3.2500000000000001E-2</v>
      </c>
      <c r="J18" s="96">
        <v>2.46E-2</v>
      </c>
      <c r="K18" s="97">
        <f t="shared" si="1"/>
        <v>1625</v>
      </c>
      <c r="L18" s="98">
        <f t="shared" si="5"/>
        <v>0</v>
      </c>
      <c r="M18" s="99">
        <f t="shared" si="2"/>
        <v>1625</v>
      </c>
    </row>
    <row r="19" spans="1:13" ht="12" customHeight="1" x14ac:dyDescent="0.25">
      <c r="A19" s="8">
        <f t="shared" si="3"/>
        <v>11</v>
      </c>
      <c r="B19" s="39">
        <v>0</v>
      </c>
      <c r="C19" s="40">
        <v>0</v>
      </c>
      <c r="D19" s="41">
        <f t="shared" si="0"/>
        <v>0</v>
      </c>
      <c r="E19" s="32">
        <v>0.36990000000000001</v>
      </c>
      <c r="F19" s="38">
        <f t="shared" si="4"/>
        <v>0</v>
      </c>
      <c r="G19" s="7"/>
      <c r="H19" s="94">
        <v>50000</v>
      </c>
      <c r="I19" s="95">
        <v>3.2500000000000001E-2</v>
      </c>
      <c r="J19" s="96">
        <v>2.46E-2</v>
      </c>
      <c r="K19" s="97">
        <f t="shared" si="1"/>
        <v>1625</v>
      </c>
      <c r="L19" s="98">
        <f t="shared" si="5"/>
        <v>0</v>
      </c>
      <c r="M19" s="99">
        <f t="shared" si="2"/>
        <v>1625</v>
      </c>
    </row>
    <row r="20" spans="1:13" ht="12" customHeight="1" x14ac:dyDescent="0.25">
      <c r="A20" s="8">
        <f t="shared" si="3"/>
        <v>12</v>
      </c>
      <c r="B20" s="39">
        <v>0</v>
      </c>
      <c r="C20" s="40">
        <v>0</v>
      </c>
      <c r="D20" s="41">
        <f t="shared" si="0"/>
        <v>0</v>
      </c>
      <c r="E20" s="32">
        <v>0.36990000000000001</v>
      </c>
      <c r="F20" s="38">
        <f t="shared" si="4"/>
        <v>0</v>
      </c>
      <c r="G20" s="7"/>
      <c r="H20" s="94">
        <v>50000</v>
      </c>
      <c r="I20" s="95">
        <v>3.2500000000000001E-2</v>
      </c>
      <c r="J20" s="96">
        <v>2.46E-2</v>
      </c>
      <c r="K20" s="97">
        <f t="shared" si="1"/>
        <v>1625</v>
      </c>
      <c r="L20" s="98">
        <f t="shared" si="5"/>
        <v>0</v>
      </c>
      <c r="M20" s="99">
        <f t="shared" si="2"/>
        <v>1625</v>
      </c>
    </row>
    <row r="21" spans="1:13" ht="12" customHeight="1" x14ac:dyDescent="0.25">
      <c r="A21" s="8">
        <f t="shared" si="3"/>
        <v>13</v>
      </c>
      <c r="B21" s="39">
        <v>0</v>
      </c>
      <c r="C21" s="40">
        <v>0</v>
      </c>
      <c r="D21" s="41">
        <f t="shared" si="0"/>
        <v>0</v>
      </c>
      <c r="E21" s="32">
        <v>0.36990000000000001</v>
      </c>
      <c r="F21" s="38">
        <f t="shared" si="4"/>
        <v>0</v>
      </c>
      <c r="G21" s="7"/>
      <c r="H21" s="94">
        <v>50000</v>
      </c>
      <c r="I21" s="95">
        <v>3.2500000000000001E-2</v>
      </c>
      <c r="J21" s="96">
        <v>2.46E-2</v>
      </c>
      <c r="K21" s="97">
        <f t="shared" si="1"/>
        <v>1625</v>
      </c>
      <c r="L21" s="98">
        <f t="shared" si="5"/>
        <v>0</v>
      </c>
      <c r="M21" s="99">
        <f t="shared" si="2"/>
        <v>1625</v>
      </c>
    </row>
    <row r="22" spans="1:13" ht="12" customHeight="1" x14ac:dyDescent="0.25">
      <c r="A22" s="8">
        <f t="shared" si="3"/>
        <v>14</v>
      </c>
      <c r="B22" s="39">
        <v>0</v>
      </c>
      <c r="C22" s="40">
        <v>0</v>
      </c>
      <c r="D22" s="41">
        <f t="shared" si="0"/>
        <v>0</v>
      </c>
      <c r="E22" s="32">
        <v>0.36990000000000001</v>
      </c>
      <c r="F22" s="38">
        <f t="shared" si="4"/>
        <v>0</v>
      </c>
      <c r="G22" s="7"/>
      <c r="H22" s="94">
        <v>50000</v>
      </c>
      <c r="I22" s="95">
        <v>3.2500000000000001E-2</v>
      </c>
      <c r="J22" s="96">
        <v>2.46E-2</v>
      </c>
      <c r="K22" s="97">
        <f t="shared" si="1"/>
        <v>1625</v>
      </c>
      <c r="L22" s="98">
        <f t="shared" si="5"/>
        <v>0</v>
      </c>
      <c r="M22" s="99">
        <f t="shared" si="2"/>
        <v>1625</v>
      </c>
    </row>
    <row r="23" spans="1:13" ht="12" customHeight="1" x14ac:dyDescent="0.25">
      <c r="A23" s="8">
        <f t="shared" si="3"/>
        <v>15</v>
      </c>
      <c r="B23" s="39">
        <v>0</v>
      </c>
      <c r="C23" s="40">
        <v>0</v>
      </c>
      <c r="D23" s="41">
        <f t="shared" si="0"/>
        <v>0</v>
      </c>
      <c r="E23" s="32">
        <v>0.36990000000000001</v>
      </c>
      <c r="F23" s="38">
        <f t="shared" si="4"/>
        <v>0</v>
      </c>
      <c r="G23" s="7"/>
      <c r="H23" s="94">
        <v>50000</v>
      </c>
      <c r="I23" s="95">
        <v>3.2500000000000001E-2</v>
      </c>
      <c r="J23" s="96">
        <v>2.46E-2</v>
      </c>
      <c r="K23" s="97">
        <f t="shared" si="1"/>
        <v>1625</v>
      </c>
      <c r="L23" s="98">
        <f t="shared" si="5"/>
        <v>0</v>
      </c>
      <c r="M23" s="99">
        <f t="shared" si="2"/>
        <v>1625</v>
      </c>
    </row>
    <row r="24" spans="1:13" ht="12" customHeight="1" x14ac:dyDescent="0.25">
      <c r="A24" s="8">
        <f t="shared" si="3"/>
        <v>16</v>
      </c>
      <c r="B24" s="39">
        <v>0</v>
      </c>
      <c r="C24" s="40">
        <v>0</v>
      </c>
      <c r="D24" s="41">
        <f t="shared" si="0"/>
        <v>0</v>
      </c>
      <c r="E24" s="32">
        <v>0.36990000000000001</v>
      </c>
      <c r="F24" s="38">
        <f t="shared" si="4"/>
        <v>0</v>
      </c>
      <c r="G24" s="7"/>
      <c r="H24" s="94">
        <v>50000</v>
      </c>
      <c r="I24" s="95">
        <v>3.2500000000000001E-2</v>
      </c>
      <c r="J24" s="96">
        <v>2.46E-2</v>
      </c>
      <c r="K24" s="97">
        <f t="shared" si="1"/>
        <v>1625</v>
      </c>
      <c r="L24" s="98">
        <f t="shared" si="5"/>
        <v>0</v>
      </c>
      <c r="M24" s="99">
        <f t="shared" si="2"/>
        <v>1625</v>
      </c>
    </row>
    <row r="25" spans="1:13" ht="12" customHeight="1" x14ac:dyDescent="0.25">
      <c r="A25" s="8">
        <f t="shared" si="3"/>
        <v>17</v>
      </c>
      <c r="B25" s="39">
        <v>0</v>
      </c>
      <c r="C25" s="40">
        <v>0</v>
      </c>
      <c r="D25" s="41">
        <f t="shared" si="0"/>
        <v>0</v>
      </c>
      <c r="E25" s="32">
        <v>0.36990000000000001</v>
      </c>
      <c r="F25" s="38">
        <f t="shared" si="4"/>
        <v>0</v>
      </c>
      <c r="G25" s="7"/>
      <c r="H25" s="94">
        <v>50000</v>
      </c>
      <c r="I25" s="95">
        <v>3.2500000000000001E-2</v>
      </c>
      <c r="J25" s="96">
        <v>2.46E-2</v>
      </c>
      <c r="K25" s="97">
        <f t="shared" si="1"/>
        <v>1625</v>
      </c>
      <c r="L25" s="98">
        <f t="shared" si="5"/>
        <v>0</v>
      </c>
      <c r="M25" s="99">
        <f t="shared" si="2"/>
        <v>1625</v>
      </c>
    </row>
    <row r="26" spans="1:13" ht="12" customHeight="1" x14ac:dyDescent="0.25">
      <c r="A26" s="8">
        <f t="shared" si="3"/>
        <v>18</v>
      </c>
      <c r="B26" s="39">
        <v>0</v>
      </c>
      <c r="C26" s="40">
        <v>0</v>
      </c>
      <c r="D26" s="41">
        <f t="shared" si="0"/>
        <v>0</v>
      </c>
      <c r="E26" s="32">
        <v>0.36990000000000001</v>
      </c>
      <c r="F26" s="38">
        <f t="shared" si="4"/>
        <v>0</v>
      </c>
      <c r="G26" s="7"/>
      <c r="H26" s="94">
        <v>50000</v>
      </c>
      <c r="I26" s="95">
        <v>3.2500000000000001E-2</v>
      </c>
      <c r="J26" s="96">
        <v>2.46E-2</v>
      </c>
      <c r="K26" s="97">
        <f t="shared" si="1"/>
        <v>1625</v>
      </c>
      <c r="L26" s="98">
        <f t="shared" si="5"/>
        <v>0</v>
      </c>
      <c r="M26" s="99">
        <f t="shared" si="2"/>
        <v>1625</v>
      </c>
    </row>
    <row r="27" spans="1:13" ht="12" customHeight="1" x14ac:dyDescent="0.25">
      <c r="A27" s="8">
        <f t="shared" si="3"/>
        <v>19</v>
      </c>
      <c r="B27" s="39">
        <v>0</v>
      </c>
      <c r="C27" s="40">
        <v>0</v>
      </c>
      <c r="D27" s="41">
        <f t="shared" si="0"/>
        <v>0</v>
      </c>
      <c r="E27" s="32">
        <v>0.36990000000000001</v>
      </c>
      <c r="F27" s="38">
        <f t="shared" si="4"/>
        <v>0</v>
      </c>
      <c r="G27" s="7"/>
      <c r="H27" s="94">
        <v>50000</v>
      </c>
      <c r="I27" s="95">
        <v>3.2500000000000001E-2</v>
      </c>
      <c r="J27" s="96">
        <v>2.46E-2</v>
      </c>
      <c r="K27" s="97">
        <f t="shared" si="1"/>
        <v>1625</v>
      </c>
      <c r="L27" s="98">
        <f t="shared" si="5"/>
        <v>0</v>
      </c>
      <c r="M27" s="99">
        <f t="shared" si="2"/>
        <v>1625</v>
      </c>
    </row>
    <row r="28" spans="1:13" ht="12" customHeight="1" x14ac:dyDescent="0.25">
      <c r="A28" s="8">
        <f t="shared" si="3"/>
        <v>20</v>
      </c>
      <c r="B28" s="39">
        <v>0</v>
      </c>
      <c r="C28" s="40">
        <v>0</v>
      </c>
      <c r="D28" s="41">
        <f t="shared" si="0"/>
        <v>0</v>
      </c>
      <c r="E28" s="32">
        <v>0.36990000000000001</v>
      </c>
      <c r="F28" s="38">
        <f t="shared" si="4"/>
        <v>0</v>
      </c>
      <c r="G28" s="7"/>
      <c r="H28" s="94">
        <v>50000</v>
      </c>
      <c r="I28" s="95">
        <v>3.2500000000000001E-2</v>
      </c>
      <c r="J28" s="96">
        <v>2.46E-2</v>
      </c>
      <c r="K28" s="97">
        <f t="shared" si="1"/>
        <v>1625</v>
      </c>
      <c r="L28" s="98">
        <f t="shared" si="5"/>
        <v>0</v>
      </c>
      <c r="M28" s="99">
        <f t="shared" si="2"/>
        <v>1625</v>
      </c>
    </row>
    <row r="29" spans="1:13" ht="12" customHeight="1" x14ac:dyDescent="0.25">
      <c r="A29" s="8">
        <f t="shared" si="3"/>
        <v>21</v>
      </c>
      <c r="B29" s="39">
        <v>0</v>
      </c>
      <c r="C29" s="40">
        <v>0</v>
      </c>
      <c r="D29" s="41">
        <f t="shared" si="0"/>
        <v>0</v>
      </c>
      <c r="E29" s="32">
        <v>0.36990000000000001</v>
      </c>
      <c r="F29" s="38">
        <f t="shared" si="4"/>
        <v>0</v>
      </c>
      <c r="G29" s="7"/>
      <c r="H29" s="94">
        <v>50000</v>
      </c>
      <c r="I29" s="95">
        <v>3.2500000000000001E-2</v>
      </c>
      <c r="J29" s="96">
        <v>2.46E-2</v>
      </c>
      <c r="K29" s="97">
        <f t="shared" si="1"/>
        <v>1625</v>
      </c>
      <c r="L29" s="98">
        <f t="shared" si="5"/>
        <v>0</v>
      </c>
      <c r="M29" s="99">
        <f t="shared" si="2"/>
        <v>1625</v>
      </c>
    </row>
    <row r="30" spans="1:13" ht="12" customHeight="1" x14ac:dyDescent="0.25">
      <c r="A30" s="8">
        <f t="shared" si="3"/>
        <v>22</v>
      </c>
      <c r="B30" s="39">
        <v>0</v>
      </c>
      <c r="C30" s="40">
        <v>0</v>
      </c>
      <c r="D30" s="41">
        <f t="shared" si="0"/>
        <v>0</v>
      </c>
      <c r="E30" s="32">
        <v>0.36990000000000001</v>
      </c>
      <c r="F30" s="38">
        <f t="shared" si="4"/>
        <v>0</v>
      </c>
      <c r="G30" s="7"/>
      <c r="H30" s="94">
        <v>50000</v>
      </c>
      <c r="I30" s="95">
        <v>3.2500000000000001E-2</v>
      </c>
      <c r="J30" s="96">
        <v>2.46E-2</v>
      </c>
      <c r="K30" s="97">
        <f t="shared" si="1"/>
        <v>1625</v>
      </c>
      <c r="L30" s="98">
        <f t="shared" si="5"/>
        <v>0</v>
      </c>
      <c r="M30" s="99">
        <f t="shared" si="2"/>
        <v>1625</v>
      </c>
    </row>
    <row r="31" spans="1:13" ht="12" customHeight="1" x14ac:dyDescent="0.25">
      <c r="A31" s="8">
        <f t="shared" si="3"/>
        <v>23</v>
      </c>
      <c r="B31" s="39">
        <v>0</v>
      </c>
      <c r="C31" s="40">
        <v>0</v>
      </c>
      <c r="D31" s="41">
        <f t="shared" si="0"/>
        <v>0</v>
      </c>
      <c r="E31" s="32">
        <v>0.36990000000000001</v>
      </c>
      <c r="F31" s="38">
        <f t="shared" si="4"/>
        <v>0</v>
      </c>
      <c r="G31" s="7"/>
      <c r="H31" s="94">
        <v>50000</v>
      </c>
      <c r="I31" s="95">
        <v>3.2500000000000001E-2</v>
      </c>
      <c r="J31" s="96">
        <v>2.46E-2</v>
      </c>
      <c r="K31" s="97">
        <f t="shared" si="1"/>
        <v>1625</v>
      </c>
      <c r="L31" s="98">
        <f t="shared" si="5"/>
        <v>0</v>
      </c>
      <c r="M31" s="99">
        <f t="shared" si="2"/>
        <v>1625</v>
      </c>
    </row>
    <row r="32" spans="1:13" ht="12" customHeight="1" x14ac:dyDescent="0.25">
      <c r="A32" s="8">
        <f t="shared" si="3"/>
        <v>24</v>
      </c>
      <c r="B32" s="39">
        <v>0</v>
      </c>
      <c r="C32" s="40">
        <v>0</v>
      </c>
      <c r="D32" s="41">
        <f t="shared" si="0"/>
        <v>0</v>
      </c>
      <c r="E32" s="32">
        <v>0.36990000000000001</v>
      </c>
      <c r="F32" s="38">
        <f t="shared" si="4"/>
        <v>0</v>
      </c>
      <c r="G32" s="7"/>
      <c r="H32" s="94">
        <v>50000</v>
      </c>
      <c r="I32" s="95">
        <v>3.2500000000000001E-2</v>
      </c>
      <c r="J32" s="96">
        <v>2.46E-2</v>
      </c>
      <c r="K32" s="97">
        <f t="shared" si="1"/>
        <v>1625</v>
      </c>
      <c r="L32" s="98">
        <f t="shared" si="5"/>
        <v>0</v>
      </c>
      <c r="M32" s="99">
        <f t="shared" si="2"/>
        <v>1625</v>
      </c>
    </row>
    <row r="33" spans="1:13" ht="12" customHeight="1" x14ac:dyDescent="0.25">
      <c r="A33" s="8">
        <f t="shared" si="3"/>
        <v>25</v>
      </c>
      <c r="B33" s="39">
        <v>0</v>
      </c>
      <c r="C33" s="40">
        <v>3102</v>
      </c>
      <c r="D33" s="41">
        <f t="shared" si="0"/>
        <v>3102</v>
      </c>
      <c r="E33" s="32">
        <v>0.36990000000000001</v>
      </c>
      <c r="F33" s="38">
        <f t="shared" si="4"/>
        <v>1147.43</v>
      </c>
      <c r="G33" s="7"/>
      <c r="H33" s="94">
        <v>50000</v>
      </c>
      <c r="I33" s="95">
        <v>3.2500000000000001E-2</v>
      </c>
      <c r="J33" s="96">
        <v>2.46E-2</v>
      </c>
      <c r="K33" s="97">
        <f t="shared" si="1"/>
        <v>1625</v>
      </c>
      <c r="L33" s="98">
        <f t="shared" si="5"/>
        <v>76.309200000000004</v>
      </c>
      <c r="M33" s="99">
        <f t="shared" si="2"/>
        <v>1701.3091999999999</v>
      </c>
    </row>
    <row r="34" spans="1:13" ht="12" customHeight="1" x14ac:dyDescent="0.25">
      <c r="A34" s="8">
        <f t="shared" si="3"/>
        <v>26</v>
      </c>
      <c r="B34" s="39">
        <v>0</v>
      </c>
      <c r="C34" s="40">
        <v>11632</v>
      </c>
      <c r="D34" s="41">
        <f t="shared" si="0"/>
        <v>11632</v>
      </c>
      <c r="E34" s="32">
        <v>0.36990000000000001</v>
      </c>
      <c r="F34" s="38">
        <f t="shared" si="4"/>
        <v>4302.68</v>
      </c>
      <c r="G34" s="7"/>
      <c r="H34" s="94">
        <v>50000</v>
      </c>
      <c r="I34" s="95">
        <v>3.2500000000000001E-2</v>
      </c>
      <c r="J34" s="96">
        <v>2.46E-2</v>
      </c>
      <c r="K34" s="97">
        <f t="shared" si="1"/>
        <v>1625</v>
      </c>
      <c r="L34" s="98">
        <f t="shared" si="5"/>
        <v>286.1472</v>
      </c>
      <c r="M34" s="99">
        <f t="shared" si="2"/>
        <v>1911.1471999999999</v>
      </c>
    </row>
    <row r="35" spans="1:13" ht="12" customHeight="1" x14ac:dyDescent="0.25">
      <c r="A35" s="8">
        <f t="shared" si="3"/>
        <v>27</v>
      </c>
      <c r="B35" s="39">
        <v>0</v>
      </c>
      <c r="C35" s="40">
        <v>6922</v>
      </c>
      <c r="D35" s="41">
        <f t="shared" si="0"/>
        <v>6922</v>
      </c>
      <c r="E35" s="32">
        <v>0.36990000000000001</v>
      </c>
      <c r="F35" s="38">
        <f t="shared" si="4"/>
        <v>2560.4499999999998</v>
      </c>
      <c r="G35" s="7"/>
      <c r="H35" s="94">
        <v>50000</v>
      </c>
      <c r="I35" s="95">
        <v>3.2500000000000001E-2</v>
      </c>
      <c r="J35" s="96">
        <v>2.46E-2</v>
      </c>
      <c r="K35" s="97">
        <f t="shared" si="1"/>
        <v>1625</v>
      </c>
      <c r="L35" s="98">
        <f t="shared" si="5"/>
        <v>170.28120000000001</v>
      </c>
      <c r="M35" s="99">
        <f t="shared" si="2"/>
        <v>1795.2811999999999</v>
      </c>
    </row>
    <row r="36" spans="1:13" ht="12" customHeight="1" x14ac:dyDescent="0.25">
      <c r="A36" s="8">
        <f t="shared" si="3"/>
        <v>28</v>
      </c>
      <c r="B36" s="39">
        <v>0</v>
      </c>
      <c r="C36" s="40">
        <v>1472</v>
      </c>
      <c r="D36" s="41">
        <f t="shared" si="0"/>
        <v>1472</v>
      </c>
      <c r="E36" s="32">
        <v>0.36990000000000001</v>
      </c>
      <c r="F36" s="38">
        <f t="shared" si="4"/>
        <v>544.49</v>
      </c>
      <c r="G36" s="7"/>
      <c r="H36" s="94">
        <v>50000</v>
      </c>
      <c r="I36" s="95">
        <v>3.2500000000000001E-2</v>
      </c>
      <c r="J36" s="96">
        <v>2.46E-2</v>
      </c>
      <c r="K36" s="97">
        <f t="shared" si="1"/>
        <v>1625</v>
      </c>
      <c r="L36" s="98">
        <f t="shared" si="5"/>
        <v>36.211199999999998</v>
      </c>
      <c r="M36" s="99">
        <f t="shared" si="2"/>
        <v>1661.2112</v>
      </c>
    </row>
    <row r="37" spans="1:13" ht="12" customHeight="1" x14ac:dyDescent="0.25">
      <c r="A37" s="8">
        <f t="shared" si="3"/>
        <v>29</v>
      </c>
      <c r="B37" s="39">
        <v>0</v>
      </c>
      <c r="C37" s="40">
        <v>842</v>
      </c>
      <c r="D37" s="41">
        <f t="shared" si="0"/>
        <v>842</v>
      </c>
      <c r="E37" s="32">
        <v>0.36990000000000001</v>
      </c>
      <c r="F37" s="38">
        <f t="shared" si="4"/>
        <v>311.45999999999998</v>
      </c>
      <c r="G37" s="7"/>
      <c r="H37" s="94">
        <v>50000</v>
      </c>
      <c r="I37" s="95">
        <v>3.2500000000000001E-2</v>
      </c>
      <c r="J37" s="96">
        <v>2.46E-2</v>
      </c>
      <c r="K37" s="97">
        <f t="shared" si="1"/>
        <v>1625</v>
      </c>
      <c r="L37" s="98">
        <f t="shared" si="5"/>
        <v>20.713200000000001</v>
      </c>
      <c r="M37" s="99">
        <f t="shared" si="2"/>
        <v>1645.7131999999999</v>
      </c>
    </row>
    <row r="38" spans="1:13" ht="12" customHeight="1" x14ac:dyDescent="0.25">
      <c r="A38" s="8">
        <f t="shared" si="3"/>
        <v>30</v>
      </c>
      <c r="B38" s="39">
        <v>0</v>
      </c>
      <c r="C38" s="40">
        <v>19143</v>
      </c>
      <c r="D38" s="41">
        <f t="shared" si="0"/>
        <v>19143</v>
      </c>
      <c r="E38" s="32">
        <v>0.36990000000000001</v>
      </c>
      <c r="F38" s="38">
        <f t="shared" si="4"/>
        <v>7081</v>
      </c>
      <c r="G38" s="7"/>
      <c r="H38" s="94">
        <v>50000</v>
      </c>
      <c r="I38" s="95">
        <v>3.2500000000000001E-2</v>
      </c>
      <c r="J38" s="96">
        <v>2.46E-2</v>
      </c>
      <c r="K38" s="97">
        <f t="shared" si="1"/>
        <v>1625</v>
      </c>
      <c r="L38" s="98">
        <f t="shared" si="5"/>
        <v>470.9178</v>
      </c>
      <c r="M38" s="99">
        <f t="shared" si="2"/>
        <v>2095.9178000000002</v>
      </c>
    </row>
    <row r="39" spans="1:13" ht="12" customHeight="1" thickBot="1" x14ac:dyDescent="0.3">
      <c r="A39" s="21">
        <f t="shared" si="3"/>
        <v>31</v>
      </c>
      <c r="B39" s="44"/>
      <c r="C39" s="43">
        <v>6881</v>
      </c>
      <c r="D39" s="45">
        <f t="shared" si="0"/>
        <v>6881</v>
      </c>
      <c r="E39" s="155">
        <v>0.36990000000000001</v>
      </c>
      <c r="F39" s="49">
        <f t="shared" si="4"/>
        <v>2545.2800000000002</v>
      </c>
      <c r="G39" s="7"/>
      <c r="H39" s="168">
        <v>50000</v>
      </c>
      <c r="I39" s="179">
        <v>3.2500000000000001E-2</v>
      </c>
      <c r="J39" s="177">
        <v>2.46E-2</v>
      </c>
      <c r="K39" s="178">
        <f t="shared" si="1"/>
        <v>1625</v>
      </c>
      <c r="L39" s="171">
        <f t="shared" si="5"/>
        <v>169.27260000000001</v>
      </c>
      <c r="M39" s="172">
        <f t="shared" si="2"/>
        <v>1794.2726</v>
      </c>
    </row>
    <row r="40" spans="1:13" ht="12" customHeight="1" x14ac:dyDescent="0.25">
      <c r="A40" s="50"/>
      <c r="B40" s="55">
        <f>SUM(B9:B39)</f>
        <v>0</v>
      </c>
      <c r="C40" s="56">
        <f>SUM(C9:C39)</f>
        <v>49994</v>
      </c>
      <c r="D40" s="138">
        <f>SUM(D9:D39)</f>
        <v>49994</v>
      </c>
      <c r="E40" s="59"/>
      <c r="F40" s="60">
        <f>SUM(F9:F39)</f>
        <v>18492.79</v>
      </c>
      <c r="G40" s="7"/>
      <c r="H40" s="101"/>
      <c r="I40" s="102"/>
      <c r="J40" s="102"/>
      <c r="K40" s="103">
        <f>SUM(K9:K39)</f>
        <v>50375</v>
      </c>
      <c r="L40" s="103">
        <f>SUM(L9:L39)</f>
        <v>1229.8524</v>
      </c>
      <c r="M40" s="104">
        <f>SUM(K40:L40)</f>
        <v>51604.852400000003</v>
      </c>
    </row>
    <row r="41" spans="1:13" ht="12" customHeight="1" x14ac:dyDescent="0.25">
      <c r="A41" s="8"/>
      <c r="B41" s="2"/>
      <c r="C41" s="2"/>
      <c r="D41" s="2"/>
      <c r="E41" s="2"/>
      <c r="F41" s="2"/>
      <c r="G41" s="7"/>
      <c r="H41" s="105"/>
      <c r="I41" s="105"/>
      <c r="J41" s="105"/>
      <c r="K41" s="105"/>
      <c r="L41" s="105"/>
      <c r="M41" s="105"/>
    </row>
    <row r="42" spans="1:13" ht="12" customHeight="1" x14ac:dyDescent="0.25">
      <c r="A42" s="8"/>
      <c r="B42" s="7"/>
      <c r="C42" s="140"/>
      <c r="D42" s="7"/>
      <c r="E42" s="7"/>
      <c r="F42" s="7"/>
      <c r="G42" s="68"/>
      <c r="H42" s="106"/>
      <c r="I42" s="107" t="s">
        <v>38</v>
      </c>
      <c r="J42" s="107"/>
      <c r="K42" s="107"/>
      <c r="L42" s="107"/>
      <c r="M42" s="106"/>
    </row>
    <row r="43" spans="1:13" ht="12" customHeight="1" x14ac:dyDescent="0.25">
      <c r="A43" s="8"/>
      <c r="B43" s="7"/>
      <c r="C43" s="140"/>
      <c r="D43" s="7"/>
      <c r="E43" s="140"/>
      <c r="F43" s="151"/>
      <c r="G43" s="68"/>
      <c r="H43" s="106"/>
      <c r="I43" s="108" t="s">
        <v>62</v>
      </c>
      <c r="J43" s="108"/>
      <c r="K43" s="109">
        <f>F40</f>
        <v>18492.79</v>
      </c>
      <c r="L43" s="108"/>
      <c r="M43" s="106"/>
    </row>
    <row r="44" spans="1:13" ht="12" customHeight="1" x14ac:dyDescent="0.25">
      <c r="A44" s="8"/>
      <c r="B44" s="7"/>
      <c r="C44" s="140"/>
      <c r="D44" s="7"/>
      <c r="E44" s="140"/>
      <c r="F44" s="151"/>
      <c r="G44" s="68"/>
      <c r="H44" s="106"/>
      <c r="I44" s="108" t="s">
        <v>65</v>
      </c>
      <c r="J44" s="108"/>
      <c r="K44" s="180">
        <f>+K40</f>
        <v>50375</v>
      </c>
      <c r="L44" s="108"/>
      <c r="M44" s="106"/>
    </row>
    <row r="45" spans="1:13" ht="12" customHeight="1" x14ac:dyDescent="0.25">
      <c r="A45" s="8"/>
      <c r="B45" s="7"/>
      <c r="C45" s="140"/>
      <c r="D45" s="7"/>
      <c r="E45" s="140"/>
      <c r="F45" s="151"/>
      <c r="G45" s="68"/>
      <c r="H45" s="106"/>
      <c r="I45" s="108" t="s">
        <v>63</v>
      </c>
      <c r="J45" s="108"/>
      <c r="K45" s="110">
        <f>-K40</f>
        <v>-50375</v>
      </c>
      <c r="L45" s="108"/>
      <c r="M45" s="106"/>
    </row>
    <row r="46" spans="1:13" ht="12" customHeight="1" x14ac:dyDescent="0.25">
      <c r="A46" s="8"/>
      <c r="B46" s="7"/>
      <c r="C46" s="140"/>
      <c r="D46" s="7"/>
      <c r="E46" s="140"/>
      <c r="F46" s="151"/>
      <c r="G46" s="68"/>
      <c r="H46" s="106"/>
      <c r="I46" s="107" t="s">
        <v>64</v>
      </c>
      <c r="J46" s="107"/>
      <c r="K46" s="111">
        <f>-L40</f>
        <v>-1229.8524</v>
      </c>
      <c r="L46" s="107"/>
      <c r="M46" s="106"/>
    </row>
    <row r="47" spans="1:13" ht="12" customHeight="1" x14ac:dyDescent="0.25">
      <c r="A47" s="8"/>
      <c r="B47" s="7"/>
      <c r="C47" s="140"/>
      <c r="D47" s="7"/>
      <c r="E47" s="140"/>
      <c r="F47" s="151"/>
      <c r="G47" s="68"/>
      <c r="H47" s="106"/>
      <c r="I47" s="108" t="s">
        <v>39</v>
      </c>
      <c r="J47" s="108"/>
      <c r="K47" s="109">
        <f>SUM(K43:K46)</f>
        <v>17262.937600000008</v>
      </c>
      <c r="L47" s="108"/>
      <c r="M47" s="106"/>
    </row>
    <row r="48" spans="1:13" ht="12" customHeight="1" x14ac:dyDescent="0.25">
      <c r="A48" s="8"/>
      <c r="B48" s="7"/>
      <c r="C48" s="140"/>
      <c r="D48" s="7"/>
      <c r="E48" s="66"/>
      <c r="F48" s="68"/>
      <c r="G48" s="68"/>
    </row>
    <row r="49" spans="1:7" ht="12" customHeight="1" x14ac:dyDescent="0.25">
      <c r="A49" s="8"/>
      <c r="B49" s="7"/>
      <c r="C49" s="140"/>
      <c r="D49" s="7"/>
      <c r="E49" s="2"/>
      <c r="F49" s="2"/>
      <c r="G49" s="7"/>
    </row>
    <row r="50" spans="1:7" ht="12" customHeight="1" x14ac:dyDescent="0.25">
      <c r="B50" s="7"/>
      <c r="C50" s="140"/>
      <c r="D50" s="7"/>
    </row>
  </sheetData>
  <mergeCells count="3">
    <mergeCell ref="E7:F7"/>
    <mergeCell ref="B6:D6"/>
    <mergeCell ref="B1:C1"/>
  </mergeCells>
  <phoneticPr fontId="0" type="noConversion"/>
  <pageMargins left="0.25" right="0.25" top="0.5" bottom="0.25" header="0.5" footer="0.2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Astra's</vt:lpstr>
      <vt:lpstr>TW's</vt:lpstr>
      <vt:lpstr>Max Rates</vt:lpstr>
      <vt:lpstr>'Astra''s'!Print_Area</vt:lpstr>
      <vt:lpstr>'Max Rates'!Print_Area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2001-06-01T15:36:28Z</cp:lastPrinted>
  <dcterms:created xsi:type="dcterms:W3CDTF">2001-04-18T21:47:43Z</dcterms:created>
  <dcterms:modified xsi:type="dcterms:W3CDTF">2023-09-10T15:06:53Z</dcterms:modified>
</cp:coreProperties>
</file>