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608" yWindow="696" windowWidth="4776" windowHeight="5220" tabRatio="686" activeTab="1"/>
  </bookViews>
  <sheets>
    <sheet name="by type_area" sheetId="80" r:id="rId1"/>
    <sheet name="summary" sheetId="63" r:id="rId2"/>
    <sheet name="williams" sheetId="2" r:id="rId3"/>
    <sheet name="Lonestar" sheetId="5" r:id="rId4"/>
    <sheet name="PG&amp;E" sheetId="28" r:id="rId5"/>
    <sheet name="SoCal" sheetId="6" r:id="rId6"/>
    <sheet name="PGETX" sheetId="9" r:id="rId7"/>
    <sheet name="El Paso" sheetId="11" r:id="rId8"/>
    <sheet name="Red C" sheetId="15" r:id="rId9"/>
    <sheet name="Amoco" sheetId="12" r:id="rId10"/>
    <sheet name="Oasis" sheetId="16" r:id="rId11"/>
    <sheet name="Agave" sheetId="8" r:id="rId12"/>
    <sheet name="Conoco" sheetId="13" r:id="rId13"/>
    <sheet name="NW" sheetId="7" r:id="rId14"/>
    <sheet name="transcol" sheetId="19" r:id="rId15"/>
    <sheet name="Duke" sheetId="20" r:id="rId16"/>
    <sheet name="DEFS" sheetId="73" r:id="rId17"/>
    <sheet name="mewborne" sheetId="17" r:id="rId18"/>
    <sheet name="Amoco Abo" sheetId="18" r:id="rId19"/>
    <sheet name="NNG" sheetId="65" r:id="rId20"/>
    <sheet name="PNM" sheetId="64" r:id="rId21"/>
    <sheet name="NGPL" sheetId="67" r:id="rId22"/>
    <sheet name="Mojave" sheetId="68" r:id="rId23"/>
    <sheet name="EOG" sheetId="70" r:id="rId24"/>
    <sheet name="KN_Westar" sheetId="22" r:id="rId25"/>
    <sheet name="Continental" sheetId="71" r:id="rId26"/>
    <sheet name="CIG" sheetId="72" r:id="rId27"/>
    <sheet name="Calpine" sheetId="74" r:id="rId28"/>
    <sheet name="EPFS" sheetId="75" r:id="rId29"/>
    <sheet name="SidR" sheetId="76" r:id="rId30"/>
    <sheet name="NS Steel" sheetId="77" r:id="rId31"/>
    <sheet name="Citizens-Griffith" sheetId="79" r:id="rId32"/>
    <sheet name="Citizens" sheetId="78" r:id="rId33"/>
    <sheet name="PEPL" sheetId="81" r:id="rId34"/>
    <sheet name="MiVida_Rich" sheetId="89" r:id="rId35"/>
    <sheet name="WTGmktg" sheetId="83" r:id="rId36"/>
    <sheet name="WTG inc" sheetId="91" r:id="rId37"/>
    <sheet name="Dominion" sheetId="85" r:id="rId38"/>
    <sheet name="Devon" sheetId="86" r:id="rId39"/>
    <sheet name="crosstex" sheetId="87" r:id="rId40"/>
    <sheet name="Amarillo" sheetId="88" r:id="rId41"/>
    <sheet name="SWGasTrans" sheetId="90" r:id="rId42"/>
    <sheet name="burlington" sheetId="69" r:id="rId43"/>
  </sheets>
  <externalReferences>
    <externalReference r:id="rId44"/>
    <externalReference r:id="rId45"/>
  </externalReferences>
  <definedNames>
    <definedName name="_800applic">#REF!</definedName>
    <definedName name="cngint">#REF!</definedName>
    <definedName name="_imb8289">KN_Westar!$Q$2:$W$29</definedName>
    <definedName name="_xlnm.Print_Area" localSheetId="11">Agave!$A$3:$D$24</definedName>
    <definedName name="_xlnm.Print_Area" localSheetId="9">Amoco!$A$4:$D$40</definedName>
    <definedName name="_xlnm.Print_Area" localSheetId="18">'Amoco Abo'!$A$6:$F$43</definedName>
    <definedName name="_xlnm.Print_Area" localSheetId="0">'by type_area'!$A$49:$M$86</definedName>
    <definedName name="_xlnm.Print_Area" localSheetId="27">Calpine!$G$5:$L$28</definedName>
    <definedName name="_xlnm.Print_Area" localSheetId="12">Conoco!$A$2:$F$44</definedName>
    <definedName name="_xlnm.Print_Area" localSheetId="16">DEFS!$A$1:$J$53</definedName>
    <definedName name="_xlnm.Print_Area" localSheetId="37">Dominion!$A$3:$D$48</definedName>
    <definedName name="_xlnm.Print_Area" localSheetId="15">Duke!$I$6:$Q$16</definedName>
    <definedName name="_xlnm.Print_Area" localSheetId="7">'El Paso'!$A$2:$I$39</definedName>
    <definedName name="_xlnm.Print_Area" localSheetId="23">EOG!$A$1:$J$41</definedName>
    <definedName name="_xlnm.Print_Area" localSheetId="24">KN_Westar!$A$4:$F$41</definedName>
    <definedName name="_xlnm.Print_Area" localSheetId="3">Lonestar!$A$2:$F$42</definedName>
    <definedName name="_xlnm.Print_Area" localSheetId="17">mewborne!$A$5:$J$43</definedName>
    <definedName name="_xlnm.Print_Area" localSheetId="22">Mojave!$A$1:$D$40</definedName>
    <definedName name="_xlnm.Print_Area" localSheetId="21">NGPL!$A$1:$F$39</definedName>
    <definedName name="_xlnm.Print_Area" localSheetId="19">NNG!$A$1:$D$26</definedName>
    <definedName name="_xlnm.Print_Area" localSheetId="13">NW!$A$2:$F$41</definedName>
    <definedName name="_xlnm.Print_Area" localSheetId="10">Oasis!$R$2:$U$40</definedName>
    <definedName name="_xlnm.Print_Area" localSheetId="4">'PG&amp;E'!$A$1:$D$40</definedName>
    <definedName name="_xlnm.Print_Area" localSheetId="6">PGETX!$A$1:$H$41</definedName>
    <definedName name="_xlnm.Print_Area" localSheetId="20">PNM!$A$2:$D$23</definedName>
    <definedName name="_xlnm.Print_Area" localSheetId="8">'Red C'!$A$2:$F$43</definedName>
    <definedName name="_xlnm.Print_Area" localSheetId="5">SoCal!$A$2:$F$41</definedName>
    <definedName name="_xlnm.Print_Area" localSheetId="1">summary!$A$2:$I$57</definedName>
    <definedName name="_xlnm.Print_Area" localSheetId="2">williams!$A$1:$J$48</definedName>
    <definedName name="REVAL">#REF!</definedName>
    <definedName name="softball">#REF!</definedName>
    <definedName name="WRITEOFFS">#REF!</definedName>
  </definedNames>
  <calcPr calcId="92512"/>
</workbook>
</file>

<file path=xl/calcChain.xml><?xml version="1.0" encoding="utf-8"?>
<calcChain xmlns="http://schemas.openxmlformats.org/spreadsheetml/2006/main">
  <c r="D5" i="8" l="1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4" i="8"/>
  <c r="A29" i="8"/>
  <c r="A30" i="8"/>
  <c r="D30" i="8"/>
  <c r="D31" i="8"/>
  <c r="P6" i="88"/>
  <c r="P7" i="88"/>
  <c r="P8" i="88"/>
  <c r="P9" i="88"/>
  <c r="P10" i="88"/>
  <c r="P11" i="88"/>
  <c r="P12" i="88"/>
  <c r="P13" i="88"/>
  <c r="P14" i="88"/>
  <c r="P15" i="88"/>
  <c r="P16" i="88"/>
  <c r="P17" i="88"/>
  <c r="P18" i="88"/>
  <c r="P19" i="88"/>
  <c r="P20" i="88"/>
  <c r="P21" i="88"/>
  <c r="P22" i="88"/>
  <c r="P23" i="88"/>
  <c r="P24" i="88"/>
  <c r="P25" i="88"/>
  <c r="P26" i="88"/>
  <c r="P27" i="88"/>
  <c r="P28" i="88"/>
  <c r="P29" i="88"/>
  <c r="P30" i="88"/>
  <c r="P31" i="88"/>
  <c r="P32" i="88"/>
  <c r="P33" i="88"/>
  <c r="P34" i="88"/>
  <c r="P35" i="88"/>
  <c r="P36" i="88"/>
  <c r="B37" i="88"/>
  <c r="C37" i="88"/>
  <c r="D37" i="88"/>
  <c r="E37" i="88"/>
  <c r="F37" i="88"/>
  <c r="G37" i="88"/>
  <c r="H37" i="88"/>
  <c r="I37" i="88"/>
  <c r="J37" i="88"/>
  <c r="K37" i="88"/>
  <c r="L37" i="88"/>
  <c r="M37" i="88"/>
  <c r="N37" i="88"/>
  <c r="O37" i="88"/>
  <c r="P37" i="88"/>
  <c r="P38" i="88"/>
  <c r="P39" i="88"/>
  <c r="P41" i="88"/>
  <c r="A46" i="88"/>
  <c r="A47" i="88"/>
  <c r="D47" i="88"/>
  <c r="D48" i="88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B37" i="12"/>
  <c r="C37" i="12"/>
  <c r="D37" i="12"/>
  <c r="D40" i="12"/>
  <c r="A45" i="12"/>
  <c r="A46" i="12"/>
  <c r="D46" i="12"/>
  <c r="D47" i="12"/>
  <c r="H47" i="12"/>
  <c r="H49" i="12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1" i="18"/>
  <c r="F32" i="18"/>
  <c r="F33" i="18"/>
  <c r="F34" i="18"/>
  <c r="F35" i="18"/>
  <c r="F36" i="18"/>
  <c r="F37" i="18"/>
  <c r="F38" i="18"/>
  <c r="B39" i="18"/>
  <c r="C39" i="18"/>
  <c r="D39" i="18"/>
  <c r="E39" i="18"/>
  <c r="F39" i="18"/>
  <c r="F40" i="18"/>
  <c r="F41" i="18"/>
  <c r="F43" i="18"/>
  <c r="A47" i="18"/>
  <c r="A48" i="18"/>
  <c r="D48" i="18"/>
  <c r="D49" i="18"/>
  <c r="D7" i="69"/>
  <c r="D8" i="69"/>
  <c r="D9" i="69"/>
  <c r="D10" i="69"/>
  <c r="D11" i="69"/>
  <c r="D12" i="69"/>
  <c r="D13" i="69"/>
  <c r="D14" i="69"/>
  <c r="D15" i="69"/>
  <c r="D16" i="69"/>
  <c r="D17" i="69"/>
  <c r="D18" i="69"/>
  <c r="D19" i="69"/>
  <c r="D20" i="69"/>
  <c r="D21" i="69"/>
  <c r="D22" i="69"/>
  <c r="D23" i="69"/>
  <c r="D24" i="69"/>
  <c r="D25" i="69"/>
  <c r="D26" i="69"/>
  <c r="D27" i="69"/>
  <c r="D28" i="69"/>
  <c r="D29" i="69"/>
  <c r="D30" i="69"/>
  <c r="D31" i="69"/>
  <c r="D32" i="69"/>
  <c r="D33" i="69"/>
  <c r="D34" i="69"/>
  <c r="D35" i="69"/>
  <c r="D36" i="69"/>
  <c r="D37" i="69"/>
  <c r="B38" i="69"/>
  <c r="C38" i="69"/>
  <c r="D38" i="69"/>
  <c r="D39" i="69"/>
  <c r="D40" i="69"/>
  <c r="D42" i="69"/>
  <c r="H42" i="69"/>
  <c r="H44" i="69"/>
  <c r="A47" i="69"/>
  <c r="A48" i="69"/>
  <c r="D48" i="69"/>
  <c r="D49" i="69"/>
  <c r="J3" i="80"/>
  <c r="K3" i="80"/>
  <c r="J4" i="80"/>
  <c r="J5" i="80"/>
  <c r="B12" i="80"/>
  <c r="C12" i="80"/>
  <c r="D12" i="80"/>
  <c r="E12" i="80"/>
  <c r="F12" i="80"/>
  <c r="B13" i="80"/>
  <c r="C13" i="80"/>
  <c r="D13" i="80"/>
  <c r="E13" i="80"/>
  <c r="F13" i="80"/>
  <c r="B14" i="80"/>
  <c r="C14" i="80"/>
  <c r="D14" i="80"/>
  <c r="E14" i="80"/>
  <c r="F14" i="80"/>
  <c r="B15" i="80"/>
  <c r="C15" i="80"/>
  <c r="D15" i="80"/>
  <c r="E15" i="80"/>
  <c r="F15" i="80"/>
  <c r="B16" i="80"/>
  <c r="C16" i="80"/>
  <c r="D16" i="80"/>
  <c r="E16" i="80"/>
  <c r="B19" i="80"/>
  <c r="C19" i="80"/>
  <c r="D19" i="80"/>
  <c r="E19" i="80"/>
  <c r="F19" i="80"/>
  <c r="B20" i="80"/>
  <c r="C20" i="80"/>
  <c r="D20" i="80"/>
  <c r="E20" i="80"/>
  <c r="F20" i="80"/>
  <c r="B21" i="80"/>
  <c r="C21" i="80"/>
  <c r="D21" i="80"/>
  <c r="E21" i="80"/>
  <c r="B24" i="80"/>
  <c r="C24" i="80"/>
  <c r="D24" i="80"/>
  <c r="E24" i="80"/>
  <c r="F24" i="80"/>
  <c r="B25" i="80"/>
  <c r="C25" i="80"/>
  <c r="D25" i="80"/>
  <c r="E25" i="80"/>
  <c r="F25" i="80"/>
  <c r="B26" i="80"/>
  <c r="C26" i="80"/>
  <c r="D26" i="80"/>
  <c r="E26" i="80"/>
  <c r="F26" i="80"/>
  <c r="B27" i="80"/>
  <c r="C27" i="80"/>
  <c r="D27" i="80"/>
  <c r="E27" i="80"/>
  <c r="F27" i="80"/>
  <c r="B28" i="80"/>
  <c r="C28" i="80"/>
  <c r="D28" i="80"/>
  <c r="E28" i="80"/>
  <c r="F28" i="80"/>
  <c r="B29" i="80"/>
  <c r="C29" i="80"/>
  <c r="D29" i="80"/>
  <c r="E29" i="80"/>
  <c r="F29" i="80"/>
  <c r="B30" i="80"/>
  <c r="C30" i="80"/>
  <c r="D30" i="80"/>
  <c r="E30" i="80"/>
  <c r="F30" i="80"/>
  <c r="B31" i="80"/>
  <c r="C31" i="80"/>
  <c r="D31" i="80"/>
  <c r="E31" i="80"/>
  <c r="F31" i="80"/>
  <c r="B32" i="80"/>
  <c r="C32" i="80"/>
  <c r="D32" i="80"/>
  <c r="E32" i="80"/>
  <c r="F32" i="80"/>
  <c r="B33" i="80"/>
  <c r="C33" i="80"/>
  <c r="D33" i="80"/>
  <c r="E33" i="80"/>
  <c r="F33" i="80"/>
  <c r="B34" i="80"/>
  <c r="C34" i="80"/>
  <c r="D34" i="80"/>
  <c r="E34" i="80"/>
  <c r="F34" i="80"/>
  <c r="B35" i="80"/>
  <c r="C35" i="80"/>
  <c r="D35" i="80"/>
  <c r="E35" i="80"/>
  <c r="F35" i="80"/>
  <c r="B36" i="80"/>
  <c r="C36" i="80"/>
  <c r="D36" i="80"/>
  <c r="E36" i="80"/>
  <c r="F36" i="80"/>
  <c r="B37" i="80"/>
  <c r="C37" i="80"/>
  <c r="D37" i="80"/>
  <c r="E37" i="80"/>
  <c r="F37" i="80"/>
  <c r="B38" i="80"/>
  <c r="C38" i="80"/>
  <c r="D38" i="80"/>
  <c r="E38" i="80"/>
  <c r="F38" i="80"/>
  <c r="B39" i="80"/>
  <c r="C39" i="80"/>
  <c r="D39" i="80"/>
  <c r="E39" i="80"/>
  <c r="F39" i="80"/>
  <c r="B40" i="80"/>
  <c r="C40" i="80"/>
  <c r="D40" i="80"/>
  <c r="E40" i="80"/>
  <c r="F40" i="80"/>
  <c r="B41" i="80"/>
  <c r="C41" i="80"/>
  <c r="D41" i="80"/>
  <c r="E41" i="80"/>
  <c r="F41" i="80"/>
  <c r="B42" i="80"/>
  <c r="C42" i="80"/>
  <c r="D42" i="80"/>
  <c r="E42" i="80"/>
  <c r="B44" i="80"/>
  <c r="C44" i="80"/>
  <c r="D44" i="80"/>
  <c r="E44" i="80"/>
  <c r="J50" i="80"/>
  <c r="K50" i="80"/>
  <c r="J51" i="80"/>
  <c r="J52" i="80"/>
  <c r="B59" i="80"/>
  <c r="C59" i="80"/>
  <c r="D59" i="80"/>
  <c r="E59" i="80"/>
  <c r="F59" i="80"/>
  <c r="B60" i="80"/>
  <c r="C60" i="80"/>
  <c r="D60" i="80"/>
  <c r="E60" i="80"/>
  <c r="F60" i="80"/>
  <c r="B61" i="80"/>
  <c r="C61" i="80"/>
  <c r="D61" i="80"/>
  <c r="E61" i="80"/>
  <c r="F61" i="80"/>
  <c r="B62" i="80"/>
  <c r="C62" i="80"/>
  <c r="D62" i="80"/>
  <c r="E62" i="80"/>
  <c r="F62" i="80"/>
  <c r="B63" i="80"/>
  <c r="C63" i="80"/>
  <c r="D63" i="80"/>
  <c r="E63" i="80"/>
  <c r="B66" i="80"/>
  <c r="C66" i="80"/>
  <c r="D66" i="80"/>
  <c r="E66" i="80"/>
  <c r="F66" i="80"/>
  <c r="B67" i="80"/>
  <c r="C67" i="80"/>
  <c r="D67" i="80"/>
  <c r="E67" i="80"/>
  <c r="F67" i="80"/>
  <c r="B68" i="80"/>
  <c r="C68" i="80"/>
  <c r="D68" i="80"/>
  <c r="E68" i="80"/>
  <c r="F68" i="80"/>
  <c r="B69" i="80"/>
  <c r="C69" i="80"/>
  <c r="D69" i="80"/>
  <c r="E69" i="80"/>
  <c r="F69" i="80"/>
  <c r="B70" i="80"/>
  <c r="C70" i="80"/>
  <c r="D70" i="80"/>
  <c r="E70" i="80"/>
  <c r="F70" i="80"/>
  <c r="B71" i="80"/>
  <c r="C71" i="80"/>
  <c r="D71" i="80"/>
  <c r="E71" i="80"/>
  <c r="B74" i="80"/>
  <c r="C74" i="80"/>
  <c r="D74" i="80"/>
  <c r="E74" i="80"/>
  <c r="F74" i="80"/>
  <c r="B75" i="80"/>
  <c r="C75" i="80"/>
  <c r="D75" i="80"/>
  <c r="E75" i="80"/>
  <c r="F75" i="80"/>
  <c r="B76" i="80"/>
  <c r="C76" i="80"/>
  <c r="D76" i="80"/>
  <c r="E76" i="80"/>
  <c r="F76" i="80"/>
  <c r="B77" i="80"/>
  <c r="C77" i="80"/>
  <c r="D77" i="80"/>
  <c r="E77" i="80"/>
  <c r="F77" i="80"/>
  <c r="B78" i="80"/>
  <c r="C78" i="80"/>
  <c r="D78" i="80"/>
  <c r="E78" i="80"/>
  <c r="F78" i="80"/>
  <c r="B79" i="80"/>
  <c r="C79" i="80"/>
  <c r="D79" i="80"/>
  <c r="E79" i="80"/>
  <c r="B81" i="80"/>
  <c r="C81" i="80"/>
  <c r="D81" i="80"/>
  <c r="E81" i="80"/>
  <c r="B84" i="80"/>
  <c r="B85" i="80"/>
  <c r="A123" i="80"/>
  <c r="D6" i="74"/>
  <c r="D7" i="74"/>
  <c r="D8" i="74"/>
  <c r="J8" i="74"/>
  <c r="L8" i="74"/>
  <c r="D9" i="74"/>
  <c r="J9" i="74"/>
  <c r="L9" i="74"/>
  <c r="M9" i="74"/>
  <c r="D10" i="74"/>
  <c r="J10" i="74"/>
  <c r="L10" i="74"/>
  <c r="M10" i="74"/>
  <c r="D11" i="74"/>
  <c r="H11" i="74"/>
  <c r="J11" i="74"/>
  <c r="L11" i="74"/>
  <c r="M11" i="74"/>
  <c r="D12" i="74"/>
  <c r="H12" i="74"/>
  <c r="J12" i="74"/>
  <c r="L12" i="74"/>
  <c r="M12" i="74"/>
  <c r="D13" i="74"/>
  <c r="J13" i="74"/>
  <c r="L13" i="74"/>
  <c r="M13" i="74"/>
  <c r="D14" i="74"/>
  <c r="J14" i="74"/>
  <c r="L14" i="74"/>
  <c r="M14" i="74"/>
  <c r="D15" i="74"/>
  <c r="D16" i="74"/>
  <c r="D17" i="74"/>
  <c r="J17" i="74"/>
  <c r="L17" i="74"/>
  <c r="D18" i="74"/>
  <c r="D19" i="74"/>
  <c r="H19" i="74"/>
  <c r="I19" i="74"/>
  <c r="J19" i="74"/>
  <c r="K19" i="74"/>
  <c r="L19" i="74"/>
  <c r="D20" i="74"/>
  <c r="D21" i="74"/>
  <c r="D22" i="74"/>
  <c r="D23" i="74"/>
  <c r="D24" i="74"/>
  <c r="J24" i="74"/>
  <c r="L24" i="74"/>
  <c r="D25" i="74"/>
  <c r="D26" i="74"/>
  <c r="L26" i="74"/>
  <c r="D27" i="74"/>
  <c r="D28" i="74"/>
  <c r="D29" i="74"/>
  <c r="D30" i="74"/>
  <c r="D31" i="74"/>
  <c r="D32" i="74"/>
  <c r="D33" i="74"/>
  <c r="D34" i="74"/>
  <c r="D35" i="74"/>
  <c r="D36" i="74"/>
  <c r="B37" i="74"/>
  <c r="C37" i="74"/>
  <c r="D37" i="74"/>
  <c r="D38" i="74"/>
  <c r="D39" i="74"/>
  <c r="D41" i="74"/>
  <c r="A45" i="74"/>
  <c r="A46" i="74"/>
  <c r="D46" i="74"/>
  <c r="D47" i="74"/>
  <c r="D8" i="72"/>
  <c r="D9" i="72"/>
  <c r="D10" i="72"/>
  <c r="D11" i="72"/>
  <c r="D12" i="72"/>
  <c r="D13" i="72"/>
  <c r="D14" i="72"/>
  <c r="D15" i="72"/>
  <c r="D16" i="72"/>
  <c r="D17" i="72"/>
  <c r="D18" i="72"/>
  <c r="D19" i="72"/>
  <c r="D20" i="72"/>
  <c r="D21" i="72"/>
  <c r="D22" i="72"/>
  <c r="D23" i="72"/>
  <c r="D24" i="72"/>
  <c r="D25" i="72"/>
  <c r="D26" i="72"/>
  <c r="D27" i="72"/>
  <c r="D28" i="72"/>
  <c r="D29" i="72"/>
  <c r="D30" i="72"/>
  <c r="D31" i="72"/>
  <c r="D32" i="72"/>
  <c r="D33" i="72"/>
  <c r="D34" i="72"/>
  <c r="D35" i="72"/>
  <c r="D36" i="72"/>
  <c r="D37" i="72"/>
  <c r="D38" i="72"/>
  <c r="B39" i="72"/>
  <c r="C39" i="72"/>
  <c r="D39" i="72"/>
  <c r="D42" i="72"/>
  <c r="A47" i="72"/>
  <c r="A48" i="72"/>
  <c r="D48" i="72"/>
  <c r="D49" i="72"/>
  <c r="D5" i="78"/>
  <c r="D6" i="78"/>
  <c r="D7" i="78"/>
  <c r="D8" i="78"/>
  <c r="D9" i="78"/>
  <c r="D10" i="78"/>
  <c r="D11" i="78"/>
  <c r="D12" i="78"/>
  <c r="D13" i="78"/>
  <c r="D14" i="78"/>
  <c r="D18" i="78"/>
  <c r="A22" i="78"/>
  <c r="A23" i="78"/>
  <c r="D23" i="78"/>
  <c r="D24" i="78"/>
  <c r="D6" i="79"/>
  <c r="D7" i="79"/>
  <c r="D8" i="79"/>
  <c r="D9" i="79"/>
  <c r="D10" i="79"/>
  <c r="D11" i="79"/>
  <c r="D12" i="79"/>
  <c r="D13" i="79"/>
  <c r="D14" i="79"/>
  <c r="D15" i="79"/>
  <c r="D16" i="79"/>
  <c r="D17" i="79"/>
  <c r="D18" i="79"/>
  <c r="D19" i="79"/>
  <c r="D20" i="79"/>
  <c r="D21" i="79"/>
  <c r="D22" i="79"/>
  <c r="D23" i="79"/>
  <c r="D24" i="79"/>
  <c r="D25" i="79"/>
  <c r="D26" i="79"/>
  <c r="D27" i="79"/>
  <c r="D28" i="79"/>
  <c r="D29" i="79"/>
  <c r="D30" i="79"/>
  <c r="D31" i="79"/>
  <c r="D32" i="79"/>
  <c r="D33" i="79"/>
  <c r="D34" i="79"/>
  <c r="D35" i="79"/>
  <c r="D36" i="79"/>
  <c r="B37" i="79"/>
  <c r="C37" i="79"/>
  <c r="D37" i="79"/>
  <c r="D38" i="79"/>
  <c r="D39" i="79"/>
  <c r="D41" i="79"/>
  <c r="A46" i="79"/>
  <c r="A47" i="79"/>
  <c r="D47" i="79"/>
  <c r="D48" i="79"/>
  <c r="F4" i="13"/>
  <c r="K4" i="13"/>
  <c r="M4" i="13"/>
  <c r="F5" i="13"/>
  <c r="I5" i="13"/>
  <c r="J5" i="13"/>
  <c r="K5" i="13"/>
  <c r="M5" i="13"/>
  <c r="N5" i="13"/>
  <c r="F6" i="13"/>
  <c r="I6" i="13"/>
  <c r="J6" i="13"/>
  <c r="K6" i="13"/>
  <c r="M6" i="13"/>
  <c r="N6" i="13"/>
  <c r="F7" i="13"/>
  <c r="I7" i="13"/>
  <c r="J7" i="13"/>
  <c r="K7" i="13"/>
  <c r="M7" i="13"/>
  <c r="N7" i="13"/>
  <c r="F8" i="13"/>
  <c r="I8" i="13"/>
  <c r="J8" i="13"/>
  <c r="K8" i="13"/>
  <c r="M8" i="13"/>
  <c r="N8" i="13"/>
  <c r="F9" i="13"/>
  <c r="I9" i="13"/>
  <c r="J9" i="13"/>
  <c r="K9" i="13"/>
  <c r="M9" i="13"/>
  <c r="N9" i="13"/>
  <c r="F10" i="13"/>
  <c r="N10" i="13"/>
  <c r="F11" i="13"/>
  <c r="N11" i="13"/>
  <c r="F12" i="13"/>
  <c r="F13" i="13"/>
  <c r="K13" i="13"/>
  <c r="M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B35" i="13"/>
  <c r="C35" i="13"/>
  <c r="D35" i="13"/>
  <c r="E35" i="13"/>
  <c r="F35" i="13"/>
  <c r="F37" i="13"/>
  <c r="F38" i="13"/>
  <c r="F41" i="13"/>
  <c r="A46" i="13"/>
  <c r="D46" i="13"/>
  <c r="A47" i="13"/>
  <c r="D47" i="13"/>
  <c r="D48" i="13"/>
  <c r="F8" i="71"/>
  <c r="F9" i="71"/>
  <c r="F10" i="71"/>
  <c r="F11" i="71"/>
  <c r="F12" i="71"/>
  <c r="F13" i="71"/>
  <c r="F14" i="71"/>
  <c r="F15" i="71"/>
  <c r="F16" i="71"/>
  <c r="F17" i="71"/>
  <c r="F18" i="71"/>
  <c r="F19" i="71"/>
  <c r="F20" i="71"/>
  <c r="F21" i="71"/>
  <c r="F22" i="71"/>
  <c r="F23" i="71"/>
  <c r="F24" i="71"/>
  <c r="F25" i="71"/>
  <c r="F26" i="71"/>
  <c r="F27" i="71"/>
  <c r="F28" i="71"/>
  <c r="F29" i="71"/>
  <c r="F30" i="71"/>
  <c r="F31" i="71"/>
  <c r="F32" i="71"/>
  <c r="F33" i="71"/>
  <c r="F34" i="71"/>
  <c r="F35" i="71"/>
  <c r="F36" i="71"/>
  <c r="F37" i="71"/>
  <c r="F38" i="71"/>
  <c r="B39" i="71"/>
  <c r="C39" i="71"/>
  <c r="D39" i="71"/>
  <c r="E39" i="71"/>
  <c r="F39" i="71"/>
  <c r="F40" i="71"/>
  <c r="F41" i="71"/>
  <c r="F43" i="71"/>
  <c r="A48" i="71"/>
  <c r="A49" i="71"/>
  <c r="D49" i="71"/>
  <c r="D50" i="71"/>
  <c r="F6" i="87"/>
  <c r="F7" i="87"/>
  <c r="F8" i="87"/>
  <c r="F9" i="87"/>
  <c r="F10" i="87"/>
  <c r="F11" i="87"/>
  <c r="F12" i="87"/>
  <c r="F13" i="87"/>
  <c r="F14" i="87"/>
  <c r="F15" i="87"/>
  <c r="F16" i="87"/>
  <c r="F17" i="87"/>
  <c r="F18" i="87"/>
  <c r="F19" i="87"/>
  <c r="F20" i="87"/>
  <c r="F21" i="87"/>
  <c r="F22" i="87"/>
  <c r="F23" i="87"/>
  <c r="F24" i="87"/>
  <c r="F25" i="87"/>
  <c r="F26" i="87"/>
  <c r="F27" i="87"/>
  <c r="F28" i="87"/>
  <c r="F29" i="87"/>
  <c r="F30" i="87"/>
  <c r="F31" i="87"/>
  <c r="F32" i="87"/>
  <c r="F33" i="87"/>
  <c r="F34" i="87"/>
  <c r="F35" i="87"/>
  <c r="F36" i="87"/>
  <c r="B37" i="87"/>
  <c r="C37" i="87"/>
  <c r="D37" i="87"/>
  <c r="E37" i="87"/>
  <c r="F37" i="87"/>
  <c r="F38" i="87"/>
  <c r="F39" i="87"/>
  <c r="F40" i="87"/>
  <c r="F41" i="87"/>
  <c r="A46" i="87"/>
  <c r="D46" i="87"/>
  <c r="A47" i="87"/>
  <c r="D47" i="87"/>
  <c r="D48" i="87"/>
  <c r="F4" i="73"/>
  <c r="F5" i="73"/>
  <c r="F6" i="73"/>
  <c r="F7" i="73"/>
  <c r="F8" i="73"/>
  <c r="F9" i="73"/>
  <c r="F10" i="73"/>
  <c r="F11" i="73"/>
  <c r="F12" i="73"/>
  <c r="F13" i="73"/>
  <c r="F14" i="73"/>
  <c r="F15" i="73"/>
  <c r="F16" i="73"/>
  <c r="F17" i="73"/>
  <c r="F18" i="73"/>
  <c r="F19" i="73"/>
  <c r="F20" i="73"/>
  <c r="F21" i="73"/>
  <c r="F22" i="73"/>
  <c r="F23" i="73"/>
  <c r="F24" i="73"/>
  <c r="F25" i="73"/>
  <c r="F26" i="73"/>
  <c r="F27" i="73"/>
  <c r="F28" i="73"/>
  <c r="F29" i="73"/>
  <c r="F30" i="73"/>
  <c r="F31" i="73"/>
  <c r="F32" i="73"/>
  <c r="F33" i="73"/>
  <c r="F34" i="73"/>
  <c r="H34" i="73"/>
  <c r="B35" i="73"/>
  <c r="C35" i="73"/>
  <c r="D35" i="73"/>
  <c r="E35" i="73"/>
  <c r="F35" i="73"/>
  <c r="H35" i="73"/>
  <c r="I35" i="73"/>
  <c r="J35" i="73"/>
  <c r="C36" i="73"/>
  <c r="E36" i="73"/>
  <c r="F36" i="73"/>
  <c r="I36" i="73"/>
  <c r="J36" i="73"/>
  <c r="K36" i="73"/>
  <c r="C37" i="73"/>
  <c r="E37" i="73"/>
  <c r="F37" i="73"/>
  <c r="C38" i="73"/>
  <c r="E38" i="73"/>
  <c r="F38" i="73"/>
  <c r="F39" i="73"/>
  <c r="C40" i="73"/>
  <c r="E40" i="73"/>
  <c r="F40" i="73"/>
  <c r="F46" i="73"/>
  <c r="K46" i="73"/>
  <c r="F49" i="73"/>
  <c r="K49" i="73"/>
  <c r="F51" i="73"/>
  <c r="M51" i="73"/>
  <c r="F53" i="73"/>
  <c r="M53" i="73"/>
  <c r="B68" i="73"/>
  <c r="C68" i="73"/>
  <c r="B69" i="73"/>
  <c r="C69" i="73"/>
  <c r="B70" i="73"/>
  <c r="C70" i="73"/>
  <c r="B71" i="73"/>
  <c r="C71" i="73"/>
  <c r="B72" i="73"/>
  <c r="C72" i="73"/>
  <c r="B73" i="73"/>
  <c r="C73" i="73"/>
  <c r="B74" i="73"/>
  <c r="C74" i="73"/>
  <c r="B75" i="73"/>
  <c r="C75" i="73"/>
  <c r="B76" i="73"/>
  <c r="C76" i="73"/>
  <c r="B77" i="73"/>
  <c r="C77" i="73"/>
  <c r="B78" i="73"/>
  <c r="C78" i="73"/>
  <c r="B79" i="73"/>
  <c r="C79" i="73"/>
  <c r="B81" i="73"/>
  <c r="C81" i="73"/>
  <c r="C82" i="73"/>
  <c r="D6" i="86"/>
  <c r="D7" i="86"/>
  <c r="D8" i="86"/>
  <c r="D9" i="86"/>
  <c r="D10" i="86"/>
  <c r="D11" i="86"/>
  <c r="D12" i="86"/>
  <c r="D13" i="86"/>
  <c r="D14" i="86"/>
  <c r="D15" i="86"/>
  <c r="D16" i="86"/>
  <c r="D17" i="86"/>
  <c r="D18" i="86"/>
  <c r="D19" i="86"/>
  <c r="D20" i="86"/>
  <c r="D21" i="86"/>
  <c r="D22" i="86"/>
  <c r="D23" i="86"/>
  <c r="D24" i="86"/>
  <c r="D25" i="86"/>
  <c r="D26" i="86"/>
  <c r="D27" i="86"/>
  <c r="D28" i="86"/>
  <c r="D29" i="86"/>
  <c r="D30" i="86"/>
  <c r="D31" i="86"/>
  <c r="D32" i="86"/>
  <c r="D33" i="86"/>
  <c r="D34" i="86"/>
  <c r="D35" i="86"/>
  <c r="D36" i="86"/>
  <c r="B37" i="86"/>
  <c r="C37" i="86"/>
  <c r="D37" i="86"/>
  <c r="D38" i="86"/>
  <c r="D39" i="86"/>
  <c r="D41" i="86"/>
  <c r="A46" i="86"/>
  <c r="A47" i="86"/>
  <c r="D47" i="86"/>
  <c r="D48" i="86"/>
  <c r="D6" i="85"/>
  <c r="D7" i="85"/>
  <c r="D8" i="85"/>
  <c r="D9" i="85"/>
  <c r="D10" i="85"/>
  <c r="D11" i="85"/>
  <c r="D12" i="85"/>
  <c r="D13" i="85"/>
  <c r="D14" i="85"/>
  <c r="D15" i="85"/>
  <c r="D16" i="85"/>
  <c r="D17" i="85"/>
  <c r="D18" i="85"/>
  <c r="D19" i="85"/>
  <c r="D20" i="85"/>
  <c r="D21" i="85"/>
  <c r="D22" i="85"/>
  <c r="D23" i="85"/>
  <c r="D24" i="85"/>
  <c r="D25" i="85"/>
  <c r="D26" i="85"/>
  <c r="D27" i="85"/>
  <c r="D28" i="85"/>
  <c r="D29" i="85"/>
  <c r="D30" i="85"/>
  <c r="D31" i="85"/>
  <c r="D32" i="85"/>
  <c r="D33" i="85"/>
  <c r="D34" i="85"/>
  <c r="D35" i="85"/>
  <c r="D36" i="85"/>
  <c r="B37" i="85"/>
  <c r="C37" i="85"/>
  <c r="D37" i="85"/>
  <c r="D38" i="85"/>
  <c r="D39" i="85"/>
  <c r="D41" i="85"/>
  <c r="A46" i="85"/>
  <c r="A47" i="85"/>
  <c r="D47" i="85"/>
  <c r="D48" i="85"/>
  <c r="B8" i="20"/>
  <c r="B10" i="20"/>
  <c r="J11" i="20"/>
  <c r="B13" i="20"/>
  <c r="B14" i="20"/>
  <c r="B15" i="20"/>
  <c r="J15" i="20"/>
  <c r="B17" i="20"/>
  <c r="B18" i="20"/>
  <c r="B19" i="20"/>
  <c r="C19" i="20"/>
  <c r="C20" i="20"/>
  <c r="B31" i="20"/>
  <c r="B32" i="20"/>
  <c r="C32" i="20"/>
  <c r="C33" i="20"/>
  <c r="E38" i="20"/>
  <c r="E39" i="20"/>
  <c r="F39" i="20"/>
  <c r="G39" i="20"/>
  <c r="H39" i="20"/>
  <c r="F40" i="20"/>
  <c r="G40" i="20"/>
  <c r="H40" i="20"/>
  <c r="I40" i="20"/>
  <c r="B46" i="20"/>
  <c r="B47" i="20"/>
  <c r="C47" i="20"/>
  <c r="C48" i="20"/>
  <c r="C57" i="20"/>
  <c r="I57" i="20"/>
  <c r="H5" i="11"/>
  <c r="H6" i="11"/>
  <c r="H7" i="11"/>
  <c r="H8" i="11"/>
  <c r="AB8" i="11"/>
  <c r="AC8" i="11"/>
  <c r="AF8" i="11"/>
  <c r="AI8" i="11"/>
  <c r="AL8" i="11"/>
  <c r="AM8" i="11"/>
  <c r="AN8" i="11"/>
  <c r="AO8" i="11"/>
  <c r="AP8" i="11"/>
  <c r="H9" i="11"/>
  <c r="AC9" i="11"/>
  <c r="AF9" i="11"/>
  <c r="AI9" i="11"/>
  <c r="AL9" i="11"/>
  <c r="AM9" i="11"/>
  <c r="AN9" i="11"/>
  <c r="AO9" i="11"/>
  <c r="AP9" i="11"/>
  <c r="H10" i="11"/>
  <c r="AC10" i="11"/>
  <c r="AF10" i="11"/>
  <c r="AI10" i="11"/>
  <c r="AL10" i="11"/>
  <c r="AM10" i="11"/>
  <c r="AN10" i="11"/>
  <c r="AO10" i="11"/>
  <c r="AP10" i="11"/>
  <c r="H11" i="11"/>
  <c r="AC11" i="11"/>
  <c r="AF11" i="11"/>
  <c r="AI11" i="11"/>
  <c r="AL11" i="11"/>
  <c r="AM11" i="11"/>
  <c r="AN11" i="11"/>
  <c r="AO11" i="11"/>
  <c r="AP11" i="11"/>
  <c r="H12" i="11"/>
  <c r="AC12" i="11"/>
  <c r="AF12" i="11"/>
  <c r="AI12" i="11"/>
  <c r="AL12" i="11"/>
  <c r="AM12" i="11"/>
  <c r="AN12" i="11"/>
  <c r="AO12" i="11"/>
  <c r="AP12" i="11"/>
  <c r="H13" i="11"/>
  <c r="AC13" i="11"/>
  <c r="AF13" i="11"/>
  <c r="AI13" i="11"/>
  <c r="AL13" i="11"/>
  <c r="AM13" i="11"/>
  <c r="AN13" i="11"/>
  <c r="AO13" i="11"/>
  <c r="AP13" i="11"/>
  <c r="H14" i="11"/>
  <c r="AC14" i="11"/>
  <c r="AF14" i="11"/>
  <c r="AI14" i="11"/>
  <c r="AL14" i="11"/>
  <c r="AM14" i="11"/>
  <c r="AN14" i="11"/>
  <c r="AO14" i="11"/>
  <c r="AP14" i="11"/>
  <c r="H15" i="11"/>
  <c r="AC15" i="11"/>
  <c r="AF15" i="11"/>
  <c r="AI15" i="11"/>
  <c r="AL15" i="11"/>
  <c r="AM15" i="11"/>
  <c r="AN15" i="11"/>
  <c r="AO15" i="11"/>
  <c r="AP15" i="11"/>
  <c r="H16" i="11"/>
  <c r="AA16" i="11"/>
  <c r="AC16" i="11"/>
  <c r="AF16" i="11"/>
  <c r="AI16" i="11"/>
  <c r="AL16" i="11"/>
  <c r="AM16" i="11"/>
  <c r="AN16" i="11"/>
  <c r="AO16" i="11"/>
  <c r="AP16" i="11"/>
  <c r="H17" i="11"/>
  <c r="AC17" i="11"/>
  <c r="AF17" i="11"/>
  <c r="AI17" i="11"/>
  <c r="AL17" i="11"/>
  <c r="AM17" i="11"/>
  <c r="AN17" i="11"/>
  <c r="AO17" i="11"/>
  <c r="AP17" i="11"/>
  <c r="H18" i="11"/>
  <c r="AC18" i="11"/>
  <c r="AF18" i="11"/>
  <c r="AI18" i="11"/>
  <c r="AL18" i="11"/>
  <c r="AM18" i="11"/>
  <c r="AN18" i="11"/>
  <c r="AO18" i="11"/>
  <c r="AP18" i="11"/>
  <c r="H19" i="11"/>
  <c r="AC19" i="11"/>
  <c r="AF19" i="11"/>
  <c r="AI19" i="11"/>
  <c r="AL19" i="11"/>
  <c r="AM19" i="11"/>
  <c r="AN19" i="11"/>
  <c r="AO19" i="11"/>
  <c r="AP19" i="11"/>
  <c r="H20" i="11"/>
  <c r="AC20" i="11"/>
  <c r="AE20" i="11"/>
  <c r="AF20" i="11"/>
  <c r="AI20" i="11"/>
  <c r="AL20" i="11"/>
  <c r="AM20" i="11"/>
  <c r="AN20" i="11"/>
  <c r="AO20" i="11"/>
  <c r="AP20" i="11"/>
  <c r="H21" i="11"/>
  <c r="AC21" i="11"/>
  <c r="AF21" i="11"/>
  <c r="AI21" i="11"/>
  <c r="AL21" i="11"/>
  <c r="AM21" i="11"/>
  <c r="AN21" i="11"/>
  <c r="AO21" i="11"/>
  <c r="AP21" i="11"/>
  <c r="H22" i="11"/>
  <c r="AC22" i="11"/>
  <c r="AF22" i="11"/>
  <c r="AI22" i="11"/>
  <c r="AL22" i="11"/>
  <c r="AM22" i="11"/>
  <c r="AN22" i="11"/>
  <c r="AO22" i="11"/>
  <c r="AP22" i="11"/>
  <c r="H23" i="11"/>
  <c r="AC23" i="11"/>
  <c r="AF23" i="11"/>
  <c r="AI23" i="11"/>
  <c r="AL23" i="11"/>
  <c r="AM23" i="11"/>
  <c r="AN23" i="11"/>
  <c r="AO23" i="11"/>
  <c r="AP23" i="11"/>
  <c r="H24" i="11"/>
  <c r="AC24" i="11"/>
  <c r="AF24" i="11"/>
  <c r="AI24" i="11"/>
  <c r="AL24" i="11"/>
  <c r="AM24" i="11"/>
  <c r="AN24" i="11"/>
  <c r="AO24" i="11"/>
  <c r="AP24" i="11"/>
  <c r="H25" i="11"/>
  <c r="AC25" i="11"/>
  <c r="AF25" i="11"/>
  <c r="AI25" i="11"/>
  <c r="AL25" i="11"/>
  <c r="AM25" i="11"/>
  <c r="AN25" i="11"/>
  <c r="AO25" i="11"/>
  <c r="AP25" i="11"/>
  <c r="H26" i="11"/>
  <c r="AC26" i="11"/>
  <c r="AF26" i="11"/>
  <c r="AI26" i="11"/>
  <c r="AL26" i="11"/>
  <c r="AM26" i="11"/>
  <c r="AN26" i="11"/>
  <c r="AO26" i="11"/>
  <c r="AP26" i="11"/>
  <c r="H27" i="11"/>
  <c r="AC27" i="11"/>
  <c r="AE27" i="11"/>
  <c r="AF27" i="11"/>
  <c r="AI27" i="11"/>
  <c r="AL27" i="11"/>
  <c r="AM27" i="11"/>
  <c r="AN27" i="11"/>
  <c r="AO27" i="11"/>
  <c r="AP27" i="11"/>
  <c r="H28" i="11"/>
  <c r="AC28" i="11"/>
  <c r="AF28" i="11"/>
  <c r="AI28" i="11"/>
  <c r="AL28" i="11"/>
  <c r="AM28" i="11"/>
  <c r="AN28" i="11"/>
  <c r="AO28" i="11"/>
  <c r="AP28" i="11"/>
  <c r="H29" i="11"/>
  <c r="AC29" i="11"/>
  <c r="AF29" i="11"/>
  <c r="AI29" i="11"/>
  <c r="AL29" i="11"/>
  <c r="AM29" i="11"/>
  <c r="AN29" i="11"/>
  <c r="AO29" i="11"/>
  <c r="AP29" i="11"/>
  <c r="H30" i="11"/>
  <c r="AC30" i="11"/>
  <c r="AF30" i="11"/>
  <c r="AI30" i="11"/>
  <c r="AL30" i="11"/>
  <c r="AM30" i="11"/>
  <c r="AN30" i="11"/>
  <c r="AO30" i="11"/>
  <c r="AP30" i="11"/>
  <c r="H31" i="11"/>
  <c r="AC31" i="11"/>
  <c r="AF31" i="11"/>
  <c r="AI31" i="11"/>
  <c r="AL31" i="11"/>
  <c r="AM31" i="11"/>
  <c r="AN31" i="11"/>
  <c r="AO31" i="11"/>
  <c r="AP31" i="11"/>
  <c r="H32" i="11"/>
  <c r="AC32" i="11"/>
  <c r="AF32" i="11"/>
  <c r="AI32" i="11"/>
  <c r="AL32" i="11"/>
  <c r="AM32" i="11"/>
  <c r="AN32" i="11"/>
  <c r="AO32" i="11"/>
  <c r="AP32" i="11"/>
  <c r="H33" i="11"/>
  <c r="AC33" i="11"/>
  <c r="AF33" i="11"/>
  <c r="AI33" i="11"/>
  <c r="AL33" i="11"/>
  <c r="AM33" i="11"/>
  <c r="AN33" i="11"/>
  <c r="AO33" i="11"/>
  <c r="AP33" i="11"/>
  <c r="H34" i="11"/>
  <c r="AC34" i="11"/>
  <c r="AE34" i="11"/>
  <c r="AF34" i="11"/>
  <c r="AI34" i="11"/>
  <c r="AL34" i="11"/>
  <c r="AM34" i="11"/>
  <c r="AN34" i="11"/>
  <c r="AO34" i="11"/>
  <c r="AP34" i="11"/>
  <c r="H35" i="11"/>
  <c r="AC35" i="11"/>
  <c r="AF35" i="11"/>
  <c r="AI35" i="11"/>
  <c r="AL35" i="11"/>
  <c r="AM35" i="11"/>
  <c r="AN35" i="11"/>
  <c r="AO35" i="11"/>
  <c r="AP35" i="11"/>
  <c r="B36" i="11"/>
  <c r="C36" i="11"/>
  <c r="D36" i="11"/>
  <c r="E36" i="11"/>
  <c r="F36" i="11"/>
  <c r="G36" i="11"/>
  <c r="H36" i="11"/>
  <c r="AC36" i="11"/>
  <c r="AE36" i="11"/>
  <c r="AF36" i="11"/>
  <c r="AI36" i="11"/>
  <c r="AL36" i="11"/>
  <c r="AM36" i="11"/>
  <c r="AN36" i="11"/>
  <c r="AO36" i="11"/>
  <c r="AP36" i="11"/>
  <c r="C37" i="11"/>
  <c r="E37" i="11"/>
  <c r="AA37" i="11"/>
  <c r="AC37" i="11"/>
  <c r="AF37" i="11"/>
  <c r="AI37" i="11"/>
  <c r="AL37" i="11"/>
  <c r="AM37" i="11"/>
  <c r="AN37" i="11"/>
  <c r="AO37" i="11"/>
  <c r="AP37" i="11"/>
  <c r="H38" i="11"/>
  <c r="AC38" i="11"/>
  <c r="AE38" i="11"/>
  <c r="AF38" i="11"/>
  <c r="AI38" i="11"/>
  <c r="AL38" i="11"/>
  <c r="AM38" i="11"/>
  <c r="AN38" i="11"/>
  <c r="AO38" i="11"/>
  <c r="AP38" i="11"/>
  <c r="C39" i="11"/>
  <c r="E39" i="11"/>
  <c r="H39" i="11"/>
  <c r="AC39" i="11"/>
  <c r="AF39" i="11"/>
  <c r="AI39" i="11"/>
  <c r="AL39" i="11"/>
  <c r="AM39" i="11"/>
  <c r="AN39" i="11"/>
  <c r="AO39" i="11"/>
  <c r="AP39" i="11"/>
  <c r="AL40" i="11"/>
  <c r="AM40" i="11"/>
  <c r="AN40" i="11"/>
  <c r="AO40" i="11"/>
  <c r="AP40" i="11"/>
  <c r="AL41" i="11"/>
  <c r="AM41" i="11"/>
  <c r="AN41" i="11"/>
  <c r="AO41" i="11"/>
  <c r="AP41" i="11"/>
  <c r="AL42" i="11"/>
  <c r="AM42" i="11"/>
  <c r="AN42" i="11"/>
  <c r="AO42" i="11"/>
  <c r="AP42" i="11"/>
  <c r="AL43" i="11"/>
  <c r="AM43" i="11"/>
  <c r="AN43" i="11"/>
  <c r="AO43" i="11"/>
  <c r="AP43" i="11"/>
  <c r="A44" i="11"/>
  <c r="F44" i="11"/>
  <c r="AL44" i="11"/>
  <c r="AM44" i="11"/>
  <c r="AN44" i="11"/>
  <c r="AO44" i="11"/>
  <c r="AP44" i="11"/>
  <c r="A45" i="11"/>
  <c r="C45" i="11"/>
  <c r="E45" i="11"/>
  <c r="F45" i="11"/>
  <c r="AL45" i="11"/>
  <c r="AM45" i="11"/>
  <c r="AN45" i="11"/>
  <c r="AO45" i="11"/>
  <c r="AP45" i="11"/>
  <c r="C46" i="11"/>
  <c r="F46" i="11"/>
  <c r="AL46" i="11"/>
  <c r="AM46" i="11"/>
  <c r="AN46" i="11"/>
  <c r="AO46" i="11"/>
  <c r="AP46" i="11"/>
  <c r="AJ47" i="11"/>
  <c r="AK47" i="11"/>
  <c r="AL47" i="11"/>
  <c r="AM47" i="11"/>
  <c r="AN47" i="11"/>
  <c r="AO47" i="11"/>
  <c r="AP47" i="11"/>
  <c r="AL48" i="11"/>
  <c r="AM48" i="11"/>
  <c r="AN48" i="11"/>
  <c r="AO48" i="11"/>
  <c r="AP48" i="11"/>
  <c r="J4" i="70"/>
  <c r="J5" i="70"/>
  <c r="J6" i="70"/>
  <c r="J7" i="70"/>
  <c r="J8" i="70"/>
  <c r="J9" i="70"/>
  <c r="J10" i="70"/>
  <c r="J11" i="70"/>
  <c r="J12" i="70"/>
  <c r="J13" i="70"/>
  <c r="J14" i="70"/>
  <c r="J15" i="70"/>
  <c r="J16" i="70"/>
  <c r="J17" i="70"/>
  <c r="J18" i="70"/>
  <c r="J19" i="70"/>
  <c r="J20" i="70"/>
  <c r="J21" i="70"/>
  <c r="J22" i="70"/>
  <c r="J23" i="70"/>
  <c r="J24" i="70"/>
  <c r="J25" i="70"/>
  <c r="J26" i="70"/>
  <c r="J27" i="70"/>
  <c r="J28" i="70"/>
  <c r="J29" i="70"/>
  <c r="J30" i="70"/>
  <c r="J31" i="70"/>
  <c r="J32" i="70"/>
  <c r="J33" i="70"/>
  <c r="J34" i="70"/>
  <c r="B35" i="70"/>
  <c r="C35" i="70"/>
  <c r="D35" i="70"/>
  <c r="E35" i="70"/>
  <c r="F35" i="70"/>
  <c r="G35" i="70"/>
  <c r="H35" i="70"/>
  <c r="I35" i="70"/>
  <c r="J35" i="70"/>
  <c r="J36" i="70"/>
  <c r="J37" i="70"/>
  <c r="J41" i="70"/>
  <c r="A46" i="70"/>
  <c r="A47" i="70"/>
  <c r="D47" i="70"/>
  <c r="D48" i="70"/>
  <c r="D6" i="75"/>
  <c r="D7" i="75"/>
  <c r="D8" i="75"/>
  <c r="D9" i="75"/>
  <c r="D10" i="75"/>
  <c r="D11" i="75"/>
  <c r="D12" i="75"/>
  <c r="D13" i="75"/>
  <c r="D14" i="75"/>
  <c r="D15" i="75"/>
  <c r="D16" i="75"/>
  <c r="D17" i="75"/>
  <c r="D18" i="75"/>
  <c r="D19" i="75"/>
  <c r="D20" i="75"/>
  <c r="D21" i="75"/>
  <c r="D22" i="75"/>
  <c r="D23" i="75"/>
  <c r="D24" i="75"/>
  <c r="D25" i="75"/>
  <c r="D26" i="75"/>
  <c r="D27" i="75"/>
  <c r="D28" i="75"/>
  <c r="D29" i="75"/>
  <c r="D30" i="75"/>
  <c r="D31" i="75"/>
  <c r="D32" i="75"/>
  <c r="D33" i="75"/>
  <c r="D34" i="75"/>
  <c r="D35" i="75"/>
  <c r="D36" i="75"/>
  <c r="B37" i="75"/>
  <c r="C37" i="75"/>
  <c r="D37" i="75"/>
  <c r="D38" i="75"/>
  <c r="D39" i="75"/>
  <c r="D41" i="75"/>
  <c r="A45" i="75"/>
  <c r="A46" i="75"/>
  <c r="D46" i="75"/>
  <c r="D47" i="75"/>
  <c r="D6" i="22"/>
  <c r="F6" i="22"/>
  <c r="D7" i="22"/>
  <c r="F7" i="22"/>
  <c r="D8" i="22"/>
  <c r="F8" i="22"/>
  <c r="D9" i="22"/>
  <c r="F9" i="22"/>
  <c r="D10" i="22"/>
  <c r="F10" i="22"/>
  <c r="D11" i="22"/>
  <c r="F11" i="22"/>
  <c r="D12" i="22"/>
  <c r="F12" i="22"/>
  <c r="D13" i="22"/>
  <c r="F13" i="22"/>
  <c r="D14" i="22"/>
  <c r="F14" i="22"/>
  <c r="D15" i="22"/>
  <c r="F15" i="22"/>
  <c r="D16" i="22"/>
  <c r="F16" i="22"/>
  <c r="D17" i="22"/>
  <c r="F17" i="22"/>
  <c r="D18" i="22"/>
  <c r="F18" i="22"/>
  <c r="D19" i="22"/>
  <c r="F19" i="22"/>
  <c r="D20" i="22"/>
  <c r="F20" i="22"/>
  <c r="D21" i="22"/>
  <c r="F21" i="22"/>
  <c r="D22" i="22"/>
  <c r="F22" i="22"/>
  <c r="D23" i="22"/>
  <c r="F23" i="22"/>
  <c r="D24" i="22"/>
  <c r="F24" i="22"/>
  <c r="D25" i="22"/>
  <c r="F25" i="22"/>
  <c r="D26" i="22"/>
  <c r="F26" i="22"/>
  <c r="D27" i="22"/>
  <c r="F27" i="22"/>
  <c r="D28" i="22"/>
  <c r="F28" i="22"/>
  <c r="D29" i="22"/>
  <c r="F29" i="22"/>
  <c r="D30" i="22"/>
  <c r="F30" i="22"/>
  <c r="D31" i="22"/>
  <c r="F31" i="22"/>
  <c r="D32" i="22"/>
  <c r="F32" i="22"/>
  <c r="D33" i="22"/>
  <c r="F33" i="22"/>
  <c r="D34" i="22"/>
  <c r="F34" i="22"/>
  <c r="D35" i="22"/>
  <c r="F35" i="22"/>
  <c r="D36" i="22"/>
  <c r="F36" i="22"/>
  <c r="B37" i="22"/>
  <c r="C37" i="22"/>
  <c r="D37" i="22"/>
  <c r="E37" i="22"/>
  <c r="F37" i="22"/>
  <c r="J37" i="22"/>
  <c r="F38" i="22"/>
  <c r="I38" i="22"/>
  <c r="F39" i="22"/>
  <c r="F41" i="22"/>
  <c r="A46" i="22"/>
  <c r="A47" i="22"/>
  <c r="D47" i="22"/>
  <c r="D48" i="22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B36" i="5"/>
  <c r="C36" i="5"/>
  <c r="D36" i="5"/>
  <c r="E36" i="5"/>
  <c r="F36" i="5"/>
  <c r="F39" i="5"/>
  <c r="F40" i="5"/>
  <c r="F43" i="5"/>
  <c r="A48" i="5"/>
  <c r="A49" i="5"/>
  <c r="D49" i="5"/>
  <c r="D50" i="5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J33" i="17"/>
  <c r="L33" i="17"/>
  <c r="J34" i="17"/>
  <c r="J35" i="17"/>
  <c r="J36" i="17"/>
  <c r="J37" i="17"/>
  <c r="J38" i="17"/>
  <c r="B39" i="17"/>
  <c r="C39" i="17"/>
  <c r="D39" i="17"/>
  <c r="E39" i="17"/>
  <c r="F39" i="17"/>
  <c r="G39" i="17"/>
  <c r="H39" i="17"/>
  <c r="I39" i="17"/>
  <c r="J39" i="17"/>
  <c r="J40" i="17"/>
  <c r="J41" i="17"/>
  <c r="J43" i="17"/>
  <c r="A47" i="17"/>
  <c r="A48" i="17"/>
  <c r="D48" i="17"/>
  <c r="D49" i="17"/>
  <c r="D6" i="89"/>
  <c r="D7" i="89"/>
  <c r="D8" i="89"/>
  <c r="D9" i="89"/>
  <c r="D10" i="89"/>
  <c r="D11" i="89"/>
  <c r="D12" i="89"/>
  <c r="D13" i="89"/>
  <c r="D14" i="89"/>
  <c r="D15" i="89"/>
  <c r="D16" i="89"/>
  <c r="D17" i="89"/>
  <c r="D18" i="89"/>
  <c r="D19" i="89"/>
  <c r="D20" i="89"/>
  <c r="D21" i="89"/>
  <c r="D22" i="89"/>
  <c r="D23" i="89"/>
  <c r="D24" i="89"/>
  <c r="D25" i="89"/>
  <c r="D26" i="89"/>
  <c r="D27" i="89"/>
  <c r="D28" i="89"/>
  <c r="D29" i="89"/>
  <c r="D30" i="89"/>
  <c r="D31" i="89"/>
  <c r="D32" i="89"/>
  <c r="D33" i="89"/>
  <c r="D34" i="89"/>
  <c r="D35" i="89"/>
  <c r="D36" i="89"/>
  <c r="B37" i="89"/>
  <c r="C37" i="89"/>
  <c r="D37" i="89"/>
  <c r="D38" i="89"/>
  <c r="D39" i="89"/>
  <c r="D41" i="89"/>
  <c r="A46" i="89"/>
  <c r="A47" i="89"/>
  <c r="D47" i="89"/>
  <c r="D48" i="89"/>
  <c r="D4" i="68"/>
  <c r="D5" i="68"/>
  <c r="D6" i="68"/>
  <c r="D7" i="68"/>
  <c r="D8" i="68"/>
  <c r="D9" i="68"/>
  <c r="D10" i="68"/>
  <c r="D11" i="68"/>
  <c r="D12" i="68"/>
  <c r="D13" i="68"/>
  <c r="D14" i="68"/>
  <c r="D15" i="68"/>
  <c r="D16" i="68"/>
  <c r="D17" i="68"/>
  <c r="D18" i="68"/>
  <c r="D19" i="68"/>
  <c r="D20" i="68"/>
  <c r="D21" i="68"/>
  <c r="D22" i="68"/>
  <c r="D23" i="68"/>
  <c r="D24" i="68"/>
  <c r="D25" i="68"/>
  <c r="D26" i="68"/>
  <c r="D27" i="68"/>
  <c r="D28" i="68"/>
  <c r="D29" i="68"/>
  <c r="D30" i="68"/>
  <c r="D31" i="68"/>
  <c r="D32" i="68"/>
  <c r="D33" i="68"/>
  <c r="D34" i="68"/>
  <c r="B35" i="68"/>
  <c r="C35" i="68"/>
  <c r="D35" i="68"/>
  <c r="D40" i="68"/>
  <c r="A45" i="68"/>
  <c r="A46" i="68"/>
  <c r="D46" i="68"/>
  <c r="D47" i="68"/>
  <c r="F3" i="67"/>
  <c r="F4" i="67"/>
  <c r="F5" i="67"/>
  <c r="F6" i="67"/>
  <c r="F7" i="67"/>
  <c r="F8" i="67"/>
  <c r="F9" i="67"/>
  <c r="F10" i="67"/>
  <c r="L10" i="67"/>
  <c r="N10" i="67"/>
  <c r="S10" i="67"/>
  <c r="U10" i="67"/>
  <c r="F11" i="67"/>
  <c r="J11" i="67"/>
  <c r="L11" i="67"/>
  <c r="N11" i="67"/>
  <c r="S11" i="67"/>
  <c r="U11" i="67"/>
  <c r="F12" i="67"/>
  <c r="J12" i="67"/>
  <c r="L12" i="67"/>
  <c r="N12" i="67"/>
  <c r="S12" i="67"/>
  <c r="U12" i="67"/>
  <c r="F13" i="67"/>
  <c r="J13" i="67"/>
  <c r="L13" i="67"/>
  <c r="N13" i="67"/>
  <c r="S13" i="67"/>
  <c r="U13" i="67"/>
  <c r="F14" i="67"/>
  <c r="L14" i="67"/>
  <c r="N14" i="67"/>
  <c r="S14" i="67"/>
  <c r="F15" i="67"/>
  <c r="S15" i="67"/>
  <c r="F16" i="67"/>
  <c r="L16" i="67"/>
  <c r="N16" i="67"/>
  <c r="S16" i="67"/>
  <c r="U16" i="67"/>
  <c r="F17" i="67"/>
  <c r="F18" i="67"/>
  <c r="F19" i="67"/>
  <c r="F20" i="67"/>
  <c r="F21" i="67"/>
  <c r="F22" i="67"/>
  <c r="F23" i="67"/>
  <c r="F24" i="67"/>
  <c r="F25" i="67"/>
  <c r="F26" i="67"/>
  <c r="F27" i="67"/>
  <c r="F28" i="67"/>
  <c r="F29" i="67"/>
  <c r="F30" i="67"/>
  <c r="F31" i="67"/>
  <c r="F32" i="67"/>
  <c r="F33" i="67"/>
  <c r="B34" i="67"/>
  <c r="C34" i="67"/>
  <c r="D34" i="67"/>
  <c r="E34" i="67"/>
  <c r="F34" i="67"/>
  <c r="F38" i="67"/>
  <c r="A43" i="67"/>
  <c r="A44" i="67"/>
  <c r="D44" i="67"/>
  <c r="D45" i="67"/>
  <c r="D6" i="65"/>
  <c r="D7" i="65"/>
  <c r="D8" i="65"/>
  <c r="D9" i="65"/>
  <c r="D10" i="65"/>
  <c r="D11" i="65"/>
  <c r="D12" i="65"/>
  <c r="D13" i="65"/>
  <c r="D14" i="65"/>
  <c r="D18" i="65"/>
  <c r="D19" i="65"/>
  <c r="D20" i="65"/>
  <c r="D24" i="65"/>
  <c r="A32" i="65"/>
  <c r="A33" i="65"/>
  <c r="D33" i="65"/>
  <c r="D34" i="65"/>
  <c r="D6" i="77"/>
  <c r="D7" i="77"/>
  <c r="D8" i="77"/>
  <c r="D9" i="77"/>
  <c r="D10" i="77"/>
  <c r="D11" i="77"/>
  <c r="D12" i="77"/>
  <c r="D13" i="77"/>
  <c r="D14" i="77"/>
  <c r="D15" i="77"/>
  <c r="D16" i="77"/>
  <c r="K16" i="77"/>
  <c r="M16" i="77"/>
  <c r="D17" i="77"/>
  <c r="K17" i="77"/>
  <c r="M17" i="77"/>
  <c r="D18" i="77"/>
  <c r="K18" i="77"/>
  <c r="M18" i="77"/>
  <c r="D19" i="77"/>
  <c r="K19" i="77"/>
  <c r="M19" i="77"/>
  <c r="D20" i="77"/>
  <c r="K20" i="77"/>
  <c r="M20" i="77"/>
  <c r="D21" i="77"/>
  <c r="K21" i="77"/>
  <c r="M21" i="77"/>
  <c r="D22" i="77"/>
  <c r="K22" i="77"/>
  <c r="M22" i="77"/>
  <c r="D23" i="77"/>
  <c r="M23" i="77"/>
  <c r="D24" i="77"/>
  <c r="D25" i="77"/>
  <c r="D26" i="77"/>
  <c r="D27" i="77"/>
  <c r="D28" i="77"/>
  <c r="D29" i="77"/>
  <c r="D30" i="77"/>
  <c r="D31" i="77"/>
  <c r="D32" i="77"/>
  <c r="D33" i="77"/>
  <c r="D34" i="77"/>
  <c r="D35" i="77"/>
  <c r="D36" i="77"/>
  <c r="B37" i="77"/>
  <c r="C37" i="77"/>
  <c r="D37" i="77"/>
  <c r="D38" i="77"/>
  <c r="D39" i="77"/>
  <c r="D41" i="77"/>
  <c r="A48" i="77"/>
  <c r="A49" i="77"/>
  <c r="D49" i="77"/>
  <c r="D50" i="77"/>
  <c r="F5" i="7"/>
  <c r="Z5" i="7"/>
  <c r="AD5" i="7"/>
  <c r="AF5" i="7"/>
  <c r="AG5" i="7"/>
  <c r="AH5" i="7"/>
  <c r="AI5" i="7"/>
  <c r="F6" i="7"/>
  <c r="Z6" i="7"/>
  <c r="AD6" i="7"/>
  <c r="AF6" i="7"/>
  <c r="AG6" i="7"/>
  <c r="AH6" i="7"/>
  <c r="AI6" i="7"/>
  <c r="F7" i="7"/>
  <c r="Z7" i="7"/>
  <c r="AD7" i="7"/>
  <c r="AF7" i="7"/>
  <c r="AG7" i="7"/>
  <c r="AH7" i="7"/>
  <c r="AI7" i="7"/>
  <c r="F8" i="7"/>
  <c r="Z8" i="7"/>
  <c r="AD8" i="7"/>
  <c r="AF8" i="7"/>
  <c r="AG8" i="7"/>
  <c r="AH8" i="7"/>
  <c r="AI8" i="7"/>
  <c r="F9" i="7"/>
  <c r="Z9" i="7"/>
  <c r="AD9" i="7"/>
  <c r="AF9" i="7"/>
  <c r="AG9" i="7"/>
  <c r="AH9" i="7"/>
  <c r="AI9" i="7"/>
  <c r="F10" i="7"/>
  <c r="Z10" i="7"/>
  <c r="AD10" i="7"/>
  <c r="AF10" i="7"/>
  <c r="AG10" i="7"/>
  <c r="AH10" i="7"/>
  <c r="AI10" i="7"/>
  <c r="F11" i="7"/>
  <c r="Z11" i="7"/>
  <c r="AD11" i="7"/>
  <c r="AF11" i="7"/>
  <c r="AG11" i="7"/>
  <c r="AH11" i="7"/>
  <c r="AI11" i="7"/>
  <c r="F12" i="7"/>
  <c r="Z12" i="7"/>
  <c r="AD12" i="7"/>
  <c r="AF12" i="7"/>
  <c r="AG12" i="7"/>
  <c r="AH12" i="7"/>
  <c r="AI12" i="7"/>
  <c r="F13" i="7"/>
  <c r="Z13" i="7"/>
  <c r="AD13" i="7"/>
  <c r="AF13" i="7"/>
  <c r="AG13" i="7"/>
  <c r="AH13" i="7"/>
  <c r="AI13" i="7"/>
  <c r="F14" i="7"/>
  <c r="Z14" i="7"/>
  <c r="AD14" i="7"/>
  <c r="AF14" i="7"/>
  <c r="AG14" i="7"/>
  <c r="AH14" i="7"/>
  <c r="AI14" i="7"/>
  <c r="F15" i="7"/>
  <c r="Z15" i="7"/>
  <c r="AD15" i="7"/>
  <c r="AF15" i="7"/>
  <c r="AG15" i="7"/>
  <c r="AH15" i="7"/>
  <c r="AI15" i="7"/>
  <c r="F16" i="7"/>
  <c r="Z16" i="7"/>
  <c r="AD16" i="7"/>
  <c r="AF16" i="7"/>
  <c r="AG16" i="7"/>
  <c r="AH16" i="7"/>
  <c r="AI16" i="7"/>
  <c r="F17" i="7"/>
  <c r="Z17" i="7"/>
  <c r="AD17" i="7"/>
  <c r="AF17" i="7"/>
  <c r="AG17" i="7"/>
  <c r="AH17" i="7"/>
  <c r="AI17" i="7"/>
  <c r="F18" i="7"/>
  <c r="AI18" i="7"/>
  <c r="F19" i="7"/>
  <c r="Z19" i="7"/>
  <c r="AD19" i="7"/>
  <c r="AF19" i="7"/>
  <c r="AG19" i="7"/>
  <c r="AH19" i="7"/>
  <c r="AI19" i="7"/>
  <c r="F20" i="7"/>
  <c r="Z20" i="7"/>
  <c r="AD20" i="7"/>
  <c r="AF20" i="7"/>
  <c r="AG20" i="7"/>
  <c r="AH20" i="7"/>
  <c r="AI20" i="7"/>
  <c r="F21" i="7"/>
  <c r="Z21" i="7"/>
  <c r="AD21" i="7"/>
  <c r="AF21" i="7"/>
  <c r="AG21" i="7"/>
  <c r="AH21" i="7"/>
  <c r="AI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B36" i="7"/>
  <c r="C36" i="7"/>
  <c r="D36" i="7"/>
  <c r="E36" i="7"/>
  <c r="F36" i="7"/>
  <c r="F39" i="7"/>
  <c r="F41" i="7"/>
  <c r="B47" i="7"/>
  <c r="B48" i="7"/>
  <c r="E48" i="7"/>
  <c r="E49" i="7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B36" i="16"/>
  <c r="C36" i="16"/>
  <c r="D36" i="16"/>
  <c r="D37" i="16"/>
  <c r="D38" i="16"/>
  <c r="D40" i="16"/>
  <c r="A45" i="16"/>
  <c r="A46" i="16"/>
  <c r="D46" i="16"/>
  <c r="D47" i="16"/>
  <c r="D6" i="81"/>
  <c r="D7" i="81"/>
  <c r="D8" i="81"/>
  <c r="D9" i="81"/>
  <c r="D10" i="81"/>
  <c r="D11" i="81"/>
  <c r="D12" i="81"/>
  <c r="D13" i="81"/>
  <c r="D14" i="81"/>
  <c r="D15" i="81"/>
  <c r="D16" i="81"/>
  <c r="D17" i="81"/>
  <c r="D18" i="81"/>
  <c r="D19" i="81"/>
  <c r="D20" i="81"/>
  <c r="D21" i="81"/>
  <c r="D22" i="81"/>
  <c r="D23" i="81"/>
  <c r="D24" i="81"/>
  <c r="D25" i="81"/>
  <c r="D26" i="81"/>
  <c r="D27" i="81"/>
  <c r="D28" i="81"/>
  <c r="D29" i="81"/>
  <c r="D30" i="81"/>
  <c r="D31" i="81"/>
  <c r="D32" i="81"/>
  <c r="D33" i="81"/>
  <c r="D34" i="81"/>
  <c r="D35" i="81"/>
  <c r="D36" i="81"/>
  <c r="B37" i="81"/>
  <c r="C37" i="81"/>
  <c r="D37" i="81"/>
  <c r="D40" i="81"/>
  <c r="D41" i="81"/>
  <c r="A45" i="81"/>
  <c r="A46" i="81"/>
  <c r="D46" i="81"/>
  <c r="D47" i="81"/>
  <c r="D4" i="28"/>
  <c r="D5" i="28"/>
  <c r="D6" i="28"/>
  <c r="D7" i="28"/>
  <c r="D8" i="28"/>
  <c r="D9" i="28"/>
  <c r="D10" i="28"/>
  <c r="D11" i="28"/>
  <c r="D12" i="28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30" i="28"/>
  <c r="D31" i="28"/>
  <c r="D32" i="28"/>
  <c r="D33" i="28"/>
  <c r="D34" i="28"/>
  <c r="B35" i="28"/>
  <c r="C35" i="28"/>
  <c r="D35" i="28"/>
  <c r="D40" i="28"/>
  <c r="A45" i="28"/>
  <c r="A46" i="28"/>
  <c r="D46" i="28"/>
  <c r="D47" i="28"/>
  <c r="H4" i="9"/>
  <c r="H5" i="9"/>
  <c r="H6" i="9"/>
  <c r="H7" i="9"/>
  <c r="H8" i="9"/>
  <c r="H9" i="9"/>
  <c r="N9" i="9"/>
  <c r="P9" i="9"/>
  <c r="H10" i="9"/>
  <c r="N10" i="9"/>
  <c r="P10" i="9"/>
  <c r="H11" i="9"/>
  <c r="N11" i="9"/>
  <c r="P11" i="9"/>
  <c r="H12" i="9"/>
  <c r="L12" i="9"/>
  <c r="N12" i="9"/>
  <c r="P12" i="9"/>
  <c r="H13" i="9"/>
  <c r="N13" i="9"/>
  <c r="P13" i="9"/>
  <c r="H14" i="9"/>
  <c r="L14" i="9"/>
  <c r="N14" i="9"/>
  <c r="P14" i="9"/>
  <c r="H15" i="9"/>
  <c r="N15" i="9"/>
  <c r="P15" i="9"/>
  <c r="H16" i="9"/>
  <c r="P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B35" i="9"/>
  <c r="C35" i="9"/>
  <c r="D35" i="9"/>
  <c r="E35" i="9"/>
  <c r="F35" i="9"/>
  <c r="G35" i="9"/>
  <c r="H35" i="9"/>
  <c r="H36" i="9"/>
  <c r="H37" i="9"/>
  <c r="H39" i="9"/>
  <c r="B46" i="9"/>
  <c r="H46" i="9"/>
  <c r="B47" i="9"/>
  <c r="E47" i="9"/>
  <c r="E48" i="9"/>
  <c r="D5" i="64"/>
  <c r="D6" i="64"/>
  <c r="D7" i="64"/>
  <c r="D8" i="64"/>
  <c r="D9" i="64"/>
  <c r="D10" i="64"/>
  <c r="D11" i="64"/>
  <c r="D12" i="64"/>
  <c r="D13" i="64"/>
  <c r="D17" i="64"/>
  <c r="D18" i="64"/>
  <c r="D19" i="64"/>
  <c r="D23" i="64"/>
  <c r="A28" i="64"/>
  <c r="A29" i="64"/>
  <c r="D29" i="64"/>
  <c r="D30" i="64"/>
  <c r="F8" i="15"/>
  <c r="AF8" i="15"/>
  <c r="AJ8" i="15"/>
  <c r="AN8" i="15"/>
  <c r="AR8" i="15"/>
  <c r="AV8" i="15"/>
  <c r="F9" i="15"/>
  <c r="M9" i="15"/>
  <c r="O9" i="15"/>
  <c r="AF9" i="15"/>
  <c r="AJ9" i="15"/>
  <c r="AN9" i="15"/>
  <c r="AR9" i="15"/>
  <c r="AV9" i="15"/>
  <c r="F10" i="15"/>
  <c r="M10" i="15"/>
  <c r="O10" i="15"/>
  <c r="AF10" i="15"/>
  <c r="AJ10" i="15"/>
  <c r="AN10" i="15"/>
  <c r="AR10" i="15"/>
  <c r="AV10" i="15"/>
  <c r="F11" i="15"/>
  <c r="M11" i="15"/>
  <c r="O11" i="15"/>
  <c r="AF11" i="15"/>
  <c r="AJ11" i="15"/>
  <c r="AN11" i="15"/>
  <c r="AR11" i="15"/>
  <c r="AV11" i="15"/>
  <c r="F12" i="15"/>
  <c r="M12" i="15"/>
  <c r="O12" i="15"/>
  <c r="AF12" i="15"/>
  <c r="AJ12" i="15"/>
  <c r="AN12" i="15"/>
  <c r="AR12" i="15"/>
  <c r="AV12" i="15"/>
  <c r="F13" i="15"/>
  <c r="M13" i="15"/>
  <c r="O13" i="15"/>
  <c r="AF13" i="15"/>
  <c r="AJ13" i="15"/>
  <c r="AN13" i="15"/>
  <c r="AR13" i="15"/>
  <c r="AV13" i="15"/>
  <c r="F14" i="15"/>
  <c r="M14" i="15"/>
  <c r="O14" i="15"/>
  <c r="AF14" i="15"/>
  <c r="AJ14" i="15"/>
  <c r="AN14" i="15"/>
  <c r="AR14" i="15"/>
  <c r="AV14" i="15"/>
  <c r="F15" i="15"/>
  <c r="M15" i="15"/>
  <c r="O15" i="15"/>
  <c r="AF15" i="15"/>
  <c r="AJ15" i="15"/>
  <c r="AN15" i="15"/>
  <c r="AR15" i="15"/>
  <c r="AV15" i="15"/>
  <c r="F16" i="15"/>
  <c r="M16" i="15"/>
  <c r="O16" i="15"/>
  <c r="AF16" i="15"/>
  <c r="AJ16" i="15"/>
  <c r="AN16" i="15"/>
  <c r="AQ16" i="15"/>
  <c r="AR16" i="15"/>
  <c r="AU16" i="15"/>
  <c r="AV16" i="15"/>
  <c r="F17" i="15"/>
  <c r="M17" i="15"/>
  <c r="O17" i="15"/>
  <c r="AF17" i="15"/>
  <c r="AJ17" i="15"/>
  <c r="AN17" i="15"/>
  <c r="AR17" i="15"/>
  <c r="AV17" i="15"/>
  <c r="F18" i="15"/>
  <c r="M18" i="15"/>
  <c r="O18" i="15"/>
  <c r="AF18" i="15"/>
  <c r="AJ18" i="15"/>
  <c r="AN18" i="15"/>
  <c r="AR18" i="15"/>
  <c r="AV18" i="15"/>
  <c r="F19" i="15"/>
  <c r="M19" i="15"/>
  <c r="O19" i="15"/>
  <c r="AF19" i="15"/>
  <c r="AJ19" i="15"/>
  <c r="AN19" i="15"/>
  <c r="AR19" i="15"/>
  <c r="AV19" i="15"/>
  <c r="F20" i="15"/>
  <c r="M20" i="15"/>
  <c r="O20" i="15"/>
  <c r="AF20" i="15"/>
  <c r="AJ20" i="15"/>
  <c r="AN20" i="15"/>
  <c r="AR20" i="15"/>
  <c r="AV20" i="15"/>
  <c r="F21" i="15"/>
  <c r="M21" i="15"/>
  <c r="O21" i="15"/>
  <c r="AF21" i="15"/>
  <c r="AJ21" i="15"/>
  <c r="AN21" i="15"/>
  <c r="AQ21" i="15"/>
  <c r="AR21" i="15"/>
  <c r="AV21" i="15"/>
  <c r="F22" i="15"/>
  <c r="M22" i="15"/>
  <c r="O22" i="15"/>
  <c r="AF22" i="15"/>
  <c r="AJ22" i="15"/>
  <c r="AN22" i="15"/>
  <c r="AQ22" i="15"/>
  <c r="AR22" i="15"/>
  <c r="AV22" i="15"/>
  <c r="F23" i="15"/>
  <c r="H23" i="15"/>
  <c r="I23" i="15"/>
  <c r="J23" i="15"/>
  <c r="K23" i="15"/>
  <c r="L23" i="15"/>
  <c r="M23" i="15"/>
  <c r="N23" i="15"/>
  <c r="O23" i="15"/>
  <c r="AF23" i="15"/>
  <c r="AJ23" i="15"/>
  <c r="AN23" i="15"/>
  <c r="AQ23" i="15"/>
  <c r="AR23" i="15"/>
  <c r="AV23" i="15"/>
  <c r="F24" i="15"/>
  <c r="M24" i="15"/>
  <c r="O24" i="15"/>
  <c r="AF24" i="15"/>
  <c r="AJ24" i="15"/>
  <c r="AN24" i="15"/>
  <c r="AQ24" i="15"/>
  <c r="AR24" i="15"/>
  <c r="AV24" i="15"/>
  <c r="F25" i="15"/>
  <c r="AF25" i="15"/>
  <c r="AJ25" i="15"/>
  <c r="AN25" i="15"/>
  <c r="AR25" i="15"/>
  <c r="AV25" i="15"/>
  <c r="F26" i="15"/>
  <c r="AF26" i="15"/>
  <c r="AJ26" i="15"/>
  <c r="AN26" i="15"/>
  <c r="AQ26" i="15"/>
  <c r="AR26" i="15"/>
  <c r="AV26" i="15"/>
  <c r="F27" i="15"/>
  <c r="AF27" i="15"/>
  <c r="AJ27" i="15"/>
  <c r="AN27" i="15"/>
  <c r="AQ27" i="15"/>
  <c r="AR27" i="15"/>
  <c r="AV27" i="15"/>
  <c r="F28" i="15"/>
  <c r="AF28" i="15"/>
  <c r="AI28" i="15"/>
  <c r="AJ28" i="15"/>
  <c r="AN28" i="15"/>
  <c r="AR28" i="15"/>
  <c r="AV28" i="15"/>
  <c r="F29" i="15"/>
  <c r="AF29" i="15"/>
  <c r="AJ29" i="15"/>
  <c r="AN29" i="15"/>
  <c r="AR29" i="15"/>
  <c r="AV29" i="15"/>
  <c r="F30" i="15"/>
  <c r="AF30" i="15"/>
  <c r="AJ30" i="15"/>
  <c r="AN30" i="15"/>
  <c r="AR30" i="15"/>
  <c r="AU30" i="15"/>
  <c r="AV30" i="15"/>
  <c r="F31" i="15"/>
  <c r="AF31" i="15"/>
  <c r="AJ31" i="15"/>
  <c r="AN31" i="15"/>
  <c r="AR31" i="15"/>
  <c r="AV31" i="15"/>
  <c r="F32" i="15"/>
  <c r="AF32" i="15"/>
  <c r="AJ32" i="15"/>
  <c r="AN32" i="15"/>
  <c r="AR32" i="15"/>
  <c r="AV32" i="15"/>
  <c r="F33" i="15"/>
  <c r="AF33" i="15"/>
  <c r="AJ33" i="15"/>
  <c r="AN33" i="15"/>
  <c r="AR33" i="15"/>
  <c r="AV33" i="15"/>
  <c r="F34" i="15"/>
  <c r="AF34" i="15"/>
  <c r="AJ34" i="15"/>
  <c r="AN34" i="15"/>
  <c r="AR34" i="15"/>
  <c r="AV34" i="15"/>
  <c r="F35" i="15"/>
  <c r="AF35" i="15"/>
  <c r="AJ35" i="15"/>
  <c r="AN35" i="15"/>
  <c r="AR35" i="15"/>
  <c r="AU35" i="15"/>
  <c r="AV35" i="15"/>
  <c r="F36" i="15"/>
  <c r="AF36" i="15"/>
  <c r="AJ36" i="15"/>
  <c r="AN36" i="15"/>
  <c r="AR36" i="15"/>
  <c r="AV36" i="15"/>
  <c r="F37" i="15"/>
  <c r="AF37" i="15"/>
  <c r="AJ37" i="15"/>
  <c r="AN37" i="15"/>
  <c r="AR37" i="15"/>
  <c r="AV37" i="15"/>
  <c r="F38" i="15"/>
  <c r="AF38" i="15"/>
  <c r="AJ38" i="15"/>
  <c r="AN38" i="15"/>
  <c r="AR38" i="15"/>
  <c r="AV38" i="15"/>
  <c r="B39" i="15"/>
  <c r="C39" i="15"/>
  <c r="D39" i="15"/>
  <c r="E39" i="15"/>
  <c r="F39" i="15"/>
  <c r="AD39" i="15"/>
  <c r="AE39" i="15"/>
  <c r="AF39" i="15"/>
  <c r="AH39" i="15"/>
  <c r="AI39" i="15"/>
  <c r="AJ39" i="15"/>
  <c r="AL39" i="15"/>
  <c r="AM39" i="15"/>
  <c r="AN39" i="15"/>
  <c r="AP39" i="15"/>
  <c r="AQ39" i="15"/>
  <c r="AR39" i="15"/>
  <c r="AT39" i="15"/>
  <c r="AU39" i="15"/>
  <c r="AV39" i="15"/>
  <c r="F44" i="15"/>
  <c r="F45" i="15"/>
  <c r="AF45" i="15"/>
  <c r="AJ45" i="15"/>
  <c r="AN45" i="15"/>
  <c r="AR45" i="15"/>
  <c r="AR48" i="15"/>
  <c r="A50" i="15"/>
  <c r="A51" i="15"/>
  <c r="D51" i="15"/>
  <c r="AR51" i="15"/>
  <c r="D52" i="15"/>
  <c r="AH52" i="15"/>
  <c r="AH54" i="15"/>
  <c r="F56" i="15"/>
  <c r="AH56" i="15"/>
  <c r="F57" i="15"/>
  <c r="G57" i="15"/>
  <c r="AH57" i="15"/>
  <c r="F58" i="15"/>
  <c r="F60" i="15"/>
  <c r="F86" i="15"/>
  <c r="K86" i="15"/>
  <c r="F87" i="15"/>
  <c r="K87" i="15"/>
  <c r="F88" i="15"/>
  <c r="K88" i="15"/>
  <c r="F89" i="15"/>
  <c r="K89" i="15"/>
  <c r="F90" i="15"/>
  <c r="K90" i="15"/>
  <c r="F91" i="15"/>
  <c r="K91" i="15"/>
  <c r="B92" i="15"/>
  <c r="F92" i="15"/>
  <c r="K92" i="15"/>
  <c r="F93" i="15"/>
  <c r="K93" i="15"/>
  <c r="F94" i="15"/>
  <c r="K94" i="15"/>
  <c r="F95" i="15"/>
  <c r="K95" i="15"/>
  <c r="F96" i="15"/>
  <c r="K96" i="15"/>
  <c r="F97" i="15"/>
  <c r="K97" i="15"/>
  <c r="F98" i="15"/>
  <c r="K98" i="15"/>
  <c r="F99" i="15"/>
  <c r="K99" i="15"/>
  <c r="C100" i="15"/>
  <c r="K100" i="15"/>
  <c r="B101" i="15"/>
  <c r="C101" i="15"/>
  <c r="F101" i="15"/>
  <c r="K101" i="15"/>
  <c r="B102" i="15"/>
  <c r="F102" i="15"/>
  <c r="K102" i="15"/>
  <c r="B103" i="15"/>
  <c r="C103" i="15"/>
  <c r="F103" i="15"/>
  <c r="K103" i="15"/>
  <c r="K104" i="15"/>
  <c r="B105" i="15"/>
  <c r="F105" i="15"/>
  <c r="K105" i="15"/>
  <c r="K106" i="15"/>
  <c r="K107" i="15"/>
  <c r="F108" i="15"/>
  <c r="K108" i="15"/>
  <c r="K109" i="15"/>
  <c r="K110" i="15"/>
  <c r="K111" i="15"/>
  <c r="K112" i="15"/>
  <c r="I113" i="15"/>
  <c r="K113" i="15"/>
  <c r="I114" i="15"/>
  <c r="K114" i="15"/>
  <c r="F126" i="15"/>
  <c r="F127" i="15"/>
  <c r="F128" i="15"/>
  <c r="F129" i="15"/>
  <c r="F130" i="15"/>
  <c r="F131" i="15"/>
  <c r="B132" i="15"/>
  <c r="F132" i="15"/>
  <c r="B133" i="15"/>
  <c r="C133" i="15"/>
  <c r="F133" i="15"/>
  <c r="B136" i="15"/>
  <c r="F138" i="15"/>
  <c r="F139" i="15"/>
  <c r="F140" i="15"/>
  <c r="F141" i="15"/>
  <c r="F142" i="15"/>
  <c r="F143" i="15"/>
  <c r="F144" i="15"/>
  <c r="F145" i="15"/>
  <c r="F146" i="15"/>
  <c r="F147" i="15"/>
  <c r="F148" i="15"/>
  <c r="F149" i="15"/>
  <c r="F150" i="15"/>
  <c r="F151" i="15"/>
  <c r="F152" i="15"/>
  <c r="F153" i="15"/>
  <c r="F154" i="15"/>
  <c r="F155" i="15"/>
  <c r="F156" i="15"/>
  <c r="F157" i="15"/>
  <c r="F158" i="15"/>
  <c r="F159" i="15"/>
  <c r="F160" i="15"/>
  <c r="F161" i="15"/>
  <c r="F162" i="15"/>
  <c r="F163" i="15"/>
  <c r="F164" i="15"/>
  <c r="F165" i="15"/>
  <c r="B166" i="15"/>
  <c r="C166" i="15"/>
  <c r="B168" i="15"/>
  <c r="C168" i="15"/>
  <c r="F169" i="15"/>
  <c r="F170" i="15"/>
  <c r="F171" i="15"/>
  <c r="F172" i="15"/>
  <c r="F173" i="15"/>
  <c r="B174" i="15"/>
  <c r="C174" i="15"/>
  <c r="C175" i="15"/>
  <c r="B176" i="15"/>
  <c r="C176" i="15"/>
  <c r="F176" i="15"/>
  <c r="B178" i="15"/>
  <c r="C178" i="15"/>
  <c r="B180" i="15"/>
  <c r="C180" i="15"/>
  <c r="D6" i="76"/>
  <c r="D7" i="76"/>
  <c r="D8" i="76"/>
  <c r="D9" i="76"/>
  <c r="D10" i="76"/>
  <c r="D11" i="76"/>
  <c r="D12" i="76"/>
  <c r="D13" i="76"/>
  <c r="D14" i="76"/>
  <c r="D15" i="76"/>
  <c r="D16" i="76"/>
  <c r="D17" i="76"/>
  <c r="D18" i="76"/>
  <c r="D19" i="76"/>
  <c r="D20" i="76"/>
  <c r="D21" i="76"/>
  <c r="D22" i="76"/>
  <c r="D23" i="76"/>
  <c r="D24" i="76"/>
  <c r="D25" i="76"/>
  <c r="D26" i="76"/>
  <c r="D27" i="76"/>
  <c r="D28" i="76"/>
  <c r="D29" i="76"/>
  <c r="D30" i="76"/>
  <c r="D31" i="76"/>
  <c r="D32" i="76"/>
  <c r="D33" i="76"/>
  <c r="D34" i="76"/>
  <c r="D35" i="76"/>
  <c r="D36" i="76"/>
  <c r="B37" i="76"/>
  <c r="C37" i="76"/>
  <c r="D37" i="76"/>
  <c r="D38" i="76"/>
  <c r="D39" i="76"/>
  <c r="D41" i="76"/>
  <c r="A46" i="76"/>
  <c r="A47" i="76"/>
  <c r="D47" i="76"/>
  <c r="D48" i="7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B35" i="6"/>
  <c r="C35" i="6"/>
  <c r="D35" i="6"/>
  <c r="E35" i="6"/>
  <c r="F35" i="6"/>
  <c r="F40" i="6"/>
  <c r="A45" i="6"/>
  <c r="A46" i="6"/>
  <c r="D46" i="6"/>
  <c r="D47" i="6"/>
  <c r="H3" i="63"/>
  <c r="I3" i="63"/>
  <c r="H4" i="63"/>
  <c r="H5" i="63"/>
  <c r="B8" i="63"/>
  <c r="C8" i="63"/>
  <c r="D8" i="63"/>
  <c r="B9" i="63"/>
  <c r="C9" i="63"/>
  <c r="D9" i="63"/>
  <c r="B10" i="63"/>
  <c r="C10" i="63"/>
  <c r="D10" i="63"/>
  <c r="B11" i="63"/>
  <c r="C11" i="63"/>
  <c r="D11" i="63"/>
  <c r="B12" i="63"/>
  <c r="C12" i="63"/>
  <c r="D12" i="63"/>
  <c r="B13" i="63"/>
  <c r="C13" i="63"/>
  <c r="D13" i="63"/>
  <c r="B14" i="63"/>
  <c r="C14" i="63"/>
  <c r="D14" i="63"/>
  <c r="B15" i="63"/>
  <c r="C15" i="63"/>
  <c r="D15" i="63"/>
  <c r="M15" i="63"/>
  <c r="B16" i="63"/>
  <c r="C16" i="63"/>
  <c r="D16" i="63"/>
  <c r="B17" i="63"/>
  <c r="C17" i="63"/>
  <c r="D17" i="63"/>
  <c r="B18" i="63"/>
  <c r="C18" i="63"/>
  <c r="D18" i="63"/>
  <c r="B19" i="63"/>
  <c r="C19" i="63"/>
  <c r="D19" i="63"/>
  <c r="B20" i="63"/>
  <c r="C20" i="63"/>
  <c r="D20" i="63"/>
  <c r="B21" i="63"/>
  <c r="C21" i="63"/>
  <c r="D21" i="63"/>
  <c r="B22" i="63"/>
  <c r="C22" i="63"/>
  <c r="D22" i="63"/>
  <c r="B23" i="63"/>
  <c r="C23" i="63"/>
  <c r="D23" i="63"/>
  <c r="B24" i="63"/>
  <c r="C24" i="63"/>
  <c r="D24" i="63"/>
  <c r="B25" i="63"/>
  <c r="C25" i="63"/>
  <c r="D25" i="63"/>
  <c r="B26" i="63"/>
  <c r="C26" i="63"/>
  <c r="D26" i="63"/>
  <c r="B27" i="63"/>
  <c r="C27" i="63"/>
  <c r="D27" i="63"/>
  <c r="O27" i="63"/>
  <c r="B28" i="63"/>
  <c r="C28" i="63"/>
  <c r="D28" i="63"/>
  <c r="O28" i="63"/>
  <c r="B29" i="63"/>
  <c r="C29" i="63"/>
  <c r="D29" i="63"/>
  <c r="B30" i="63"/>
  <c r="C30" i="63"/>
  <c r="D30" i="63"/>
  <c r="B31" i="63"/>
  <c r="C31" i="63"/>
  <c r="D31" i="63"/>
  <c r="B32" i="63"/>
  <c r="C32" i="63"/>
  <c r="D32" i="63"/>
  <c r="B33" i="63"/>
  <c r="C33" i="63"/>
  <c r="D33" i="63"/>
  <c r="B34" i="63"/>
  <c r="C34" i="63"/>
  <c r="D34" i="63"/>
  <c r="B35" i="63"/>
  <c r="C35" i="63"/>
  <c r="D35" i="63"/>
  <c r="B36" i="63"/>
  <c r="C36" i="63"/>
  <c r="B39" i="63"/>
  <c r="C39" i="63"/>
  <c r="D39" i="63"/>
  <c r="B40" i="63"/>
  <c r="C40" i="63"/>
  <c r="D40" i="63"/>
  <c r="B41" i="63"/>
  <c r="C41" i="63"/>
  <c r="D41" i="63"/>
  <c r="B42" i="63"/>
  <c r="C42" i="63"/>
  <c r="D42" i="63"/>
  <c r="B43" i="63"/>
  <c r="C43" i="63"/>
  <c r="D43" i="63"/>
  <c r="B44" i="63"/>
  <c r="C44" i="63"/>
  <c r="D44" i="63"/>
  <c r="B45" i="63"/>
  <c r="C45" i="63"/>
  <c r="D45" i="63"/>
  <c r="B46" i="63"/>
  <c r="C46" i="63"/>
  <c r="D46" i="63"/>
  <c r="B47" i="63"/>
  <c r="C47" i="63"/>
  <c r="D47" i="63"/>
  <c r="B48" i="63"/>
  <c r="C48" i="63"/>
  <c r="D48" i="63"/>
  <c r="B49" i="63"/>
  <c r="C49" i="63"/>
  <c r="D49" i="63"/>
  <c r="B50" i="63"/>
  <c r="C50" i="63"/>
  <c r="D50" i="63"/>
  <c r="B51" i="63"/>
  <c r="C51" i="63"/>
  <c r="D51" i="63"/>
  <c r="B52" i="63"/>
  <c r="C52" i="63"/>
  <c r="D52" i="63"/>
  <c r="B53" i="63"/>
  <c r="C53" i="63"/>
  <c r="B55" i="63"/>
  <c r="C55" i="63"/>
  <c r="B121" i="63"/>
  <c r="B144" i="63"/>
  <c r="D6" i="90"/>
  <c r="D7" i="90"/>
  <c r="D8" i="90"/>
  <c r="D9" i="90"/>
  <c r="D10" i="90"/>
  <c r="D11" i="90"/>
  <c r="D12" i="90"/>
  <c r="D13" i="90"/>
  <c r="D14" i="90"/>
  <c r="D15" i="90"/>
  <c r="D16" i="90"/>
  <c r="D17" i="90"/>
  <c r="D18" i="90"/>
  <c r="D19" i="90"/>
  <c r="D20" i="90"/>
  <c r="D21" i="90"/>
  <c r="D22" i="90"/>
  <c r="D23" i="90"/>
  <c r="D24" i="90"/>
  <c r="D25" i="90"/>
  <c r="D26" i="90"/>
  <c r="D27" i="90"/>
  <c r="D28" i="90"/>
  <c r="D29" i="90"/>
  <c r="D30" i="90"/>
  <c r="D31" i="90"/>
  <c r="D32" i="90"/>
  <c r="D33" i="90"/>
  <c r="D34" i="90"/>
  <c r="D35" i="90"/>
  <c r="D36" i="90"/>
  <c r="B37" i="90"/>
  <c r="C37" i="90"/>
  <c r="D37" i="90"/>
  <c r="D38" i="90"/>
  <c r="D39" i="90"/>
  <c r="D41" i="90"/>
  <c r="A46" i="90"/>
  <c r="A47" i="90"/>
  <c r="D47" i="90"/>
  <c r="D48" i="90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B39" i="19"/>
  <c r="C39" i="19"/>
  <c r="D39" i="19"/>
  <c r="D40" i="19"/>
  <c r="D41" i="19"/>
  <c r="D43" i="19"/>
  <c r="A48" i="19"/>
  <c r="A49" i="19"/>
  <c r="D49" i="19"/>
  <c r="D50" i="19"/>
  <c r="J4" i="2"/>
  <c r="J5" i="2"/>
  <c r="J6" i="2"/>
  <c r="P6" i="2"/>
  <c r="R6" i="2"/>
  <c r="J7" i="2"/>
  <c r="P7" i="2"/>
  <c r="R7" i="2"/>
  <c r="J8" i="2"/>
  <c r="P8" i="2"/>
  <c r="R8" i="2"/>
  <c r="J9" i="2"/>
  <c r="P9" i="2"/>
  <c r="R9" i="2"/>
  <c r="J10" i="2"/>
  <c r="P10" i="2"/>
  <c r="R10" i="2"/>
  <c r="J11" i="2"/>
  <c r="P11" i="2"/>
  <c r="R11" i="2"/>
  <c r="J12" i="2"/>
  <c r="P12" i="2"/>
  <c r="R12" i="2"/>
  <c r="S12" i="2"/>
  <c r="J13" i="2"/>
  <c r="P13" i="2"/>
  <c r="R13" i="2"/>
  <c r="J14" i="2"/>
  <c r="P14" i="2"/>
  <c r="R14" i="2"/>
  <c r="J15" i="2"/>
  <c r="P15" i="2"/>
  <c r="R15" i="2"/>
  <c r="J16" i="2"/>
  <c r="P16" i="2"/>
  <c r="R16" i="2"/>
  <c r="J17" i="2"/>
  <c r="N17" i="2"/>
  <c r="O17" i="2"/>
  <c r="P17" i="2"/>
  <c r="R17" i="2"/>
  <c r="J18" i="2"/>
  <c r="P18" i="2"/>
  <c r="Q18" i="2"/>
  <c r="R18" i="2"/>
  <c r="J19" i="2"/>
  <c r="J20" i="2"/>
  <c r="J21" i="2"/>
  <c r="P21" i="2"/>
  <c r="R21" i="2"/>
  <c r="J22" i="2"/>
  <c r="J23" i="2"/>
  <c r="P23" i="2"/>
  <c r="J24" i="2"/>
  <c r="J25" i="2"/>
  <c r="J26" i="2"/>
  <c r="J27" i="2"/>
  <c r="N27" i="2"/>
  <c r="O27" i="2"/>
  <c r="J28" i="2"/>
  <c r="J29" i="2"/>
  <c r="J30" i="2"/>
  <c r="J31" i="2"/>
  <c r="J32" i="2"/>
  <c r="J33" i="2"/>
  <c r="J34" i="2"/>
  <c r="B35" i="2"/>
  <c r="C35" i="2"/>
  <c r="D35" i="2"/>
  <c r="E35" i="2"/>
  <c r="F35" i="2"/>
  <c r="G35" i="2"/>
  <c r="H35" i="2"/>
  <c r="I35" i="2"/>
  <c r="J35" i="2"/>
  <c r="J40" i="2"/>
  <c r="A46" i="2"/>
  <c r="A47" i="2"/>
  <c r="D47" i="2"/>
  <c r="D48" i="2"/>
  <c r="D70" i="2"/>
  <c r="D73" i="2"/>
  <c r="D74" i="2"/>
  <c r="D75" i="2"/>
  <c r="D112" i="2"/>
  <c r="N6" i="91"/>
  <c r="N7" i="91"/>
  <c r="N8" i="91"/>
  <c r="N9" i="91"/>
  <c r="N10" i="91"/>
  <c r="N11" i="91"/>
  <c r="N12" i="91"/>
  <c r="N13" i="91"/>
  <c r="N14" i="91"/>
  <c r="N15" i="91"/>
  <c r="N16" i="91"/>
  <c r="N17" i="91"/>
  <c r="N18" i="91"/>
  <c r="N19" i="91"/>
  <c r="N20" i="91"/>
  <c r="N21" i="91"/>
  <c r="N22" i="91"/>
  <c r="N23" i="91"/>
  <c r="N24" i="91"/>
  <c r="N25" i="91"/>
  <c r="N26" i="91"/>
  <c r="N27" i="91"/>
  <c r="N28" i="91"/>
  <c r="N29" i="91"/>
  <c r="N30" i="91"/>
  <c r="N31" i="91"/>
  <c r="N32" i="91"/>
  <c r="N33" i="91"/>
  <c r="N34" i="91"/>
  <c r="N35" i="91"/>
  <c r="N36" i="91"/>
  <c r="B37" i="91"/>
  <c r="C37" i="91"/>
  <c r="D37" i="91"/>
  <c r="E37" i="91"/>
  <c r="F37" i="91"/>
  <c r="G37" i="91"/>
  <c r="H37" i="91"/>
  <c r="I37" i="91"/>
  <c r="J37" i="91"/>
  <c r="K37" i="91"/>
  <c r="L37" i="91"/>
  <c r="M37" i="91"/>
  <c r="N37" i="91"/>
  <c r="N38" i="91"/>
  <c r="N39" i="91"/>
  <c r="N43" i="91"/>
  <c r="A48" i="91"/>
  <c r="A49" i="91"/>
  <c r="D49" i="91"/>
  <c r="D50" i="91"/>
  <c r="J6" i="83"/>
  <c r="J7" i="83"/>
  <c r="J8" i="83"/>
  <c r="J9" i="83"/>
  <c r="J10" i="83"/>
  <c r="J11" i="83"/>
  <c r="J12" i="83"/>
  <c r="J13" i="83"/>
  <c r="J14" i="83"/>
  <c r="J15" i="83"/>
  <c r="J16" i="83"/>
  <c r="J17" i="83"/>
  <c r="J18" i="83"/>
  <c r="J19" i="83"/>
  <c r="J20" i="83"/>
  <c r="J21" i="83"/>
  <c r="J22" i="83"/>
  <c r="J23" i="83"/>
  <c r="J24" i="83"/>
  <c r="J25" i="83"/>
  <c r="J26" i="83"/>
  <c r="J27" i="83"/>
  <c r="J28" i="83"/>
  <c r="J29" i="83"/>
  <c r="J30" i="83"/>
  <c r="J31" i="83"/>
  <c r="J32" i="83"/>
  <c r="J33" i="83"/>
  <c r="J34" i="83"/>
  <c r="J35" i="83"/>
  <c r="J36" i="83"/>
  <c r="B37" i="83"/>
  <c r="C37" i="83"/>
  <c r="D37" i="83"/>
  <c r="E37" i="83"/>
  <c r="F37" i="83"/>
  <c r="G37" i="83"/>
  <c r="H37" i="83"/>
  <c r="I37" i="83"/>
  <c r="J37" i="83"/>
  <c r="J38" i="83"/>
  <c r="J39" i="83"/>
  <c r="J43" i="83"/>
  <c r="A48" i="83"/>
  <c r="A49" i="83"/>
  <c r="D49" i="83"/>
  <c r="D50" i="83"/>
</calcChain>
</file>

<file path=xl/sharedStrings.xml><?xml version="1.0" encoding="utf-8"?>
<sst xmlns="http://schemas.openxmlformats.org/spreadsheetml/2006/main" count="919" uniqueCount="326">
  <si>
    <t>Volume</t>
  </si>
  <si>
    <t>Northwest</t>
  </si>
  <si>
    <t>Mewborne</t>
  </si>
  <si>
    <t>Amoco Abo</t>
  </si>
  <si>
    <t xml:space="preserve">Agave imbalance   </t>
  </si>
  <si>
    <t>Negative = due operator</t>
  </si>
  <si>
    <t>Amoco</t>
  </si>
  <si>
    <t>Oasis</t>
  </si>
  <si>
    <t>La Maquina</t>
  </si>
  <si>
    <t>Kutz</t>
  </si>
  <si>
    <t>Ignacio</t>
  </si>
  <si>
    <t>Day</t>
  </si>
  <si>
    <t>Receipts</t>
  </si>
  <si>
    <t>Deliveries</t>
  </si>
  <si>
    <t>Monthly</t>
  </si>
  <si>
    <t>Volumes</t>
  </si>
  <si>
    <t>Index</t>
  </si>
  <si>
    <t>Dollars</t>
  </si>
  <si>
    <t>Ward Del</t>
  </si>
  <si>
    <t>Pecos Del</t>
  </si>
  <si>
    <t>Measured</t>
  </si>
  <si>
    <t>Scheduled</t>
  </si>
  <si>
    <t>LaPlata Recpt</t>
  </si>
  <si>
    <t>LaPlata Delivery</t>
  </si>
  <si>
    <t>Red Cedar</t>
  </si>
  <si>
    <t>paper</t>
  </si>
  <si>
    <t>lunch</t>
  </si>
  <si>
    <t>Gunpoint #2</t>
  </si>
  <si>
    <t>Amount</t>
  </si>
  <si>
    <t>Williams</t>
  </si>
  <si>
    <t>SJ</t>
  </si>
  <si>
    <t>AVG</t>
  </si>
  <si>
    <t>Lonestar</t>
  </si>
  <si>
    <t>SoCal</t>
  </si>
  <si>
    <t>El Paso</t>
  </si>
  <si>
    <t>Window Rock</t>
  </si>
  <si>
    <t>Blanco</t>
  </si>
  <si>
    <t xml:space="preserve">Transwestern </t>
  </si>
  <si>
    <t>/------------------------------------------El Paso----------------------------------------\</t>
  </si>
  <si>
    <t>Differences</t>
  </si>
  <si>
    <t>Month</t>
  </si>
  <si>
    <t>imbal</t>
  </si>
  <si>
    <t>/--------------------  Blanco  ---------------------------\</t>
  </si>
  <si>
    <t>Blanco Del</t>
  </si>
  <si>
    <t>Blanco Rec</t>
  </si>
  <si>
    <t>Imbal</t>
  </si>
  <si>
    <t>Balance</t>
  </si>
  <si>
    <t>Maljamar</t>
  </si>
  <si>
    <t>Zia</t>
  </si>
  <si>
    <t>Red Cedar Gathering</t>
  </si>
  <si>
    <t>Imbalance</t>
  </si>
  <si>
    <t>18</t>
  </si>
  <si>
    <t>Balance at 11/27/99</t>
  </si>
  <si>
    <t>Balance at 12/27/99</t>
  </si>
  <si>
    <t>Balance at 1/30/00</t>
  </si>
  <si>
    <t>Balance at 2/27/00</t>
  </si>
  <si>
    <t xml:space="preserve">Imbalance </t>
  </si>
  <si>
    <t>Contract 24844</t>
  </si>
  <si>
    <t>San Juan</t>
  </si>
  <si>
    <t>5/99 cash out</t>
  </si>
  <si>
    <t>12/99 Balance</t>
  </si>
  <si>
    <t>1/1-1/27</t>
  </si>
  <si>
    <t>Total as of 1/27/00</t>
  </si>
  <si>
    <t>Imbal per books</t>
  </si>
  <si>
    <t>ending at 11/98</t>
  </si>
  <si>
    <t xml:space="preserve">cash out </t>
  </si>
  <si>
    <t>balance after cash out</t>
  </si>
  <si>
    <t>Est 5/99</t>
  </si>
  <si>
    <t>7/98 - 11/98</t>
  </si>
  <si>
    <t>12/98 - 5/99</t>
  </si>
  <si>
    <t>POI  8516</t>
  </si>
  <si>
    <t>Mewbourne Oil</t>
  </si>
  <si>
    <t>TransColorado</t>
  </si>
  <si>
    <t>Contract  24268</t>
  </si>
  <si>
    <t>Contract  24693</t>
  </si>
  <si>
    <t>Contract  24361</t>
  </si>
  <si>
    <t>Contract 8289</t>
  </si>
  <si>
    <t>Contract  21579</t>
  </si>
  <si>
    <t>Westar Ward</t>
  </si>
  <si>
    <t>index</t>
  </si>
  <si>
    <t>Agave</t>
  </si>
  <si>
    <t>Conoco</t>
  </si>
  <si>
    <t>INDEX</t>
  </si>
  <si>
    <t>PNM</t>
  </si>
  <si>
    <t xml:space="preserve">PNM imbalance   </t>
  </si>
  <si>
    <t>Volumetric</t>
  </si>
  <si>
    <t>Dollar Valued</t>
  </si>
  <si>
    <t>Duke Energy Trading and Marketing</t>
  </si>
  <si>
    <t>NNG</t>
  </si>
  <si>
    <t>NGPL</t>
  </si>
  <si>
    <t>Operator</t>
  </si>
  <si>
    <t>Imbal Type</t>
  </si>
  <si>
    <t>Net imbals</t>
  </si>
  <si>
    <t>Note -  This report does not represent the total population of imbalances on Transwestern.</t>
  </si>
  <si>
    <t>Duke Energy Field Services</t>
  </si>
  <si>
    <t>Mojave Pipeline</t>
  </si>
  <si>
    <t>Burlington</t>
  </si>
  <si>
    <t>Receivable imbalances</t>
  </si>
  <si>
    <t>Payable imbalances</t>
  </si>
  <si>
    <t>Comments</t>
  </si>
  <si>
    <t>Amy Mulligan</t>
  </si>
  <si>
    <t>Bert Hernandez</t>
  </si>
  <si>
    <t>MS rep</t>
  </si>
  <si>
    <t>Linda Ward</t>
  </si>
  <si>
    <t>EOG</t>
  </si>
  <si>
    <t>Pronghorn</t>
  </si>
  <si>
    <t>Pitchfork Ranch</t>
  </si>
  <si>
    <t>Tristi Draw</t>
  </si>
  <si>
    <t>OneOk Westex-Ward</t>
  </si>
  <si>
    <t>Contintental</t>
  </si>
  <si>
    <t>Continental</t>
  </si>
  <si>
    <t>CIG</t>
  </si>
  <si>
    <t>Tumbleweed</t>
  </si>
  <si>
    <t>Contract #</t>
  </si>
  <si>
    <t>Tracy Minter</t>
  </si>
  <si>
    <t>PG&amp;E Topock</t>
  </si>
  <si>
    <t>Christine McEvoy</t>
  </si>
  <si>
    <t>contr21817</t>
  </si>
  <si>
    <t>NTXPH</t>
  </si>
  <si>
    <t>Crawford, Pecos Diamond, Waha, Linam Ranch, Artesia</t>
  </si>
  <si>
    <t>POI 9109 Mobil Waha Plant</t>
  </si>
  <si>
    <t>POI 59918 Grand Valley Plant</t>
  </si>
  <si>
    <t>500211,500212,500219,500230 - Coburn points</t>
  </si>
  <si>
    <t>Grayco/Artesia</t>
  </si>
  <si>
    <t>Burton Flats</t>
  </si>
  <si>
    <t>Anna Cooper, Jullian Schwab</t>
  </si>
  <si>
    <t>Milagro</t>
  </si>
  <si>
    <t>WestarCarson</t>
  </si>
  <si>
    <t>Duke/GPM</t>
  </si>
  <si>
    <t>Calpine</t>
  </si>
  <si>
    <t>El Paso/TW Eddy Rec</t>
  </si>
  <si>
    <t>El Paso Field Services</t>
  </si>
  <si>
    <t>Calpine So. Point Power Del</t>
  </si>
  <si>
    <t>Sid Richardson</t>
  </si>
  <si>
    <t>POI 1190 - Keystone Plant Outlet</t>
  </si>
  <si>
    <t>North Star Steel</t>
  </si>
  <si>
    <t>POI 500383 - North Start Steel IC</t>
  </si>
  <si>
    <t>Citizens Communications</t>
  </si>
  <si>
    <t xml:space="preserve">POI 78069 - Citizens Griffith </t>
  </si>
  <si>
    <t>oba</t>
  </si>
  <si>
    <t>Duke</t>
  </si>
  <si>
    <t>Citizens-Griffith</t>
  </si>
  <si>
    <t>TRANSWESTERN  PIPELINE -   SUMMARY OF OBA BALANCES</t>
  </si>
  <si>
    <t>Hansford</t>
  </si>
  <si>
    <t>Panhandle Eastern</t>
  </si>
  <si>
    <t>Zia and Maljamar</t>
  </si>
  <si>
    <t>balance is cashed out monthly</t>
  </si>
  <si>
    <t>Laura Giambro</t>
  </si>
  <si>
    <t>Positive=due Transwestern</t>
  </si>
  <si>
    <t>Date</t>
  </si>
  <si>
    <t>EPFS / PG&amp;E TX</t>
  </si>
  <si>
    <t>As of</t>
  </si>
  <si>
    <t>CBS Volume</t>
  </si>
  <si>
    <t>CBS Dollars</t>
  </si>
  <si>
    <t>Mrktg rep</t>
  </si>
  <si>
    <t>TK Lohman</t>
  </si>
  <si>
    <t>L Lindberg</t>
  </si>
  <si>
    <t>M Lokay</t>
  </si>
  <si>
    <t>West of Thoreau</t>
  </si>
  <si>
    <t xml:space="preserve">  Total WOT</t>
  </si>
  <si>
    <t>Total SJ</t>
  </si>
  <si>
    <t xml:space="preserve">  Total SJ</t>
  </si>
  <si>
    <t>East of Thoreau</t>
  </si>
  <si>
    <t>Total EOT</t>
  </si>
  <si>
    <t xml:space="preserve">  Total EOT</t>
  </si>
  <si>
    <t xml:space="preserve">Total $ Value </t>
  </si>
  <si>
    <t>DOLLAR VALUED IMBALANCES</t>
  </si>
  <si>
    <t>VOLUMETRIC IMBALANCES</t>
  </si>
  <si>
    <t>Total Volumetric imbals</t>
  </si>
  <si>
    <t>Mo prices</t>
  </si>
  <si>
    <t>NET IMBAL AMOUNT</t>
  </si>
  <si>
    <t>NET IMBAL VOLUME</t>
  </si>
  <si>
    <t>129,146 mmbtus was created in 6/01</t>
  </si>
  <si>
    <t xml:space="preserve">last cashout was for balance as of 9/30/00 </t>
  </si>
  <si>
    <t>114,758 mmbtu receivable in 4/01</t>
  </si>
  <si>
    <t>balance created from 1/01 to present</t>
  </si>
  <si>
    <t>payback has been made for the past two months</t>
  </si>
  <si>
    <t>Totals</t>
  </si>
  <si>
    <t>Zia/Maljamar- majority of balance since 3/01</t>
  </si>
  <si>
    <t>paying back about 500-1,000 mmbtus/day</t>
  </si>
  <si>
    <t>Avg</t>
  </si>
  <si>
    <t>1/01 - 7/01- was cashed out as of 12/31/00</t>
  </si>
  <si>
    <t>($711,298) in 4/01 and ($194,897) in 3/01</t>
  </si>
  <si>
    <t>majority of balance since 01/01</t>
  </si>
  <si>
    <t>K Watson</t>
  </si>
  <si>
    <t>El Paso - Window Rock</t>
  </si>
  <si>
    <t>El Paso - Blanco</t>
  </si>
  <si>
    <t>will get payback in 9/01</t>
  </si>
  <si>
    <t xml:space="preserve">    Amoco Abo Rec</t>
  </si>
  <si>
    <t xml:space="preserve">   Amoco Abo fuel del</t>
  </si>
  <si>
    <t xml:space="preserve">     Florida Plant</t>
  </si>
  <si>
    <t>9/1 - 9/25</t>
  </si>
  <si>
    <t>Accumulated @ 9/25/01</t>
  </si>
  <si>
    <t>Equilalent volumes at 9/25/01</t>
  </si>
  <si>
    <t>Equivalent</t>
  </si>
  <si>
    <t>Prod Mo</t>
  </si>
  <si>
    <t>Prod Mo Vol</t>
  </si>
  <si>
    <t>Vol Equiv less</t>
  </si>
  <si>
    <t>Mo Volume</t>
  </si>
  <si>
    <t xml:space="preserve">Accum Prod </t>
  </si>
  <si>
    <t>Prod Month</t>
  </si>
  <si>
    <t>$  Value</t>
  </si>
  <si>
    <t>Value @curr</t>
  </si>
  <si>
    <t>Mo Value</t>
  </si>
  <si>
    <t>Curr Val less</t>
  </si>
  <si>
    <t xml:space="preserve">Accum prod </t>
  </si>
  <si>
    <t>month value</t>
  </si>
  <si>
    <t>Follet</t>
  </si>
  <si>
    <t>Oasis Dairy Farms</t>
  </si>
  <si>
    <t>WTG/TW Winker</t>
  </si>
  <si>
    <t>Sum WTG New Mex</t>
  </si>
  <si>
    <t>WTG Gas Marketing</t>
  </si>
  <si>
    <t xml:space="preserve">Dominion Gas Ventures </t>
  </si>
  <si>
    <t>POI 12354 - Dominion Gas/Tule Lake</t>
  </si>
  <si>
    <t>Dominion Gas Ventures</t>
  </si>
  <si>
    <t>Devon SFS Operating</t>
  </si>
  <si>
    <t>POI 36289 - Bilbrey 28 Fed 1 C/P</t>
  </si>
  <si>
    <t>Devon</t>
  </si>
  <si>
    <t>Crosstexx Energy Services</t>
  </si>
  <si>
    <t>Integrated Services DP</t>
  </si>
  <si>
    <t>contr 21571 - poi 56935</t>
  </si>
  <si>
    <t>contr 23994 - poi 58444</t>
  </si>
  <si>
    <t>I.S.I. Farm Tap- Parmer</t>
  </si>
  <si>
    <t>Crosstex Energy Serv</t>
  </si>
  <si>
    <t>Crosstex Energy Services</t>
  </si>
  <si>
    <t>Amarillo Nat Gas</t>
  </si>
  <si>
    <t>Amarillo Natural Gas</t>
  </si>
  <si>
    <t>contract 21534</t>
  </si>
  <si>
    <t>poi 28786</t>
  </si>
  <si>
    <t>Adobe Owens Corning</t>
  </si>
  <si>
    <t>poi 56993</t>
  </si>
  <si>
    <t>Amar Del - Sherman</t>
  </si>
  <si>
    <t>poi 500170</t>
  </si>
  <si>
    <t>ANG-Scott/Bandy II</t>
  </si>
  <si>
    <t>poi 10746</t>
  </si>
  <si>
    <t>Carl Looten</t>
  </si>
  <si>
    <t>poi 13247</t>
  </si>
  <si>
    <t>Lawrence Melcher</t>
  </si>
  <si>
    <t>poi 500520</t>
  </si>
  <si>
    <t>ANG Carson</t>
  </si>
  <si>
    <t>poi 500171</t>
  </si>
  <si>
    <t>ANG O Neal&amp;Shadid</t>
  </si>
  <si>
    <t>Winkler/Eddy OBA</t>
  </si>
  <si>
    <t>Gray  OBA</t>
  </si>
  <si>
    <t>5/01 - 9/01  balance</t>
  </si>
  <si>
    <t>Volume balance @ 4/30/01</t>
  </si>
  <si>
    <t>POI 500607 - Delhi/No Pyote</t>
  </si>
  <si>
    <t>Mi Vida/Richardson Gas Treating</t>
  </si>
  <si>
    <t>/------------------------------------------  contract 22100  --------------------------------------------------------\</t>
  </si>
  <si>
    <t>EOG/TW Eddy</t>
  </si>
  <si>
    <t>DEFSSW</t>
  </si>
  <si>
    <t>DEFS,LP</t>
  </si>
  <si>
    <t>DE T&amp;M</t>
  </si>
  <si>
    <t>Hobbs plant</t>
  </si>
  <si>
    <t>Artesia plant</t>
  </si>
  <si>
    <t>inactive</t>
  </si>
  <si>
    <t>Duke Energy Field Services LP</t>
  </si>
  <si>
    <t>Duke Energy Field Service SW</t>
  </si>
  <si>
    <t>Beg Balance</t>
  </si>
  <si>
    <t>Duke Energy Trading and Marketing, L.L.C.</t>
  </si>
  <si>
    <t>Contract#</t>
  </si>
  <si>
    <t>Description/Points</t>
  </si>
  <si>
    <t>Pyote points - fuel is still being delivered causing amount to grow each month</t>
  </si>
  <si>
    <t>Pecos Diamond plant - hasn't had activity since 12/2000</t>
  </si>
  <si>
    <t>Duke Energy Trading &amp;Mktg, L.L.C.</t>
  </si>
  <si>
    <t>no activity since 11/98</t>
  </si>
  <si>
    <t>OBA Balances as of 11/30/01</t>
  </si>
  <si>
    <t>Grand Valley plant - last activity 4/96</t>
  </si>
  <si>
    <t>MaVida/Richardson Gas Treating</t>
  </si>
  <si>
    <t>PEPL</t>
  </si>
  <si>
    <t>NWPL</t>
  </si>
  <si>
    <t>netted</t>
  </si>
  <si>
    <t>not on spreadsheet</t>
  </si>
  <si>
    <t>ANR</t>
  </si>
  <si>
    <t>Raptor</t>
  </si>
  <si>
    <t>Williams Gas Pipeline</t>
  </si>
  <si>
    <t>NMNG</t>
  </si>
  <si>
    <t>cash out</t>
  </si>
  <si>
    <t>Stratland</t>
  </si>
  <si>
    <t>Dynegy - 23265</t>
  </si>
  <si>
    <t>Dynegy - 23263</t>
  </si>
  <si>
    <t>-3,625 mmbtus</t>
  </si>
  <si>
    <t>-383 mmbtus</t>
  </si>
  <si>
    <t>Zinke and Trumbo</t>
  </si>
  <si>
    <t>Wallace Oil and Gas</t>
  </si>
  <si>
    <t>Plains Gas Farmers</t>
  </si>
  <si>
    <t>State of Texas</t>
  </si>
  <si>
    <t>Lytle Creek Operating</t>
  </si>
  <si>
    <t>Oryx Gas Marketing Limited Partnership</t>
  </si>
  <si>
    <t>Ramco Oil and Gas</t>
  </si>
  <si>
    <t>Navajo Tribal Utility Authority</t>
  </si>
  <si>
    <t>Southwest Royalties</t>
  </si>
  <si>
    <t>Maynard Oil Company</t>
  </si>
  <si>
    <t>Eastern Nmex</t>
  </si>
  <si>
    <t>Ocean Energy</t>
  </si>
  <si>
    <t>KN Energy</t>
  </si>
  <si>
    <t>Harvey Yates</t>
  </si>
  <si>
    <t>Giant Industries Arizona</t>
  </si>
  <si>
    <t>Lipscomb County Gas Transmission</t>
  </si>
  <si>
    <t>Barber Well Servicing Company</t>
  </si>
  <si>
    <t>Duke Energy Field Services, LP</t>
  </si>
  <si>
    <t>Synergy Oil and Gas</t>
  </si>
  <si>
    <t>Himco</t>
  </si>
  <si>
    <t>Aurora Nat Gas</t>
  </si>
  <si>
    <t>Mid America</t>
  </si>
  <si>
    <t>775mmbtus</t>
  </si>
  <si>
    <t>POI 78003 - TW/SGTC Mojave Del</t>
  </si>
  <si>
    <t>SW Gas Transmission Co - contr27380</t>
  </si>
  <si>
    <t>SW Gas Transmission</t>
  </si>
  <si>
    <t>Seven M</t>
  </si>
  <si>
    <t>STB Energy</t>
  </si>
  <si>
    <t>Double Eagle</t>
  </si>
  <si>
    <t>bal is for Dec only - Balance at 11/30 is 135,710 mmbtus-Williams is reviewing cash out</t>
  </si>
  <si>
    <t>contract 21816</t>
  </si>
  <si>
    <t>West Texas Gas Inc</t>
  </si>
  <si>
    <t>WTX Gas Parmer</t>
  </si>
  <si>
    <t>Fred Born #1</t>
  </si>
  <si>
    <t>WTX Water Systems</t>
  </si>
  <si>
    <t>Dale Ferguson</t>
  </si>
  <si>
    <t>Sum WTG Del</t>
  </si>
  <si>
    <t>TW/WTG Hansford</t>
  </si>
  <si>
    <t>Crawford points</t>
  </si>
  <si>
    <t>Hobbs, Artesia, Colburn, Feldman</t>
  </si>
  <si>
    <t>Waha, Pecos Diamond</t>
  </si>
  <si>
    <t>Ward, Pecos - $ value as of 11/1/01 - Lonestar is diputing $value</t>
  </si>
  <si>
    <t>CBS $$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</si>
</sst>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9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_);_(* \(#,##0\);_(* &quot;-&quot;??_);_(@_)"/>
    <numFmt numFmtId="167" formatCode="&quot;$&quot;#,##0.000_);\(&quot;$&quot;#,##0.000\)"/>
    <numFmt numFmtId="168" formatCode="&quot;$&quot;#,##0.0000_);\(&quot;$&quot;#,##0.0000\)"/>
    <numFmt numFmtId="171" formatCode="_(* #,##0.000_);_(* \(#,##0.000\);_(* &quot;-&quot;??_);_(@_)"/>
    <numFmt numFmtId="172" formatCode="_(* #,##0.0000_);_(* \(#,##0.0000\);_(* &quot;-&quot;??_);_(@_)"/>
    <numFmt numFmtId="179" formatCode="_(&quot;$&quot;* #,##0_);_(&quot;$&quot;* \(#,##0\);_(&quot;$&quot;* &quot;-&quot;??_);_(@_)"/>
    <numFmt numFmtId="186" formatCode="&quot;$&quot;#,##0.00"/>
    <numFmt numFmtId="192" formatCode="&quot;$&quot;#,##0"/>
    <numFmt numFmtId="196" formatCode="0_);\(0\)"/>
    <numFmt numFmtId="210" formatCode="#,##0.000_);\(#,##0.000\)"/>
    <numFmt numFmtId="211" formatCode="m/d"/>
    <numFmt numFmtId="216" formatCode="mm/dd/yy"/>
    <numFmt numFmtId="222" formatCode="m/d/yy\ h:mm"/>
    <numFmt numFmtId="224" formatCode="m/d/yy"/>
  </numFmts>
  <fonts count="37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8"/>
      <name val="Arial"/>
      <family val="2"/>
    </font>
    <font>
      <b/>
      <sz val="9"/>
      <name val="Arial"/>
      <family val="2"/>
    </font>
    <font>
      <b/>
      <u/>
      <sz val="9"/>
      <name val="Arial"/>
      <family val="2"/>
    </font>
    <font>
      <b/>
      <u/>
      <sz val="8"/>
      <name val="Arial"/>
      <family val="2"/>
    </font>
    <font>
      <b/>
      <sz val="8"/>
      <name val="Arial"/>
    </font>
    <font>
      <sz val="9"/>
      <name val="Arial"/>
      <family val="2"/>
    </font>
    <font>
      <sz val="8"/>
      <name val="Arial"/>
      <family val="2"/>
    </font>
    <font>
      <b/>
      <sz val="9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sz val="10"/>
      <name val="Arial"/>
      <family val="2"/>
    </font>
    <font>
      <sz val="8"/>
      <color indexed="46"/>
      <name val="Arial"/>
      <family val="2"/>
    </font>
    <font>
      <sz val="10"/>
      <color indexed="48"/>
      <name val="Arial"/>
      <family val="2"/>
    </font>
    <font>
      <sz val="8"/>
      <color indexed="48"/>
      <name val="Arial"/>
      <family val="2"/>
    </font>
    <font>
      <sz val="9"/>
      <color indexed="46"/>
      <name val="Arial"/>
      <family val="2"/>
    </font>
    <font>
      <sz val="9"/>
      <color indexed="48"/>
      <name val="Arial"/>
      <family val="2"/>
    </font>
    <font>
      <b/>
      <sz val="11"/>
      <name val="Arial"/>
      <family val="2"/>
    </font>
    <font>
      <b/>
      <sz val="9"/>
      <color indexed="8"/>
      <name val="Arial"/>
      <family val="2"/>
    </font>
    <font>
      <sz val="8"/>
      <color indexed="10"/>
      <name val="Arial"/>
      <family val="2"/>
    </font>
    <font>
      <b/>
      <sz val="8"/>
      <color indexed="62"/>
      <name val="Arial"/>
      <family val="2"/>
    </font>
    <font>
      <b/>
      <sz val="8"/>
      <color indexed="8"/>
      <name val="Arial"/>
      <family val="2"/>
    </font>
    <font>
      <b/>
      <sz val="8"/>
      <color indexed="10"/>
      <name val="Arial"/>
      <family val="2"/>
    </font>
    <font>
      <b/>
      <sz val="8"/>
      <color indexed="46"/>
      <name val="Arial"/>
      <family val="2"/>
    </font>
    <font>
      <b/>
      <sz val="10"/>
      <color indexed="10"/>
      <name val="Arial"/>
      <family val="2"/>
    </font>
    <font>
      <sz val="9"/>
      <color indexed="10"/>
      <name val="Arial"/>
      <family val="2"/>
    </font>
    <font>
      <sz val="8"/>
      <color indexed="12"/>
      <name val="Arial"/>
      <family val="2"/>
    </font>
    <font>
      <sz val="8"/>
      <color indexed="59"/>
      <name val="Arial"/>
      <family val="2"/>
    </font>
    <font>
      <sz val="9"/>
      <color indexed="16"/>
      <name val="Arial"/>
      <family val="2"/>
    </font>
    <font>
      <b/>
      <u/>
      <sz val="10"/>
      <name val="Arial"/>
      <family val="2"/>
    </font>
    <font>
      <b/>
      <sz val="8"/>
      <color indexed="57"/>
      <name val="Arial"/>
      <family val="2"/>
    </font>
    <font>
      <u/>
      <sz val="8"/>
      <name val="Arial"/>
      <family val="2"/>
    </font>
    <font>
      <b/>
      <sz val="9"/>
      <color indexed="10"/>
      <name val="Arial"/>
      <family val="2"/>
    </font>
    <font>
      <u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546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4" fillId="0" borderId="0" xfId="0" applyNumberFormat="1" applyFont="1" applyAlignment="1">
      <alignment horizontal="center"/>
    </xf>
    <xf numFmtId="166" fontId="3" fillId="0" borderId="0" xfId="1" applyNumberFormat="1" applyFont="1" applyAlignment="1"/>
    <xf numFmtId="0" fontId="3" fillId="0" borderId="0" xfId="0" applyFont="1" applyAlignment="1">
      <alignment horizontal="center"/>
    </xf>
    <xf numFmtId="171" fontId="8" fillId="0" borderId="0" xfId="1" applyNumberFormat="1" applyFont="1"/>
    <xf numFmtId="166" fontId="9" fillId="0" borderId="0" xfId="1" applyNumberFormat="1" applyFont="1"/>
    <xf numFmtId="7" fontId="9" fillId="0" borderId="0" xfId="0" applyNumberFormat="1" applyFont="1"/>
    <xf numFmtId="166" fontId="9" fillId="0" borderId="0" xfId="0" applyNumberFormat="1" applyFont="1"/>
    <xf numFmtId="17" fontId="4" fillId="0" borderId="0" xfId="0" applyNumberFormat="1" applyFont="1" applyAlignment="1">
      <alignment horizontal="center"/>
    </xf>
    <xf numFmtId="166" fontId="7" fillId="0" borderId="0" xfId="1" applyNumberFormat="1" applyFont="1"/>
    <xf numFmtId="7" fontId="3" fillId="0" borderId="0" xfId="0" applyNumberFormat="1" applyFont="1" applyFill="1" applyAlignment="1"/>
    <xf numFmtId="7" fontId="7" fillId="0" borderId="0" xfId="0" applyNumberFormat="1" applyFont="1"/>
    <xf numFmtId="7" fontId="3" fillId="0" borderId="0" xfId="0" applyNumberFormat="1" applyFont="1" applyAlignment="1"/>
    <xf numFmtId="7" fontId="4" fillId="0" borderId="0" xfId="0" applyNumberFormat="1" applyFont="1" applyAlignment="1"/>
    <xf numFmtId="7" fontId="10" fillId="0" borderId="0" xfId="0" applyNumberFormat="1" applyFont="1" applyAlignment="1"/>
    <xf numFmtId="166" fontId="3" fillId="0" borderId="0" xfId="1" applyNumberFormat="1" applyFont="1"/>
    <xf numFmtId="166" fontId="3" fillId="0" borderId="0" xfId="0" applyNumberFormat="1" applyFont="1"/>
    <xf numFmtId="0" fontId="0" fillId="0" borderId="0" xfId="0" applyNumberFormat="1"/>
    <xf numFmtId="166" fontId="7" fillId="0" borderId="0" xfId="0" applyNumberFormat="1" applyFont="1"/>
    <xf numFmtId="7" fontId="4" fillId="0" borderId="0" xfId="0" applyNumberFormat="1" applyFont="1" applyFill="1" applyAlignment="1"/>
    <xf numFmtId="5" fontId="7" fillId="0" borderId="0" xfId="0" applyNumberFormat="1" applyFont="1"/>
    <xf numFmtId="17" fontId="4" fillId="0" borderId="0" xfId="0" applyNumberFormat="1" applyFont="1"/>
    <xf numFmtId="166" fontId="0" fillId="0" borderId="0" xfId="0" applyNumberFormat="1"/>
    <xf numFmtId="0" fontId="9" fillId="0" borderId="0" xfId="0" applyFont="1"/>
    <xf numFmtId="14" fontId="4" fillId="0" borderId="0" xfId="0" applyNumberFormat="1" applyFont="1"/>
    <xf numFmtId="0" fontId="11" fillId="0" borderId="0" xfId="0" applyFont="1"/>
    <xf numFmtId="166" fontId="4" fillId="2" borderId="0" xfId="1" applyNumberFormat="1" applyFont="1" applyFill="1"/>
    <xf numFmtId="166" fontId="3" fillId="2" borderId="0" xfId="1" applyNumberFormat="1" applyFont="1" applyFill="1"/>
    <xf numFmtId="17" fontId="3" fillId="0" borderId="0" xfId="0" applyNumberFormat="1" applyFont="1"/>
    <xf numFmtId="0" fontId="3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166" fontId="6" fillId="0" borderId="0" xfId="1" applyNumberFormat="1" applyFont="1" applyAlignment="1">
      <alignment horizontal="right"/>
    </xf>
    <xf numFmtId="0" fontId="3" fillId="0" borderId="0" xfId="0" applyNumberFormat="1" applyFont="1" applyAlignment="1">
      <alignment horizontal="center"/>
    </xf>
    <xf numFmtId="166" fontId="3" fillId="0" borderId="1" xfId="1" applyNumberFormat="1" applyFont="1" applyBorder="1" applyAlignment="1"/>
    <xf numFmtId="166" fontId="3" fillId="0" borderId="0" xfId="1" applyNumberFormat="1" applyFont="1" applyBorder="1" applyAlignment="1"/>
    <xf numFmtId="166" fontId="3" fillId="0" borderId="2" xfId="1" applyNumberFormat="1" applyFont="1" applyBorder="1" applyAlignment="1"/>
    <xf numFmtId="0" fontId="9" fillId="0" borderId="0" xfId="0" applyNumberFormat="1" applyFont="1"/>
    <xf numFmtId="43" fontId="3" fillId="0" borderId="0" xfId="1" applyNumberFormat="1" applyFont="1"/>
    <xf numFmtId="5" fontId="9" fillId="0" borderId="0" xfId="0" applyNumberFormat="1" applyFont="1"/>
    <xf numFmtId="5" fontId="3" fillId="0" borderId="0" xfId="2" applyNumberFormat="1" applyFont="1"/>
    <xf numFmtId="14" fontId="9" fillId="0" borderId="0" xfId="0" applyNumberFormat="1" applyFont="1"/>
    <xf numFmtId="44" fontId="9" fillId="0" borderId="0" xfId="2" applyFont="1"/>
    <xf numFmtId="166" fontId="3" fillId="0" borderId="0" xfId="1" applyNumberFormat="1" applyFont="1" applyFill="1"/>
    <xf numFmtId="166" fontId="1" fillId="0" borderId="0" xfId="1" applyNumberFormat="1"/>
    <xf numFmtId="0" fontId="12" fillId="0" borderId="0" xfId="0" applyFont="1"/>
    <xf numFmtId="17" fontId="0" fillId="0" borderId="0" xfId="0" applyNumberFormat="1"/>
    <xf numFmtId="17" fontId="11" fillId="0" borderId="0" xfId="0" applyNumberFormat="1" applyFont="1"/>
    <xf numFmtId="14" fontId="11" fillId="0" borderId="0" xfId="0" applyNumberFormat="1" applyFont="1"/>
    <xf numFmtId="14" fontId="3" fillId="0" borderId="0" xfId="0" applyNumberFormat="1" applyFont="1"/>
    <xf numFmtId="166" fontId="3" fillId="0" borderId="0" xfId="1" applyNumberFormat="1" applyFont="1" applyAlignment="1">
      <alignment horizontal="right"/>
    </xf>
    <xf numFmtId="0" fontId="2" fillId="0" borderId="0" xfId="0" applyFont="1" applyAlignment="1">
      <alignment horizontal="left"/>
    </xf>
    <xf numFmtId="0" fontId="13" fillId="0" borderId="0" xfId="0" applyFont="1"/>
    <xf numFmtId="166" fontId="4" fillId="2" borderId="3" xfId="0" applyNumberFormat="1" applyFont="1" applyFill="1" applyBorder="1"/>
    <xf numFmtId="166" fontId="3" fillId="0" borderId="1" xfId="0" applyNumberFormat="1" applyFont="1" applyBorder="1"/>
    <xf numFmtId="37" fontId="1" fillId="0" borderId="0" xfId="1" applyNumberFormat="1"/>
    <xf numFmtId="37" fontId="0" fillId="0" borderId="0" xfId="0" applyNumberFormat="1"/>
    <xf numFmtId="14" fontId="0" fillId="0" borderId="0" xfId="0" applyNumberFormat="1"/>
    <xf numFmtId="37" fontId="1" fillId="0" borderId="0" xfId="2" applyNumberFormat="1"/>
    <xf numFmtId="37" fontId="1" fillId="0" borderId="1" xfId="1" applyNumberFormat="1" applyBorder="1"/>
    <xf numFmtId="37" fontId="1" fillId="0" borderId="3" xfId="1" applyNumberFormat="1" applyBorder="1"/>
    <xf numFmtId="37" fontId="9" fillId="0" borderId="0" xfId="1" applyNumberFormat="1" applyFont="1"/>
    <xf numFmtId="37" fontId="9" fillId="0" borderId="0" xfId="0" applyNumberFormat="1" applyFont="1"/>
    <xf numFmtId="37" fontId="9" fillId="0" borderId="1" xfId="1" applyNumberFormat="1" applyFont="1" applyBorder="1"/>
    <xf numFmtId="37" fontId="9" fillId="0" borderId="1" xfId="0" applyNumberFormat="1" applyFont="1" applyBorder="1"/>
    <xf numFmtId="39" fontId="9" fillId="0" borderId="1" xfId="2" applyNumberFormat="1" applyFont="1" applyBorder="1"/>
    <xf numFmtId="37" fontId="9" fillId="0" borderId="0" xfId="2" applyNumberFormat="1" applyFont="1"/>
    <xf numFmtId="7" fontId="9" fillId="0" borderId="0" xfId="1" applyNumberFormat="1" applyFont="1"/>
    <xf numFmtId="7" fontId="9" fillId="0" borderId="1" xfId="1" applyNumberFormat="1" applyFont="1" applyBorder="1"/>
    <xf numFmtId="7" fontId="9" fillId="0" borderId="3" xfId="1" applyNumberFormat="1" applyFont="1" applyBorder="1"/>
    <xf numFmtId="37" fontId="15" fillId="0" borderId="0" xfId="1" applyNumberFormat="1" applyFont="1"/>
    <xf numFmtId="37" fontId="15" fillId="0" borderId="0" xfId="1" applyNumberFormat="1" applyFont="1" applyFill="1"/>
    <xf numFmtId="37" fontId="9" fillId="0" borderId="0" xfId="1" applyNumberFormat="1" applyFont="1" applyFill="1"/>
    <xf numFmtId="0" fontId="16" fillId="3" borderId="0" xfId="0" applyFont="1" applyFill="1"/>
    <xf numFmtId="37" fontId="17" fillId="3" borderId="0" xfId="1" applyNumberFormat="1" applyFont="1" applyFill="1"/>
    <xf numFmtId="7" fontId="9" fillId="2" borderId="3" xfId="1" applyNumberFormat="1" applyFont="1" applyFill="1" applyBorder="1"/>
    <xf numFmtId="0" fontId="16" fillId="0" borderId="0" xfId="0" applyFont="1" applyFill="1"/>
    <xf numFmtId="37" fontId="17" fillId="0" borderId="0" xfId="1" applyNumberFormat="1" applyFont="1" applyFill="1"/>
    <xf numFmtId="7" fontId="3" fillId="2" borderId="3" xfId="1" applyNumberFormat="1" applyFont="1" applyFill="1" applyBorder="1"/>
    <xf numFmtId="0" fontId="8" fillId="0" borderId="0" xfId="0" applyFont="1"/>
    <xf numFmtId="37" fontId="8" fillId="0" borderId="0" xfId="1" applyNumberFormat="1" applyFont="1"/>
    <xf numFmtId="37" fontId="18" fillId="0" borderId="0" xfId="1" applyNumberFormat="1" applyFont="1" applyFill="1"/>
    <xf numFmtId="37" fontId="8" fillId="0" borderId="0" xfId="1" applyNumberFormat="1" applyFont="1" applyFill="1"/>
    <xf numFmtId="0" fontId="19" fillId="0" borderId="0" xfId="0" applyFont="1" applyFill="1"/>
    <xf numFmtId="37" fontId="19" fillId="0" borderId="0" xfId="1" applyNumberFormat="1" applyFont="1" applyFill="1"/>
    <xf numFmtId="37" fontId="18" fillId="0" borderId="0" xfId="1" applyNumberFormat="1" applyFont="1"/>
    <xf numFmtId="37" fontId="8" fillId="0" borderId="1" xfId="1" applyNumberFormat="1" applyFont="1" applyBorder="1"/>
    <xf numFmtId="39" fontId="8" fillId="0" borderId="1" xfId="2" applyNumberFormat="1" applyFont="1" applyBorder="1"/>
    <xf numFmtId="7" fontId="8" fillId="0" borderId="0" xfId="1" applyNumberFormat="1" applyFont="1"/>
    <xf numFmtId="7" fontId="8" fillId="0" borderId="1" xfId="1" applyNumberFormat="1" applyFont="1" applyBorder="1"/>
    <xf numFmtId="7" fontId="4" fillId="2" borderId="3" xfId="1" applyNumberFormat="1" applyFont="1" applyFill="1" applyBorder="1"/>
    <xf numFmtId="14" fontId="8" fillId="0" borderId="0" xfId="0" applyNumberFormat="1" applyFont="1"/>
    <xf numFmtId="166" fontId="6" fillId="0" borderId="0" xfId="1" applyNumberFormat="1" applyFont="1" applyAlignment="1">
      <alignment horizontal="center"/>
    </xf>
    <xf numFmtId="17" fontId="3" fillId="0" borderId="0" xfId="0" applyNumberFormat="1" applyFont="1" applyAlignment="1">
      <alignment horizontal="center"/>
    </xf>
    <xf numFmtId="7" fontId="3" fillId="0" borderId="0" xfId="1" applyNumberFormat="1" applyFont="1" applyAlignment="1"/>
    <xf numFmtId="43" fontId="3" fillId="0" borderId="0" xfId="1" applyNumberFormat="1" applyFont="1" applyAlignment="1"/>
    <xf numFmtId="7" fontId="3" fillId="0" borderId="0" xfId="0" applyNumberFormat="1" applyFont="1"/>
    <xf numFmtId="43" fontId="3" fillId="0" borderId="0" xfId="0" applyNumberFormat="1" applyFont="1"/>
    <xf numFmtId="44" fontId="3" fillId="0" borderId="0" xfId="2" applyFont="1"/>
    <xf numFmtId="17" fontId="3" fillId="3" borderId="0" xfId="0" applyNumberFormat="1" applyFont="1" applyFill="1" applyAlignment="1">
      <alignment horizontal="center"/>
    </xf>
    <xf numFmtId="166" fontId="3" fillId="3" borderId="0" xfId="1" applyNumberFormat="1" applyFont="1" applyFill="1" applyAlignment="1"/>
    <xf numFmtId="44" fontId="3" fillId="2" borderId="0" xfId="2" applyFont="1" applyFill="1"/>
    <xf numFmtId="7" fontId="3" fillId="0" borderId="0" xfId="1" applyNumberFormat="1" applyFont="1"/>
    <xf numFmtId="44" fontId="3" fillId="0" borderId="0" xfId="2" applyFont="1" applyFill="1"/>
    <xf numFmtId="166" fontId="4" fillId="0" borderId="0" xfId="1" applyNumberFormat="1" applyFont="1"/>
    <xf numFmtId="7" fontId="4" fillId="0" borderId="0" xfId="0" applyNumberFormat="1" applyFont="1"/>
    <xf numFmtId="5" fontId="4" fillId="0" borderId="0" xfId="0" applyNumberFormat="1" applyFont="1"/>
    <xf numFmtId="0" fontId="4" fillId="0" borderId="0" xfId="0" applyFont="1" applyAlignment="1">
      <alignment horizontal="center"/>
    </xf>
    <xf numFmtId="166" fontId="4" fillId="0" borderId="1" xfId="1" applyNumberFormat="1" applyFont="1" applyBorder="1" applyAlignment="1">
      <alignment horizontal="center"/>
    </xf>
    <xf numFmtId="166" fontId="4" fillId="0" borderId="1" xfId="1" applyNumberFormat="1" applyFont="1" applyBorder="1"/>
    <xf numFmtId="17" fontId="11" fillId="0" borderId="0" xfId="0" applyNumberFormat="1" applyFont="1" applyAlignment="1">
      <alignment horizontal="center"/>
    </xf>
    <xf numFmtId="166" fontId="11" fillId="0" borderId="0" xfId="1" applyNumberFormat="1" applyFont="1"/>
    <xf numFmtId="0" fontId="2" fillId="0" borderId="0" xfId="0" applyFont="1" applyAlignment="1">
      <alignment horizontal="right"/>
    </xf>
    <xf numFmtId="166" fontId="3" fillId="0" borderId="0" xfId="1" applyNumberFormat="1" applyFont="1" applyAlignment="1">
      <alignment horizontal="center"/>
    </xf>
    <xf numFmtId="0" fontId="3" fillId="0" borderId="0" xfId="0" quotePrefix="1" applyFont="1"/>
    <xf numFmtId="171" fontId="3" fillId="0" borderId="0" xfId="1" applyNumberFormat="1" applyFont="1"/>
    <xf numFmtId="17" fontId="6" fillId="0" borderId="0" xfId="0" applyNumberFormat="1" applyFont="1" applyAlignment="1">
      <alignment horizontal="center"/>
    </xf>
    <xf numFmtId="17" fontId="3" fillId="0" borderId="0" xfId="0" applyNumberFormat="1" applyFont="1" applyFill="1" applyAlignment="1">
      <alignment horizontal="center"/>
    </xf>
    <xf numFmtId="0" fontId="3" fillId="0" borderId="0" xfId="0" applyNumberFormat="1" applyFont="1"/>
    <xf numFmtId="17" fontId="3" fillId="0" borderId="0" xfId="0" quotePrefix="1" applyNumberFormat="1" applyFont="1" applyAlignment="1">
      <alignment horizontal="center"/>
    </xf>
    <xf numFmtId="166" fontId="3" fillId="0" borderId="0" xfId="1" quotePrefix="1" applyNumberFormat="1" applyFont="1"/>
    <xf numFmtId="166" fontId="3" fillId="0" borderId="0" xfId="1" applyNumberFormat="1" applyFont="1" applyFill="1" applyAlignment="1"/>
    <xf numFmtId="166" fontId="3" fillId="2" borderId="0" xfId="0" applyNumberFormat="1" applyFont="1" applyFill="1"/>
    <xf numFmtId="166" fontId="3" fillId="0" borderId="0" xfId="0" applyNumberFormat="1" applyFont="1" applyFill="1"/>
    <xf numFmtId="166" fontId="3" fillId="0" borderId="1" xfId="0" applyNumberFormat="1" applyFont="1" applyFill="1" applyBorder="1"/>
    <xf numFmtId="166" fontId="4" fillId="2" borderId="0" xfId="0" applyNumberFormat="1" applyFont="1" applyFill="1"/>
    <xf numFmtId="17" fontId="20" fillId="0" borderId="0" xfId="0" applyNumberFormat="1" applyFont="1"/>
    <xf numFmtId="17" fontId="9" fillId="0" borderId="0" xfId="0" applyNumberFormat="1" applyFont="1"/>
    <xf numFmtId="43" fontId="9" fillId="0" borderId="0" xfId="0" applyNumberFormat="1" applyFont="1"/>
    <xf numFmtId="5" fontId="3" fillId="0" borderId="0" xfId="1" applyNumberFormat="1" applyFont="1"/>
    <xf numFmtId="5" fontId="3" fillId="0" borderId="0" xfId="0" applyNumberFormat="1" applyFont="1"/>
    <xf numFmtId="0" fontId="11" fillId="0" borderId="0" xfId="0" applyFont="1" applyAlignment="1">
      <alignment horizontal="center"/>
    </xf>
    <xf numFmtId="166" fontId="11" fillId="0" borderId="0" xfId="1" applyNumberFormat="1" applyFont="1" applyAlignment="1">
      <alignment horizontal="center"/>
    </xf>
    <xf numFmtId="1" fontId="3" fillId="0" borderId="0" xfId="1" applyNumberFormat="1" applyFont="1"/>
    <xf numFmtId="0" fontId="11" fillId="0" borderId="0" xfId="0" applyFont="1" applyBorder="1"/>
    <xf numFmtId="7" fontId="3" fillId="0" borderId="0" xfId="0" applyNumberFormat="1" applyFont="1" applyAlignment="1">
      <alignment horizontal="center"/>
    </xf>
    <xf numFmtId="7" fontId="4" fillId="0" borderId="0" xfId="0" applyNumberFormat="1" applyFont="1" applyBorder="1"/>
    <xf numFmtId="0" fontId="11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66" fontId="4" fillId="0" borderId="0" xfId="1" quotePrefix="1" applyNumberFormat="1" applyFont="1" applyBorder="1" applyAlignment="1">
      <alignment horizontal="center"/>
    </xf>
    <xf numFmtId="0" fontId="4" fillId="0" borderId="0" xfId="0" applyFont="1" applyBorder="1"/>
    <xf numFmtId="0" fontId="3" fillId="0" borderId="0" xfId="0" applyFont="1" applyBorder="1" applyAlignment="1">
      <alignment horizontal="center"/>
    </xf>
    <xf numFmtId="166" fontId="3" fillId="0" borderId="0" xfId="1" applyNumberFormat="1" applyFont="1" applyBorder="1"/>
    <xf numFmtId="7" fontId="3" fillId="0" borderId="0" xfId="0" applyNumberFormat="1" applyFont="1" applyBorder="1"/>
    <xf numFmtId="166" fontId="3" fillId="0" borderId="0" xfId="0" applyNumberFormat="1" applyFont="1" applyBorder="1"/>
    <xf numFmtId="0" fontId="3" fillId="0" borderId="0" xfId="0" applyFont="1" applyBorder="1"/>
    <xf numFmtId="166" fontId="11" fillId="0" borderId="0" xfId="1" applyNumberFormat="1" applyFont="1" applyBorder="1" applyAlignment="1">
      <alignment horizontal="center"/>
    </xf>
    <xf numFmtId="166" fontId="3" fillId="0" borderId="1" xfId="1" applyNumberFormat="1" applyFont="1" applyBorder="1"/>
    <xf numFmtId="14" fontId="3" fillId="0" borderId="0" xfId="0" applyNumberFormat="1" applyFont="1" applyBorder="1"/>
    <xf numFmtId="166" fontId="11" fillId="0" borderId="0" xfId="1" applyNumberFormat="1" applyFont="1" applyBorder="1"/>
    <xf numFmtId="0" fontId="11" fillId="0" borderId="0" xfId="0" applyFont="1" applyFill="1" applyBorder="1"/>
    <xf numFmtId="166" fontId="21" fillId="2" borderId="0" xfId="0" applyNumberFormat="1" applyFont="1" applyFill="1" applyBorder="1"/>
    <xf numFmtId="166" fontId="21" fillId="0" borderId="0" xfId="0" applyNumberFormat="1" applyFont="1" applyFill="1" applyBorder="1"/>
    <xf numFmtId="0" fontId="11" fillId="0" borderId="0" xfId="0" applyFont="1" applyBorder="1" applyAlignment="1">
      <alignment horizontal="left"/>
    </xf>
    <xf numFmtId="7" fontId="3" fillId="0" borderId="1" xfId="0" applyNumberFormat="1" applyFont="1" applyBorder="1"/>
    <xf numFmtId="7" fontId="3" fillId="0" borderId="0" xfId="0" applyNumberFormat="1" applyFont="1" applyFill="1" applyBorder="1"/>
    <xf numFmtId="43" fontId="3" fillId="0" borderId="4" xfId="0" applyNumberFormat="1" applyFont="1" applyBorder="1"/>
    <xf numFmtId="43" fontId="3" fillId="0" borderId="0" xfId="0" applyNumberFormat="1" applyFont="1" applyFill="1" applyBorder="1"/>
    <xf numFmtId="166" fontId="4" fillId="0" borderId="0" xfId="1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7" fontId="4" fillId="0" borderId="0" xfId="0" applyNumberFormat="1" applyFont="1" applyBorder="1" applyAlignment="1">
      <alignment horizontal="center"/>
    </xf>
    <xf numFmtId="166" fontId="4" fillId="0" borderId="0" xfId="1" applyNumberFormat="1" applyFont="1" applyBorder="1"/>
    <xf numFmtId="186" fontId="4" fillId="0" borderId="0" xfId="1" applyNumberFormat="1" applyFont="1" applyBorder="1" applyAlignment="1">
      <alignment horizontal="center"/>
    </xf>
    <xf numFmtId="166" fontId="4" fillId="0" borderId="5" xfId="1" applyNumberFormat="1" applyFont="1" applyBorder="1"/>
    <xf numFmtId="186" fontId="4" fillId="0" borderId="5" xfId="1" applyNumberFormat="1" applyFont="1" applyBorder="1" applyAlignment="1">
      <alignment horizontal="center"/>
    </xf>
    <xf numFmtId="7" fontId="4" fillId="0" borderId="5" xfId="0" applyNumberFormat="1" applyFont="1" applyBorder="1"/>
    <xf numFmtId="186" fontId="4" fillId="0" borderId="1" xfId="1" applyNumberFormat="1" applyFont="1" applyBorder="1" applyAlignment="1">
      <alignment horizontal="center"/>
    </xf>
    <xf numFmtId="7" fontId="4" fillId="0" borderId="1" xfId="0" applyNumberFormat="1" applyFont="1" applyBorder="1"/>
    <xf numFmtId="7" fontId="4" fillId="0" borderId="0" xfId="1" applyNumberFormat="1" applyFont="1" applyBorder="1" applyAlignment="1">
      <alignment horizontal="center"/>
    </xf>
    <xf numFmtId="166" fontId="4" fillId="0" borderId="0" xfId="1" applyNumberFormat="1" applyFont="1" applyAlignment="1">
      <alignment horizontal="center"/>
    </xf>
    <xf numFmtId="166" fontId="4" fillId="0" borderId="4" xfId="1" applyNumberFormat="1" applyFont="1" applyBorder="1"/>
    <xf numFmtId="186" fontId="4" fillId="0" borderId="4" xfId="1" applyNumberFormat="1" applyFont="1" applyBorder="1" applyAlignment="1">
      <alignment horizontal="center"/>
    </xf>
    <xf numFmtId="7" fontId="4" fillId="0" borderId="4" xfId="0" applyNumberFormat="1" applyFont="1" applyBorder="1"/>
    <xf numFmtId="166" fontId="11" fillId="0" borderId="1" xfId="1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17" fontId="11" fillId="0" borderId="0" xfId="0" applyNumberFormat="1" applyFont="1" applyBorder="1"/>
    <xf numFmtId="17" fontId="11" fillId="0" borderId="0" xfId="0" applyNumberFormat="1" applyFont="1" applyBorder="1" applyAlignment="1">
      <alignment horizontal="center"/>
    </xf>
    <xf numFmtId="7" fontId="11" fillId="0" borderId="0" xfId="0" applyNumberFormat="1" applyFont="1" applyBorder="1"/>
    <xf numFmtId="166" fontId="4" fillId="0" borderId="0" xfId="0" applyNumberFormat="1" applyFont="1"/>
    <xf numFmtId="166" fontId="11" fillId="0" borderId="1" xfId="1" applyNumberFormat="1" applyFont="1" applyBorder="1"/>
    <xf numFmtId="43" fontId="11" fillId="0" borderId="0" xfId="0" applyNumberFormat="1" applyFont="1"/>
    <xf numFmtId="7" fontId="11" fillId="0" borderId="0" xfId="0" applyNumberFormat="1" applyFont="1"/>
    <xf numFmtId="7" fontId="11" fillId="0" borderId="0" xfId="2" applyNumberFormat="1" applyFont="1"/>
    <xf numFmtId="166" fontId="12" fillId="0" borderId="0" xfId="1" applyNumberFormat="1" applyFont="1" applyAlignment="1">
      <alignment horizontal="left"/>
    </xf>
    <xf numFmtId="166" fontId="4" fillId="0" borderId="0" xfId="1" quotePrefix="1" applyNumberFormat="1" applyFont="1" applyAlignment="1">
      <alignment horizontal="right"/>
    </xf>
    <xf numFmtId="17" fontId="4" fillId="0" borderId="0" xfId="1" quotePrefix="1" applyNumberFormat="1" applyFont="1" applyAlignment="1">
      <alignment horizontal="right"/>
    </xf>
    <xf numFmtId="166" fontId="4" fillId="0" borderId="0" xfId="1" applyNumberFormat="1" applyFont="1" applyAlignment="1">
      <alignment horizontal="right"/>
    </xf>
    <xf numFmtId="5" fontId="9" fillId="0" borderId="0" xfId="0" applyNumberFormat="1" applyFont="1" applyAlignment="1">
      <alignment horizontal="left" indent="2"/>
    </xf>
    <xf numFmtId="5" fontId="3" fillId="0" borderId="0" xfId="2" applyNumberFormat="1" applyFont="1" applyAlignment="1">
      <alignment horizontal="left" indent="2"/>
    </xf>
    <xf numFmtId="166" fontId="9" fillId="0" borderId="0" xfId="0" applyNumberFormat="1" applyFont="1" applyAlignment="1">
      <alignment horizontal="left" indent="2"/>
    </xf>
    <xf numFmtId="14" fontId="9" fillId="0" borderId="0" xfId="0" applyNumberFormat="1" applyFont="1" applyAlignment="1">
      <alignment horizontal="left"/>
    </xf>
    <xf numFmtId="7" fontId="9" fillId="0" borderId="1" xfId="0" applyNumberFormat="1" applyFont="1" applyBorder="1"/>
    <xf numFmtId="5" fontId="9" fillId="0" borderId="0" xfId="1" applyNumberFormat="1" applyFont="1"/>
    <xf numFmtId="43" fontId="9" fillId="0" borderId="0" xfId="1" applyFont="1"/>
    <xf numFmtId="0" fontId="9" fillId="0" borderId="0" xfId="1" applyNumberFormat="1" applyFont="1"/>
    <xf numFmtId="0" fontId="9" fillId="0" borderId="0" xfId="0" applyFont="1" applyAlignment="1">
      <alignment horizontal="center"/>
    </xf>
    <xf numFmtId="0" fontId="9" fillId="0" borderId="0" xfId="0" applyFont="1" applyBorder="1"/>
    <xf numFmtId="5" fontId="9" fillId="0" borderId="0" xfId="1" applyNumberFormat="1" applyFont="1" applyBorder="1"/>
    <xf numFmtId="166" fontId="9" fillId="0" borderId="0" xfId="1" applyNumberFormat="1" applyFont="1" applyBorder="1"/>
    <xf numFmtId="7" fontId="9" fillId="0" borderId="0" xfId="1" applyNumberFormat="1" applyFont="1" applyBorder="1"/>
    <xf numFmtId="5" fontId="3" fillId="0" borderId="0" xfId="1" applyNumberFormat="1" applyFont="1" applyBorder="1"/>
    <xf numFmtId="0" fontId="9" fillId="0" borderId="0" xfId="0" applyFont="1" applyAlignment="1">
      <alignment horizontal="right"/>
    </xf>
    <xf numFmtId="166" fontId="22" fillId="0" borderId="0" xfId="1" applyNumberFormat="1" applyFont="1"/>
    <xf numFmtId="0" fontId="3" fillId="0" borderId="0" xfId="1" applyNumberFormat="1" applyFont="1" applyAlignment="1">
      <alignment horizontal="center"/>
    </xf>
    <xf numFmtId="0" fontId="3" fillId="0" borderId="0" xfId="1" applyNumberFormat="1" applyFont="1"/>
    <xf numFmtId="7" fontId="9" fillId="0" borderId="0" xfId="0" applyNumberFormat="1" applyFont="1" applyBorder="1"/>
    <xf numFmtId="17" fontId="9" fillId="0" borderId="0" xfId="0" applyNumberFormat="1" applyFont="1" applyAlignment="1">
      <alignment horizontal="left"/>
    </xf>
    <xf numFmtId="186" fontId="23" fillId="0" borderId="0" xfId="0" applyNumberFormat="1" applyFont="1" applyBorder="1"/>
    <xf numFmtId="7" fontId="9" fillId="0" borderId="4" xfId="0" applyNumberFormat="1" applyFont="1" applyBorder="1"/>
    <xf numFmtId="7" fontId="3" fillId="0" borderId="1" xfId="0" applyNumberFormat="1" applyFont="1" applyBorder="1" applyAlignment="1">
      <alignment horizontal="center"/>
    </xf>
    <xf numFmtId="7" fontId="3" fillId="0" borderId="4" xfId="0" applyNumberFormat="1" applyFont="1" applyBorder="1" applyAlignment="1">
      <alignment horizontal="center"/>
    </xf>
    <xf numFmtId="17" fontId="3" fillId="0" borderId="0" xfId="0" applyNumberFormat="1" applyFont="1" applyAlignment="1">
      <alignment horizontal="left"/>
    </xf>
    <xf numFmtId="5" fontId="24" fillId="0" borderId="0" xfId="1" applyNumberFormat="1" applyFont="1" applyBorder="1"/>
    <xf numFmtId="5" fontId="24" fillId="0" borderId="0" xfId="1" applyNumberFormat="1" applyFont="1" applyFill="1"/>
    <xf numFmtId="5" fontId="24" fillId="0" borderId="1" xfId="1" applyNumberFormat="1" applyFont="1" applyFill="1" applyBorder="1"/>
    <xf numFmtId="5" fontId="3" fillId="0" borderId="2" xfId="1" applyNumberFormat="1" applyFont="1" applyBorder="1"/>
    <xf numFmtId="5" fontId="24" fillId="0" borderId="0" xfId="1" applyNumberFormat="1" applyFont="1"/>
    <xf numFmtId="5" fontId="24" fillId="0" borderId="1" xfId="1" applyNumberFormat="1" applyFont="1" applyBorder="1"/>
    <xf numFmtId="7" fontId="3" fillId="0" borderId="4" xfId="0" applyNumberFormat="1" applyFont="1" applyBorder="1"/>
    <xf numFmtId="5" fontId="3" fillId="0" borderId="3" xfId="1" applyNumberFormat="1" applyFont="1" applyBorder="1"/>
    <xf numFmtId="17" fontId="3" fillId="0" borderId="0" xfId="0" applyNumberFormat="1" applyFont="1" applyBorder="1" applyAlignment="1">
      <alignment horizontal="center"/>
    </xf>
    <xf numFmtId="0" fontId="3" fillId="0" borderId="0" xfId="1" applyNumberFormat="1" applyFont="1" applyBorder="1"/>
    <xf numFmtId="7" fontId="3" fillId="0" borderId="0" xfId="0" applyNumberFormat="1" applyFont="1" applyBorder="1" applyAlignment="1">
      <alignment horizontal="center"/>
    </xf>
    <xf numFmtId="196" fontId="3" fillId="0" borderId="0" xfId="1" applyNumberFormat="1" applyFont="1"/>
    <xf numFmtId="0" fontId="3" fillId="0" borderId="0" xfId="1" applyNumberFormat="1" applyFont="1" applyAlignment="1">
      <alignment horizontal="left"/>
    </xf>
    <xf numFmtId="0" fontId="12" fillId="3" borderId="0" xfId="0" applyFont="1" applyFill="1"/>
    <xf numFmtId="0" fontId="12" fillId="0" borderId="0" xfId="0" applyFont="1" applyFill="1"/>
    <xf numFmtId="39" fontId="9" fillId="0" borderId="0" xfId="0" applyNumberFormat="1" applyFont="1"/>
    <xf numFmtId="166" fontId="25" fillId="0" borderId="0" xfId="1" applyNumberFormat="1" applyFont="1"/>
    <xf numFmtId="5" fontId="3" fillId="0" borderId="0" xfId="1" applyNumberFormat="1" applyFont="1" applyAlignment="1">
      <alignment horizontal="center"/>
    </xf>
    <xf numFmtId="166" fontId="3" fillId="3" borderId="0" xfId="1" applyNumberFormat="1" applyFont="1" applyFill="1"/>
    <xf numFmtId="5" fontId="8" fillId="0" borderId="0" xfId="0" applyNumberFormat="1" applyFont="1"/>
    <xf numFmtId="166" fontId="25" fillId="3" borderId="0" xfId="1" applyNumberFormat="1" applyFont="1" applyFill="1"/>
    <xf numFmtId="166" fontId="26" fillId="0" borderId="0" xfId="1" applyNumberFormat="1" applyFont="1" applyFill="1"/>
    <xf numFmtId="166" fontId="26" fillId="3" borderId="0" xfId="1" applyNumberFormat="1" applyFont="1" applyFill="1"/>
    <xf numFmtId="166" fontId="25" fillId="0" borderId="0" xfId="1" applyNumberFormat="1" applyFont="1" applyFill="1"/>
    <xf numFmtId="166" fontId="26" fillId="0" borderId="0" xfId="1" applyNumberFormat="1" applyFont="1"/>
    <xf numFmtId="14" fontId="3" fillId="0" borderId="0" xfId="0" applyNumberFormat="1" applyFont="1" applyAlignment="1">
      <alignment horizontal="center"/>
    </xf>
    <xf numFmtId="0" fontId="0" fillId="0" borderId="0" xfId="0" applyFill="1"/>
    <xf numFmtId="5" fontId="0" fillId="0" borderId="0" xfId="0" applyNumberFormat="1"/>
    <xf numFmtId="0" fontId="22" fillId="0" borderId="0" xfId="0" applyFont="1"/>
    <xf numFmtId="0" fontId="9" fillId="0" borderId="0" xfId="0" applyFont="1" applyFill="1"/>
    <xf numFmtId="166" fontId="22" fillId="0" borderId="1" xfId="1" applyNumberFormat="1" applyFont="1" applyBorder="1"/>
    <xf numFmtId="166" fontId="0" fillId="0" borderId="0" xfId="1" applyNumberFormat="1" applyFont="1"/>
    <xf numFmtId="166" fontId="9" fillId="0" borderId="0" xfId="0" applyNumberFormat="1" applyFont="1" applyFill="1"/>
    <xf numFmtId="44" fontId="3" fillId="0" borderId="1" xfId="2" applyFont="1" applyBorder="1"/>
    <xf numFmtId="37" fontId="8" fillId="0" borderId="1" xfId="1" applyNumberFormat="1" applyFont="1" applyBorder="1" applyAlignment="1">
      <alignment horizontal="center"/>
    </xf>
    <xf numFmtId="37" fontId="8" fillId="0" borderId="1" xfId="1" applyNumberFormat="1" applyFont="1" applyBorder="1" applyAlignment="1">
      <alignment horizontal="right"/>
    </xf>
    <xf numFmtId="14" fontId="3" fillId="0" borderId="0" xfId="1" quotePrefix="1" applyNumberFormat="1" applyFont="1" applyAlignment="1">
      <alignment horizontal="left"/>
    </xf>
    <xf numFmtId="17" fontId="4" fillId="0" borderId="0" xfId="1" applyNumberFormat="1" applyFont="1"/>
    <xf numFmtId="14" fontId="3" fillId="0" borderId="0" xfId="0" applyNumberFormat="1" applyFont="1" applyAlignment="1">
      <alignment horizontal="left"/>
    </xf>
    <xf numFmtId="7" fontId="0" fillId="0" borderId="0" xfId="0" applyNumberFormat="1"/>
    <xf numFmtId="0" fontId="4" fillId="0" borderId="0" xfId="0" applyNumberFormat="1" applyFont="1" applyFill="1" applyAlignment="1">
      <alignment horizontal="center"/>
    </xf>
    <xf numFmtId="0" fontId="0" fillId="0" borderId="0" xfId="0" applyNumberFormat="1" applyFill="1"/>
    <xf numFmtId="166" fontId="9" fillId="0" borderId="0" xfId="1" applyNumberFormat="1" applyFont="1" applyFill="1"/>
    <xf numFmtId="14" fontId="3" fillId="0" borderId="0" xfId="0" applyNumberFormat="1" applyFont="1" applyFill="1"/>
    <xf numFmtId="7" fontId="9" fillId="0" borderId="0" xfId="0" applyNumberFormat="1" applyFont="1" applyFill="1"/>
    <xf numFmtId="5" fontId="3" fillId="0" borderId="0" xfId="2" applyNumberFormat="1" applyFont="1" applyFill="1"/>
    <xf numFmtId="171" fontId="3" fillId="0" borderId="0" xfId="1" applyNumberFormat="1" applyFont="1" applyAlignment="1"/>
    <xf numFmtId="166" fontId="27" fillId="0" borderId="0" xfId="1" applyNumberFormat="1" applyFont="1" applyAlignment="1"/>
    <xf numFmtId="13" fontId="4" fillId="0" borderId="0" xfId="0" applyNumberFormat="1" applyFont="1" applyBorder="1"/>
    <xf numFmtId="166" fontId="3" fillId="0" borderId="0" xfId="0" applyNumberFormat="1" applyFont="1" applyAlignment="1">
      <alignment horizontal="right"/>
    </xf>
    <xf numFmtId="43" fontId="3" fillId="0" borderId="0" xfId="1" applyFont="1" applyAlignment="1"/>
    <xf numFmtId="172" fontId="3" fillId="0" borderId="0" xfId="1" applyNumberFormat="1" applyFont="1" applyAlignment="1"/>
    <xf numFmtId="166" fontId="6" fillId="0" borderId="0" xfId="0" applyNumberFormat="1" applyFont="1" applyBorder="1" applyAlignment="1">
      <alignment horizontal="right"/>
    </xf>
    <xf numFmtId="37" fontId="9" fillId="0" borderId="0" xfId="0" applyNumberFormat="1" applyFont="1" applyBorder="1"/>
    <xf numFmtId="37" fontId="9" fillId="0" borderId="0" xfId="2" applyNumberFormat="1" applyFont="1" applyBorder="1"/>
    <xf numFmtId="37" fontId="9" fillId="0" borderId="0" xfId="1" applyNumberFormat="1" applyFont="1" applyBorder="1"/>
    <xf numFmtId="37" fontId="17" fillId="0" borderId="0" xfId="1" applyNumberFormat="1" applyFont="1" applyFill="1" applyBorder="1"/>
    <xf numFmtId="39" fontId="9" fillId="0" borderId="0" xfId="2" applyNumberFormat="1" applyFont="1" applyBorder="1"/>
    <xf numFmtId="37" fontId="0" fillId="0" borderId="0" xfId="0" applyNumberFormat="1" applyBorder="1"/>
    <xf numFmtId="43" fontId="3" fillId="0" borderId="0" xfId="1" applyFont="1" applyAlignment="1">
      <alignment horizontal="center"/>
    </xf>
    <xf numFmtId="0" fontId="22" fillId="0" borderId="0" xfId="0" applyFont="1" applyFill="1"/>
    <xf numFmtId="17" fontId="3" fillId="0" borderId="0" xfId="1" applyNumberFormat="1" applyFont="1"/>
    <xf numFmtId="37" fontId="9" fillId="0" borderId="1" xfId="1" applyNumberFormat="1" applyFont="1" applyBorder="1" applyAlignment="1">
      <alignment horizontal="center"/>
    </xf>
    <xf numFmtId="37" fontId="9" fillId="0" borderId="1" xfId="1" applyNumberFormat="1" applyFont="1" applyBorder="1" applyAlignment="1">
      <alignment horizontal="right"/>
    </xf>
    <xf numFmtId="0" fontId="17" fillId="0" borderId="0" xfId="0" applyFont="1" applyFill="1"/>
    <xf numFmtId="0" fontId="14" fillId="0" borderId="0" xfId="0" applyFont="1"/>
    <xf numFmtId="37" fontId="0" fillId="0" borderId="0" xfId="1" applyNumberFormat="1" applyFont="1"/>
    <xf numFmtId="37" fontId="8" fillId="0" borderId="0" xfId="0" applyNumberFormat="1" applyFont="1"/>
    <xf numFmtId="7" fontId="9" fillId="0" borderId="0" xfId="1" applyNumberFormat="1" applyFont="1" applyFill="1"/>
    <xf numFmtId="0" fontId="0" fillId="0" borderId="6" xfId="0" applyBorder="1"/>
    <xf numFmtId="0" fontId="0" fillId="0" borderId="7" xfId="0" applyBorder="1"/>
    <xf numFmtId="7" fontId="0" fillId="0" borderId="8" xfId="0" applyNumberFormat="1" applyBorder="1"/>
    <xf numFmtId="37" fontId="1" fillId="0" borderId="0" xfId="1" applyNumberFormat="1" applyBorder="1"/>
    <xf numFmtId="0" fontId="0" fillId="0" borderId="0" xfId="0" applyBorder="1"/>
    <xf numFmtId="210" fontId="9" fillId="0" borderId="0" xfId="1" applyNumberFormat="1" applyFont="1"/>
    <xf numFmtId="210" fontId="9" fillId="0" borderId="0" xfId="1" applyNumberFormat="1" applyFont="1" applyBorder="1"/>
    <xf numFmtId="0" fontId="0" fillId="0" borderId="0" xfId="0" applyFill="1" applyBorder="1"/>
    <xf numFmtId="17" fontId="11" fillId="0" borderId="0" xfId="0" applyNumberFormat="1" applyFont="1" applyFill="1" applyBorder="1"/>
    <xf numFmtId="0" fontId="12" fillId="0" borderId="0" xfId="0" applyFont="1" applyFill="1" applyBorder="1"/>
    <xf numFmtId="0" fontId="6" fillId="0" borderId="0" xfId="0" applyFont="1" applyFill="1" applyBorder="1" applyAlignment="1">
      <alignment horizontal="right"/>
    </xf>
    <xf numFmtId="0" fontId="5" fillId="0" borderId="0" xfId="0" applyFont="1" applyFill="1" applyBorder="1" applyAlignment="1">
      <alignment horizontal="center"/>
    </xf>
    <xf numFmtId="166" fontId="3" fillId="0" borderId="0" xfId="1" applyNumberFormat="1" applyFont="1" applyFill="1" applyBorder="1" applyAlignment="1"/>
    <xf numFmtId="166" fontId="3" fillId="0" borderId="0" xfId="0" applyNumberFormat="1" applyFont="1" applyFill="1" applyBorder="1"/>
    <xf numFmtId="0" fontId="4" fillId="0" borderId="0" xfId="0" applyNumberFormat="1" applyFont="1" applyFill="1" applyBorder="1" applyAlignment="1">
      <alignment horizontal="center"/>
    </xf>
    <xf numFmtId="0" fontId="3" fillId="0" borderId="0" xfId="0" applyFont="1" applyFill="1" applyBorder="1"/>
    <xf numFmtId="0" fontId="0" fillId="0" borderId="0" xfId="0" applyNumberFormat="1" applyFill="1" applyBorder="1"/>
    <xf numFmtId="166" fontId="3" fillId="0" borderId="0" xfId="1" applyNumberFormat="1" applyFont="1" applyFill="1" applyBorder="1"/>
    <xf numFmtId="14" fontId="3" fillId="0" borderId="0" xfId="0" applyNumberFormat="1" applyFont="1" applyFill="1" applyBorder="1"/>
    <xf numFmtId="37" fontId="28" fillId="0" borderId="0" xfId="1" applyNumberFormat="1" applyFont="1" applyFill="1"/>
    <xf numFmtId="166" fontId="4" fillId="0" borderId="0" xfId="0" applyNumberFormat="1" applyFont="1" applyBorder="1"/>
    <xf numFmtId="166" fontId="11" fillId="0" borderId="0" xfId="0" applyNumberFormat="1" applyFont="1"/>
    <xf numFmtId="7" fontId="8" fillId="0" borderId="0" xfId="1" applyNumberFormat="1" applyFont="1" applyFill="1"/>
    <xf numFmtId="37" fontId="29" fillId="0" borderId="0" xfId="1" applyNumberFormat="1" applyFont="1" applyFill="1"/>
    <xf numFmtId="7" fontId="9" fillId="0" borderId="0" xfId="0" applyNumberFormat="1" applyFont="1" applyFill="1" applyBorder="1"/>
    <xf numFmtId="196" fontId="3" fillId="0" borderId="0" xfId="1" quotePrefix="1" applyNumberFormat="1" applyFont="1" applyAlignment="1">
      <alignment horizontal="center"/>
    </xf>
    <xf numFmtId="196" fontId="3" fillId="0" borderId="0" xfId="0" applyNumberFormat="1" applyFont="1" applyAlignment="1">
      <alignment horizontal="center"/>
    </xf>
    <xf numFmtId="2" fontId="3" fillId="0" borderId="0" xfId="0" applyNumberFormat="1" applyFont="1"/>
    <xf numFmtId="5" fontId="3" fillId="0" borderId="0" xfId="0" applyNumberFormat="1" applyFont="1" applyFill="1"/>
    <xf numFmtId="192" fontId="9" fillId="0" borderId="0" xfId="0" applyNumberFormat="1" applyFont="1"/>
    <xf numFmtId="166" fontId="30" fillId="0" borderId="0" xfId="1" applyNumberFormat="1" applyFont="1"/>
    <xf numFmtId="0" fontId="8" fillId="0" borderId="0" xfId="0" applyFont="1" applyFill="1"/>
    <xf numFmtId="7" fontId="4" fillId="0" borderId="3" xfId="1" applyNumberFormat="1" applyFont="1" applyFill="1" applyBorder="1"/>
    <xf numFmtId="5" fontId="3" fillId="0" borderId="0" xfId="1" applyNumberFormat="1" applyFont="1" applyFill="1"/>
    <xf numFmtId="37" fontId="3" fillId="0" borderId="0" xfId="1" applyNumberFormat="1" applyFont="1" applyFill="1"/>
    <xf numFmtId="7" fontId="9" fillId="0" borderId="2" xfId="0" applyNumberFormat="1" applyFont="1" applyFill="1" applyBorder="1"/>
    <xf numFmtId="43" fontId="9" fillId="0" borderId="0" xfId="1" applyNumberFormat="1" applyFont="1"/>
    <xf numFmtId="37" fontId="31" fillId="0" borderId="0" xfId="1" applyNumberFormat="1" applyFont="1" applyFill="1"/>
    <xf numFmtId="43" fontId="4" fillId="0" borderId="0" xfId="1" applyFont="1" applyFill="1" applyAlignment="1">
      <alignment horizontal="center"/>
    </xf>
    <xf numFmtId="37" fontId="22" fillId="0" borderId="0" xfId="1" applyNumberFormat="1" applyFont="1" applyFill="1"/>
    <xf numFmtId="7" fontId="3" fillId="0" borderId="1" xfId="2" applyNumberFormat="1" applyFont="1" applyBorder="1"/>
    <xf numFmtId="166" fontId="8" fillId="0" borderId="0" xfId="1" applyNumberFormat="1" applyFont="1"/>
    <xf numFmtId="0" fontId="4" fillId="0" borderId="0" xfId="0" applyFont="1" applyAlignment="1">
      <alignment horizontal="left"/>
    </xf>
    <xf numFmtId="5" fontId="0" fillId="0" borderId="0" xfId="0" applyNumberFormat="1" applyFill="1"/>
    <xf numFmtId="7" fontId="3" fillId="0" borderId="0" xfId="0" applyNumberFormat="1" applyFont="1" applyFill="1"/>
    <xf numFmtId="166" fontId="0" fillId="0" borderId="0" xfId="1" applyNumberFormat="1" applyFont="1" applyBorder="1"/>
    <xf numFmtId="5" fontId="3" fillId="0" borderId="3" xfId="1" applyNumberFormat="1" applyFont="1" applyFill="1" applyBorder="1"/>
    <xf numFmtId="166" fontId="3" fillId="0" borderId="3" xfId="0" applyNumberFormat="1" applyFont="1" applyFill="1" applyBorder="1"/>
    <xf numFmtId="37" fontId="8" fillId="0" borderId="1" xfId="1" applyNumberFormat="1" applyFont="1" applyFill="1" applyBorder="1"/>
    <xf numFmtId="0" fontId="32" fillId="0" borderId="0" xfId="0" applyFont="1"/>
    <xf numFmtId="5" fontId="32" fillId="0" borderId="0" xfId="0" applyNumberFormat="1" applyFont="1" applyAlignment="1">
      <alignment horizontal="right"/>
    </xf>
    <xf numFmtId="37" fontId="32" fillId="0" borderId="0" xfId="1" applyNumberFormat="1" applyFont="1" applyAlignment="1">
      <alignment horizontal="right"/>
    </xf>
    <xf numFmtId="0" fontId="11" fillId="0" borderId="1" xfId="0" applyFont="1" applyBorder="1"/>
    <xf numFmtId="7" fontId="3" fillId="0" borderId="0" xfId="2" applyNumberFormat="1" applyFont="1" applyBorder="1"/>
    <xf numFmtId="166" fontId="29" fillId="0" borderId="0" xfId="1" applyNumberFormat="1" applyFont="1" applyFill="1"/>
    <xf numFmtId="166" fontId="29" fillId="0" borderId="1" xfId="1" applyNumberFormat="1" applyFont="1" applyBorder="1"/>
    <xf numFmtId="166" fontId="29" fillId="0" borderId="0" xfId="1" applyNumberFormat="1" applyFont="1"/>
    <xf numFmtId="0" fontId="20" fillId="0" borderId="0" xfId="0" applyFont="1"/>
    <xf numFmtId="0" fontId="32" fillId="0" borderId="0" xfId="0" applyFont="1" applyAlignment="1">
      <alignment horizontal="center"/>
    </xf>
    <xf numFmtId="43" fontId="0" fillId="0" borderId="0" xfId="1" applyFont="1"/>
    <xf numFmtId="7" fontId="0" fillId="0" borderId="9" xfId="0" applyNumberFormat="1" applyBorder="1"/>
    <xf numFmtId="0" fontId="0" fillId="0" borderId="9" xfId="0" applyBorder="1"/>
    <xf numFmtId="5" fontId="9" fillId="0" borderId="0" xfId="0" applyNumberFormat="1" applyFont="1" applyBorder="1"/>
    <xf numFmtId="5" fontId="9" fillId="0" borderId="0" xfId="0" applyNumberFormat="1" applyFont="1" applyBorder="1" applyAlignment="1">
      <alignment horizontal="right"/>
    </xf>
    <xf numFmtId="37" fontId="9" fillId="0" borderId="0" xfId="1" applyNumberFormat="1" applyFont="1" applyBorder="1" applyAlignment="1">
      <alignment horizontal="right"/>
    </xf>
    <xf numFmtId="5" fontId="9" fillId="0" borderId="1" xfId="0" applyNumberFormat="1" applyFont="1" applyBorder="1"/>
    <xf numFmtId="166" fontId="9" fillId="0" borderId="1" xfId="1" applyNumberFormat="1" applyFont="1" applyBorder="1"/>
    <xf numFmtId="179" fontId="9" fillId="0" borderId="0" xfId="2" applyNumberFormat="1" applyFont="1"/>
    <xf numFmtId="0" fontId="34" fillId="0" borderId="0" xfId="0" applyFont="1"/>
    <xf numFmtId="0" fontId="9" fillId="0" borderId="0" xfId="0" applyFont="1" applyBorder="1" applyAlignment="1">
      <alignment horizontal="center"/>
    </xf>
    <xf numFmtId="5" fontId="9" fillId="0" borderId="3" xfId="0" applyNumberFormat="1" applyFont="1" applyBorder="1"/>
    <xf numFmtId="37" fontId="9" fillId="0" borderId="3" xfId="1" applyNumberFormat="1" applyFont="1" applyBorder="1"/>
    <xf numFmtId="171" fontId="9" fillId="0" borderId="0" xfId="1" applyNumberFormat="1" applyFont="1"/>
    <xf numFmtId="39" fontId="9" fillId="0" borderId="0" xfId="1" applyNumberFormat="1" applyFont="1"/>
    <xf numFmtId="37" fontId="9" fillId="0" borderId="0" xfId="0" applyNumberFormat="1" applyFont="1" applyAlignment="1">
      <alignment horizontal="center"/>
    </xf>
    <xf numFmtId="167" fontId="9" fillId="0" borderId="0" xfId="0" applyNumberFormat="1" applyFont="1" applyAlignment="1">
      <alignment horizontal="center"/>
    </xf>
    <xf numFmtId="168" fontId="9" fillId="0" borderId="0" xfId="0" applyNumberFormat="1" applyFont="1"/>
    <xf numFmtId="7" fontId="9" fillId="0" borderId="0" xfId="0" applyNumberFormat="1" applyFont="1" applyAlignment="1">
      <alignment horizontal="center"/>
    </xf>
    <xf numFmtId="166" fontId="9" fillId="0" borderId="0" xfId="0" applyNumberFormat="1" applyFont="1" applyAlignment="1">
      <alignment horizontal="center"/>
    </xf>
    <xf numFmtId="39" fontId="9" fillId="0" borderId="0" xfId="0" applyNumberFormat="1" applyFont="1" applyAlignment="1">
      <alignment horizontal="center"/>
    </xf>
    <xf numFmtId="10" fontId="9" fillId="0" borderId="0" xfId="1" applyNumberFormat="1" applyFont="1"/>
    <xf numFmtId="0" fontId="11" fillId="0" borderId="6" xfId="0" applyFont="1" applyBorder="1"/>
    <xf numFmtId="211" fontId="9" fillId="0" borderId="0" xfId="0" applyNumberFormat="1" applyFont="1" applyBorder="1" applyAlignment="1">
      <alignment horizontal="center"/>
    </xf>
    <xf numFmtId="211" fontId="9" fillId="0" borderId="0" xfId="0" applyNumberFormat="1" applyFont="1" applyAlignment="1">
      <alignment horizontal="center"/>
    </xf>
    <xf numFmtId="0" fontId="6" fillId="0" borderId="0" xfId="0" applyFont="1"/>
    <xf numFmtId="0" fontId="3" fillId="0" borderId="1" xfId="0" applyFont="1" applyBorder="1"/>
    <xf numFmtId="37" fontId="9" fillId="0" borderId="0" xfId="1" applyNumberFormat="1" applyFont="1" applyBorder="1" applyAlignment="1"/>
    <xf numFmtId="166" fontId="9" fillId="0" borderId="0" xfId="1" applyNumberFormat="1" applyFont="1" applyBorder="1" applyAlignment="1"/>
    <xf numFmtId="166" fontId="9" fillId="0" borderId="1" xfId="1" applyNumberFormat="1" applyFont="1" applyBorder="1" applyAlignment="1"/>
    <xf numFmtId="37" fontId="9" fillId="0" borderId="0" xfId="1" applyNumberFormat="1" applyFont="1" applyAlignment="1"/>
    <xf numFmtId="37" fontId="9" fillId="0" borderId="1" xfId="1" applyNumberFormat="1" applyFont="1" applyBorder="1" applyAlignment="1"/>
    <xf numFmtId="210" fontId="9" fillId="0" borderId="0" xfId="1" applyNumberFormat="1" applyFont="1" applyAlignment="1"/>
    <xf numFmtId="222" fontId="3" fillId="4" borderId="0" xfId="0" applyNumberFormat="1" applyFont="1" applyFill="1"/>
    <xf numFmtId="5" fontId="9" fillId="0" borderId="1" xfId="1" applyNumberFormat="1" applyFont="1" applyBorder="1"/>
    <xf numFmtId="5" fontId="11" fillId="0" borderId="0" xfId="1" applyNumberFormat="1" applyFont="1" applyAlignment="1">
      <alignment horizontal="center"/>
    </xf>
    <xf numFmtId="5" fontId="3" fillId="0" borderId="0" xfId="1" applyNumberFormat="1" applyFont="1" applyAlignment="1"/>
    <xf numFmtId="5" fontId="6" fillId="0" borderId="0" xfId="0" applyNumberFormat="1" applyFont="1" applyAlignment="1">
      <alignment horizontal="center"/>
    </xf>
    <xf numFmtId="5" fontId="4" fillId="0" borderId="0" xfId="0" applyNumberFormat="1" applyFont="1" applyAlignment="1">
      <alignment horizontal="center"/>
    </xf>
    <xf numFmtId="196" fontId="9" fillId="0" borderId="0" xfId="0" applyNumberFormat="1" applyFont="1"/>
    <xf numFmtId="196" fontId="9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0" fontId="3" fillId="0" borderId="6" xfId="0" applyFont="1" applyBorder="1"/>
    <xf numFmtId="0" fontId="9" fillId="0" borderId="6" xfId="0" applyFont="1" applyBorder="1"/>
    <xf numFmtId="0" fontId="9" fillId="0" borderId="7" xfId="0" applyFont="1" applyBorder="1"/>
    <xf numFmtId="0" fontId="9" fillId="0" borderId="9" xfId="0" applyFont="1" applyBorder="1"/>
    <xf numFmtId="7" fontId="9" fillId="0" borderId="9" xfId="0" applyNumberFormat="1" applyFont="1" applyBorder="1"/>
    <xf numFmtId="5" fontId="9" fillId="0" borderId="2" xfId="0" applyNumberFormat="1" applyFont="1" applyBorder="1"/>
    <xf numFmtId="37" fontId="9" fillId="0" borderId="2" xfId="1" applyNumberFormat="1" applyFont="1" applyBorder="1" applyAlignment="1"/>
    <xf numFmtId="0" fontId="3" fillId="0" borderId="0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5" fontId="6" fillId="0" borderId="0" xfId="0" applyNumberFormat="1" applyFont="1" applyAlignment="1">
      <alignment horizontal="right"/>
    </xf>
    <xf numFmtId="14" fontId="3" fillId="0" borderId="0" xfId="1" quotePrefix="1" applyNumberFormat="1" applyFont="1" applyAlignment="1">
      <alignment horizontal="right"/>
    </xf>
    <xf numFmtId="166" fontId="9" fillId="0" borderId="2" xfId="1" applyNumberFormat="1" applyFont="1" applyBorder="1" applyAlignment="1"/>
    <xf numFmtId="166" fontId="9" fillId="0" borderId="2" xfId="1" applyNumberFormat="1" applyFont="1" applyBorder="1"/>
    <xf numFmtId="37" fontId="9" fillId="0" borderId="2" xfId="0" applyNumberFormat="1" applyFont="1" applyBorder="1"/>
    <xf numFmtId="5" fontId="9" fillId="0" borderId="4" xfId="0" applyNumberFormat="1" applyFont="1" applyBorder="1"/>
    <xf numFmtId="0" fontId="6" fillId="0" borderId="0" xfId="0" applyFont="1" applyFill="1" applyBorder="1"/>
    <xf numFmtId="37" fontId="3" fillId="0" borderId="0" xfId="1" applyNumberFormat="1" applyFont="1" applyAlignment="1">
      <alignment horizontal="center"/>
    </xf>
    <xf numFmtId="37" fontId="6" fillId="0" borderId="0" xfId="1" applyNumberFormat="1" applyFont="1" applyAlignment="1">
      <alignment horizontal="center"/>
    </xf>
    <xf numFmtId="0" fontId="3" fillId="2" borderId="0" xfId="0" applyFont="1" applyFill="1"/>
    <xf numFmtId="5" fontId="0" fillId="2" borderId="0" xfId="0" applyNumberFormat="1" applyFill="1"/>
    <xf numFmtId="222" fontId="3" fillId="0" borderId="0" xfId="0" applyNumberFormat="1" applyFont="1" applyFill="1"/>
    <xf numFmtId="5" fontId="3" fillId="0" borderId="0" xfId="0" applyNumberFormat="1" applyFont="1" applyAlignment="1">
      <alignment horizontal="center"/>
    </xf>
    <xf numFmtId="7" fontId="3" fillId="0" borderId="0" xfId="0" applyNumberFormat="1" applyFont="1" applyAlignment="1">
      <alignment horizontal="right"/>
    </xf>
    <xf numFmtId="7" fontId="6" fillId="0" borderId="0" xfId="0" applyNumberFormat="1" applyFont="1" applyAlignment="1">
      <alignment horizontal="right"/>
    </xf>
    <xf numFmtId="17" fontId="9" fillId="0" borderId="0" xfId="0" applyNumberFormat="1" applyFont="1" applyAlignment="1">
      <alignment horizontal="center"/>
    </xf>
    <xf numFmtId="7" fontId="0" fillId="0" borderId="0" xfId="0" applyNumberFormat="1" applyAlignment="1">
      <alignment horizontal="center"/>
    </xf>
    <xf numFmtId="7" fontId="3" fillId="0" borderId="0" xfId="1" applyNumberFormat="1" applyFont="1" applyAlignment="1">
      <alignment horizontal="center"/>
    </xf>
    <xf numFmtId="7" fontId="2" fillId="0" borderId="0" xfId="0" applyNumberFormat="1" applyFont="1" applyAlignment="1">
      <alignment horizontal="center"/>
    </xf>
    <xf numFmtId="7" fontId="6" fillId="0" borderId="0" xfId="0" applyNumberFormat="1" applyFont="1" applyAlignment="1">
      <alignment horizontal="center"/>
    </xf>
    <xf numFmtId="166" fontId="11" fillId="0" borderId="0" xfId="1" applyNumberFormat="1" applyFont="1" applyAlignment="1"/>
    <xf numFmtId="7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right"/>
    </xf>
    <xf numFmtId="7" fontId="11" fillId="0" borderId="0" xfId="0" applyNumberFormat="1" applyFont="1" applyAlignment="1">
      <alignment horizontal="right"/>
    </xf>
    <xf numFmtId="7" fontId="11" fillId="0" borderId="0" xfId="1" applyNumberFormat="1" applyFont="1" applyAlignment="1">
      <alignment horizontal="center"/>
    </xf>
    <xf numFmtId="7" fontId="11" fillId="0" borderId="4" xfId="1" applyNumberFormat="1" applyFont="1" applyBorder="1"/>
    <xf numFmtId="7" fontId="11" fillId="0" borderId="0" xfId="1" applyNumberFormat="1" applyFont="1"/>
    <xf numFmtId="7" fontId="11" fillId="0" borderId="1" xfId="1" applyNumberFormat="1" applyFont="1" applyBorder="1"/>
    <xf numFmtId="6" fontId="9" fillId="0" borderId="0" xfId="0" applyNumberFormat="1" applyFont="1" applyBorder="1"/>
    <xf numFmtId="5" fontId="9" fillId="0" borderId="0" xfId="0" applyNumberFormat="1" applyFont="1" applyAlignment="1">
      <alignment horizontal="center"/>
    </xf>
    <xf numFmtId="192" fontId="9" fillId="0" borderId="1" xfId="0" applyNumberFormat="1" applyFont="1" applyBorder="1"/>
    <xf numFmtId="43" fontId="0" fillId="0" borderId="0" xfId="1" applyFont="1" applyBorder="1"/>
    <xf numFmtId="5" fontId="36" fillId="0" borderId="0" xfId="0" applyNumberFormat="1" applyFont="1"/>
    <xf numFmtId="37" fontId="36" fillId="0" borderId="0" xfId="1" applyNumberFormat="1" applyFont="1"/>
    <xf numFmtId="0" fontId="36" fillId="0" borderId="0" xfId="0" applyFont="1"/>
    <xf numFmtId="0" fontId="36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166" fontId="8" fillId="0" borderId="0" xfId="1" applyNumberFormat="1" applyFont="1" applyFill="1"/>
    <xf numFmtId="0" fontId="32" fillId="0" borderId="0" xfId="0" applyFont="1" applyAlignment="1">
      <alignment horizontal="right"/>
    </xf>
    <xf numFmtId="0" fontId="11" fillId="0" borderId="0" xfId="0" applyNumberFormat="1" applyFont="1" applyAlignment="1">
      <alignment horizontal="center"/>
    </xf>
    <xf numFmtId="0" fontId="14" fillId="0" borderId="0" xfId="0" applyNumberFormat="1" applyFont="1"/>
    <xf numFmtId="166" fontId="14" fillId="0" borderId="0" xfId="1" applyNumberFormat="1" applyFont="1"/>
    <xf numFmtId="44" fontId="11" fillId="0" borderId="0" xfId="2" applyFont="1"/>
    <xf numFmtId="5" fontId="11" fillId="0" borderId="0" xfId="0" applyNumberFormat="1" applyFont="1"/>
    <xf numFmtId="7" fontId="14" fillId="0" borderId="0" xfId="0" applyNumberFormat="1" applyFont="1"/>
    <xf numFmtId="5" fontId="11" fillId="0" borderId="0" xfId="2" applyNumberFormat="1" applyFont="1"/>
    <xf numFmtId="166" fontId="11" fillId="0" borderId="0" xfId="1" applyNumberFormat="1" applyFont="1" applyFill="1" applyAlignment="1"/>
    <xf numFmtId="17" fontId="11" fillId="0" borderId="0" xfId="0" applyNumberFormat="1" applyFont="1" applyAlignment="1">
      <alignment horizontal="left"/>
    </xf>
    <xf numFmtId="43" fontId="11" fillId="0" borderId="0" xfId="1" applyFont="1"/>
    <xf numFmtId="37" fontId="4" fillId="0" borderId="0" xfId="1" applyNumberFormat="1" applyFont="1" applyAlignment="1">
      <alignment horizontal="right"/>
    </xf>
    <xf numFmtId="5" fontId="3" fillId="0" borderId="0" xfId="0" applyNumberFormat="1" applyFont="1" applyAlignment="1">
      <alignment horizontal="right"/>
    </xf>
    <xf numFmtId="166" fontId="24" fillId="0" borderId="0" xfId="1" applyNumberFormat="1" applyFont="1" applyBorder="1"/>
    <xf numFmtId="0" fontId="9" fillId="0" borderId="0" xfId="0" applyFont="1" applyFill="1" applyBorder="1"/>
    <xf numFmtId="166" fontId="9" fillId="3" borderId="0" xfId="1" applyNumberFormat="1" applyFont="1" applyFill="1"/>
    <xf numFmtId="0" fontId="3" fillId="0" borderId="0" xfId="0" applyFont="1" applyBorder="1" applyAlignment="1">
      <alignment horizontal="left"/>
    </xf>
    <xf numFmtId="7" fontId="8" fillId="0" borderId="0" xfId="0" applyNumberFormat="1" applyFont="1"/>
    <xf numFmtId="17" fontId="8" fillId="0" borderId="0" xfId="0" applyNumberFormat="1" applyFont="1"/>
    <xf numFmtId="16" fontId="0" fillId="0" borderId="0" xfId="0" applyNumberFormat="1"/>
    <xf numFmtId="7" fontId="8" fillId="0" borderId="1" xfId="0" applyNumberFormat="1" applyFont="1" applyBorder="1"/>
    <xf numFmtId="44" fontId="3" fillId="0" borderId="0" xfId="2" applyFont="1" applyBorder="1"/>
    <xf numFmtId="43" fontId="3" fillId="0" borderId="0" xfId="1" applyNumberFormat="1" applyFont="1" applyBorder="1"/>
    <xf numFmtId="5" fontId="3" fillId="0" borderId="0" xfId="2" applyNumberFormat="1" applyFont="1" applyBorder="1"/>
    <xf numFmtId="14" fontId="9" fillId="0" borderId="0" xfId="0" applyNumberFormat="1" applyFont="1" applyBorder="1"/>
    <xf numFmtId="44" fontId="9" fillId="0" borderId="0" xfId="2" applyFont="1" applyBorder="1"/>
    <xf numFmtId="166" fontId="1" fillId="0" borderId="0" xfId="1" applyNumberFormat="1" applyBorder="1"/>
    <xf numFmtId="216" fontId="9" fillId="0" borderId="0" xfId="1" applyNumberFormat="1" applyFont="1" applyBorder="1"/>
    <xf numFmtId="166" fontId="25" fillId="5" borderId="1" xfId="0" applyNumberFormat="1" applyFont="1" applyFill="1" applyBorder="1"/>
    <xf numFmtId="166" fontId="3" fillId="5" borderId="1" xfId="1" applyNumberFormat="1" applyFont="1" applyFill="1" applyBorder="1"/>
    <xf numFmtId="7" fontId="25" fillId="5" borderId="0" xfId="0" applyNumberFormat="1" applyFont="1" applyFill="1"/>
    <xf numFmtId="166" fontId="9" fillId="0" borderId="1" xfId="1" applyNumberFormat="1" applyFont="1" applyFill="1" applyBorder="1"/>
    <xf numFmtId="166" fontId="22" fillId="5" borderId="0" xfId="1" applyNumberFormat="1" applyFont="1" applyFill="1"/>
    <xf numFmtId="0" fontId="0" fillId="0" borderId="0" xfId="0" quotePrefix="1"/>
    <xf numFmtId="5" fontId="33" fillId="5" borderId="0" xfId="0" applyNumberFormat="1" applyFont="1" applyFill="1"/>
    <xf numFmtId="5" fontId="22" fillId="5" borderId="0" xfId="1" applyNumberFormat="1" applyFont="1" applyFill="1"/>
    <xf numFmtId="5" fontId="9" fillId="5" borderId="0" xfId="2" applyNumberFormat="1" applyFont="1" applyFill="1"/>
    <xf numFmtId="44" fontId="25" fillId="0" borderId="0" xfId="2" applyFont="1" applyFill="1"/>
    <xf numFmtId="211" fontId="9" fillId="0" borderId="0" xfId="0" applyNumberFormat="1" applyFont="1" applyFill="1" applyBorder="1" applyAlignment="1">
      <alignment horizontal="center"/>
    </xf>
    <xf numFmtId="166" fontId="9" fillId="0" borderId="0" xfId="1" applyNumberFormat="1" applyFont="1" applyFill="1" applyBorder="1"/>
    <xf numFmtId="0" fontId="2" fillId="0" borderId="0" xfId="0" applyFont="1" applyFill="1"/>
    <xf numFmtId="0" fontId="6" fillId="0" borderId="0" xfId="0" applyFont="1" applyFill="1" applyAlignment="1">
      <alignment horizontal="right"/>
    </xf>
    <xf numFmtId="43" fontId="9" fillId="0" borderId="0" xfId="1" applyFont="1" applyBorder="1"/>
    <xf numFmtId="43" fontId="1" fillId="0" borderId="0" xfId="1"/>
    <xf numFmtId="43" fontId="1" fillId="0" borderId="0" xfId="1" applyBorder="1"/>
    <xf numFmtId="43" fontId="9" fillId="0" borderId="1" xfId="1" applyFont="1" applyBorder="1"/>
    <xf numFmtId="0" fontId="29" fillId="0" borderId="0" xfId="0" applyFont="1" applyBorder="1"/>
    <xf numFmtId="0" fontId="29" fillId="0" borderId="0" xfId="0" applyFont="1"/>
    <xf numFmtId="0" fontId="29" fillId="0" borderId="0" xfId="0" applyFont="1" applyFill="1" applyBorder="1"/>
    <xf numFmtId="196" fontId="0" fillId="0" borderId="0" xfId="0" applyNumberFormat="1"/>
    <xf numFmtId="196" fontId="9" fillId="0" borderId="0" xfId="0" applyNumberFormat="1" applyFont="1" applyBorder="1"/>
    <xf numFmtId="5" fontId="9" fillId="0" borderId="0" xfId="1" applyNumberFormat="1" applyFont="1" applyFill="1"/>
    <xf numFmtId="5" fontId="9" fillId="0" borderId="0" xfId="0" applyNumberFormat="1" applyFont="1" applyFill="1"/>
    <xf numFmtId="5" fontId="9" fillId="0" borderId="1" xfId="1" applyNumberFormat="1" applyFont="1" applyFill="1" applyBorder="1"/>
    <xf numFmtId="43" fontId="3" fillId="0" borderId="0" xfId="0" applyNumberFormat="1" applyFont="1" applyFill="1"/>
    <xf numFmtId="14" fontId="3" fillId="0" borderId="0" xfId="2" applyNumberFormat="1" applyFont="1" applyFill="1"/>
    <xf numFmtId="44" fontId="9" fillId="0" borderId="0" xfId="2" applyFont="1" applyFill="1"/>
    <xf numFmtId="166" fontId="11" fillId="0" borderId="0" xfId="1" applyNumberFormat="1" applyFont="1" applyFill="1" applyAlignment="1">
      <alignment horizontal="center"/>
    </xf>
    <xf numFmtId="166" fontId="6" fillId="0" borderId="0" xfId="1" applyNumberFormat="1" applyFont="1" applyFill="1" applyAlignment="1">
      <alignment horizontal="right"/>
    </xf>
    <xf numFmtId="5" fontId="22" fillId="0" borderId="0" xfId="0" applyNumberFormat="1" applyFont="1" applyFill="1" applyBorder="1"/>
    <xf numFmtId="5" fontId="22" fillId="0" borderId="0" xfId="0" applyNumberFormat="1" applyFont="1" applyBorder="1"/>
    <xf numFmtId="5" fontId="29" fillId="0" borderId="0" xfId="0" applyNumberFormat="1" applyFont="1" applyBorder="1"/>
    <xf numFmtId="5" fontId="22" fillId="0" borderId="0" xfId="0" applyNumberFormat="1" applyFont="1" applyBorder="1" applyAlignment="1">
      <alignment horizontal="right"/>
    </xf>
    <xf numFmtId="166" fontId="3" fillId="0" borderId="0" xfId="0" applyNumberFormat="1" applyFont="1" applyAlignment="1"/>
    <xf numFmtId="7" fontId="8" fillId="0" borderId="0" xfId="0" applyNumberFormat="1" applyFont="1" applyAlignment="1">
      <alignment horizontal="right"/>
    </xf>
    <xf numFmtId="166" fontId="11" fillId="0" borderId="0" xfId="0" applyNumberFormat="1" applyFont="1" applyFill="1"/>
    <xf numFmtId="5" fontId="25" fillId="6" borderId="1" xfId="1" applyNumberFormat="1" applyFont="1" applyFill="1" applyBorder="1"/>
    <xf numFmtId="166" fontId="9" fillId="6" borderId="0" xfId="1" applyNumberFormat="1" applyFont="1" applyFill="1"/>
    <xf numFmtId="166" fontId="25" fillId="6" borderId="0" xfId="1" applyNumberFormat="1" applyFont="1" applyFill="1" applyBorder="1"/>
    <xf numFmtId="5" fontId="22" fillId="6" borderId="0" xfId="1" applyNumberFormat="1" applyFont="1" applyFill="1"/>
    <xf numFmtId="37" fontId="25" fillId="6" borderId="0" xfId="1" applyNumberFormat="1" applyFont="1" applyFill="1"/>
    <xf numFmtId="5" fontId="22" fillId="6" borderId="0" xfId="0" applyNumberFormat="1" applyFont="1" applyFill="1"/>
    <xf numFmtId="5" fontId="25" fillId="6" borderId="0" xfId="1" applyNumberFormat="1" applyFont="1" applyFill="1" applyAlignment="1"/>
    <xf numFmtId="37" fontId="25" fillId="6" borderId="0" xfId="1" applyNumberFormat="1" applyFont="1" applyFill="1" applyBorder="1"/>
    <xf numFmtId="166" fontId="25" fillId="6" borderId="1" xfId="1" applyNumberFormat="1" applyFont="1" applyFill="1" applyBorder="1"/>
    <xf numFmtId="5" fontId="25" fillId="6" borderId="0" xfId="1" applyNumberFormat="1" applyFont="1" applyFill="1"/>
    <xf numFmtId="166" fontId="22" fillId="6" borderId="0" xfId="1" applyNumberFormat="1" applyFont="1" applyFill="1"/>
    <xf numFmtId="7" fontId="27" fillId="6" borderId="0" xfId="1" applyNumberFormat="1" applyFont="1" applyFill="1"/>
    <xf numFmtId="166" fontId="27" fillId="6" borderId="0" xfId="1" applyNumberFormat="1" applyFont="1" applyFill="1"/>
    <xf numFmtId="5" fontId="9" fillId="6" borderId="0" xfId="1" applyNumberFormat="1" applyFont="1" applyFill="1"/>
    <xf numFmtId="44" fontId="25" fillId="6" borderId="0" xfId="2" applyFont="1" applyFill="1"/>
    <xf numFmtId="166" fontId="25" fillId="6" borderId="0" xfId="1" applyNumberFormat="1" applyFont="1" applyFill="1"/>
    <xf numFmtId="186" fontId="3" fillId="0" borderId="0" xfId="1" applyNumberFormat="1" applyFont="1"/>
    <xf numFmtId="7" fontId="35" fillId="6" borderId="1" xfId="1" applyNumberFormat="1" applyFont="1" applyFill="1" applyBorder="1"/>
    <xf numFmtId="7" fontId="25" fillId="6" borderId="1" xfId="0" applyNumberFormat="1" applyFont="1" applyFill="1" applyBorder="1"/>
    <xf numFmtId="5" fontId="33" fillId="6" borderId="1" xfId="0" applyNumberFormat="1" applyFont="1" applyFill="1" applyBorder="1"/>
    <xf numFmtId="5" fontId="25" fillId="6" borderId="1" xfId="0" applyNumberFormat="1" applyFont="1" applyFill="1" applyBorder="1"/>
    <xf numFmtId="7" fontId="3" fillId="6" borderId="0" xfId="0" applyNumberFormat="1" applyFont="1" applyFill="1"/>
    <xf numFmtId="7" fontId="25" fillId="6" borderId="0" xfId="0" applyNumberFormat="1" applyFont="1" applyFill="1"/>
    <xf numFmtId="5" fontId="3" fillId="6" borderId="0" xfId="1" applyNumberFormat="1" applyFont="1" applyFill="1"/>
    <xf numFmtId="5" fontId="25" fillId="6" borderId="0" xfId="0" applyNumberFormat="1" applyFont="1" applyFill="1"/>
    <xf numFmtId="196" fontId="9" fillId="0" borderId="0" xfId="1" applyNumberFormat="1" applyFont="1"/>
    <xf numFmtId="196" fontId="0" fillId="0" borderId="0" xfId="1" applyNumberFormat="1" applyFont="1"/>
    <xf numFmtId="192" fontId="25" fillId="6" borderId="0" xfId="0" applyNumberFormat="1" applyFont="1" applyFill="1"/>
    <xf numFmtId="5" fontId="25" fillId="6" borderId="0" xfId="0" applyNumberFormat="1" applyFont="1" applyFill="1" applyBorder="1"/>
    <xf numFmtId="7" fontId="9" fillId="0" borderId="0" xfId="1" quotePrefix="1" applyNumberFormat="1" applyFont="1"/>
    <xf numFmtId="5" fontId="25" fillId="6" borderId="0" xfId="0" applyNumberFormat="1" applyFont="1" applyFill="1" applyAlignment="1">
      <alignment horizontal="left" indent="2"/>
    </xf>
    <xf numFmtId="7" fontId="9" fillId="0" borderId="0" xfId="0" quotePrefix="1" applyNumberFormat="1" applyFont="1"/>
    <xf numFmtId="166" fontId="3" fillId="6" borderId="0" xfId="1" applyNumberFormat="1" applyFont="1" applyFill="1"/>
    <xf numFmtId="5" fontId="22" fillId="0" borderId="1" xfId="0" applyNumberFormat="1" applyFont="1" applyBorder="1"/>
    <xf numFmtId="166" fontId="3" fillId="6" borderId="0" xfId="1" applyNumberFormat="1" applyFont="1" applyFill="1" applyAlignment="1"/>
    <xf numFmtId="5" fontId="22" fillId="0" borderId="1" xfId="0" applyNumberFormat="1" applyFont="1" applyBorder="1" applyAlignment="1">
      <alignment horizontal="right"/>
    </xf>
    <xf numFmtId="7" fontId="25" fillId="6" borderId="0" xfId="2" applyNumberFormat="1" applyFont="1" applyFill="1"/>
    <xf numFmtId="7" fontId="3" fillId="0" borderId="0" xfId="2" applyNumberFormat="1" applyFont="1"/>
    <xf numFmtId="17" fontId="4" fillId="0" borderId="0" xfId="1" quotePrefix="1" applyNumberFormat="1" applyFont="1" applyBorder="1" applyAlignment="1">
      <alignment horizontal="center"/>
    </xf>
    <xf numFmtId="224" fontId="11" fillId="0" borderId="0" xfId="0" applyNumberFormat="1" applyFont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7" fontId="3" fillId="0" borderId="1" xfId="1" applyNumberFormat="1" applyFont="1" applyBorder="1" applyAlignment="1"/>
    <xf numFmtId="43" fontId="0" fillId="0" borderId="0" xfId="0" applyNumberForma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0112in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imball0111rev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01"/>
    </sheetNames>
    <sheetDataSet>
      <sheetData sheetId="0">
        <row r="39">
          <cell r="E39">
            <v>2.15</v>
          </cell>
          <cell r="K39">
            <v>2.11</v>
          </cell>
          <cell r="M39">
            <v>2.14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y type_area"/>
      <sheetName val="summary"/>
      <sheetName val="volvalue"/>
      <sheetName val="williams"/>
      <sheetName val="Lonestar"/>
      <sheetName val="PG&amp;E"/>
      <sheetName val="SoCal"/>
      <sheetName val="PGETX"/>
      <sheetName val="El Paso"/>
      <sheetName val="Red C"/>
      <sheetName val="Amoco"/>
      <sheetName val="Oasis"/>
      <sheetName val="Agave"/>
      <sheetName val="Conoco"/>
      <sheetName val="NW"/>
      <sheetName val="transcol"/>
      <sheetName val="Duke"/>
      <sheetName val="DEFS"/>
      <sheetName val="mewborne"/>
      <sheetName val="Amoco Abo"/>
      <sheetName val="NNG"/>
      <sheetName val="PNM"/>
      <sheetName val="NGPL"/>
      <sheetName val="Mojave"/>
      <sheetName val="EOG"/>
      <sheetName val="KN_Westar"/>
      <sheetName val="Continental"/>
      <sheetName val="CIG"/>
      <sheetName val="Calpine"/>
      <sheetName val="EPFS"/>
      <sheetName val="SidR"/>
      <sheetName val="NS Steel"/>
      <sheetName val="Citizens-Griffith"/>
      <sheetName val="Citizens"/>
      <sheetName val="PEPL"/>
      <sheetName val="MiVida_Rich"/>
      <sheetName val="WTG"/>
      <sheetName val="Dominion"/>
      <sheetName val="Devon"/>
      <sheetName val="crosstex"/>
      <sheetName val="Amarillo"/>
      <sheetName val="burlington"/>
    </sheetNames>
    <sheetDataSet>
      <sheetData sheetId="0"/>
      <sheetData sheetId="1"/>
      <sheetData sheetId="2"/>
      <sheetData sheetId="3">
        <row r="35">
          <cell r="C35">
            <v>9272400</v>
          </cell>
          <cell r="E35">
            <v>1620245</v>
          </cell>
          <cell r="G35">
            <v>1316146</v>
          </cell>
          <cell r="I35">
            <v>3512740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33"/>
  <sheetViews>
    <sheetView topLeftCell="A52" workbookViewId="0">
      <selection activeCell="B67" sqref="B67"/>
    </sheetView>
  </sheetViews>
  <sheetFormatPr defaultRowHeight="13.2" outlineLevelRow="2" x14ac:dyDescent="0.25"/>
  <cols>
    <col min="1" max="1" width="18.88671875" style="285" customWidth="1"/>
    <col min="2" max="2" width="11.109375" style="247" bestFit="1" customWidth="1"/>
    <col min="3" max="3" width="10.5546875" style="286" customWidth="1"/>
    <col min="4" max="4" width="11" bestFit="1" customWidth="1"/>
    <col min="5" max="5" width="13.33203125" customWidth="1"/>
    <col min="6" max="6" width="5.109375" bestFit="1" customWidth="1"/>
    <col min="7" max="7" width="8.88671875" bestFit="1" customWidth="1"/>
    <col min="8" max="8" width="12.88671875" bestFit="1" customWidth="1"/>
    <col min="9" max="9" width="12.6640625" customWidth="1"/>
    <col min="10" max="10" width="9.5546875" bestFit="1" customWidth="1"/>
    <col min="11" max="11" width="11.33203125" bestFit="1" customWidth="1"/>
    <col min="13" max="13" width="34.44140625" customWidth="1"/>
  </cols>
  <sheetData>
    <row r="1" spans="1:32" ht="13.8" x14ac:dyDescent="0.25">
      <c r="A1" s="346"/>
    </row>
    <row r="2" spans="1:32" ht="12.9" customHeight="1" x14ac:dyDescent="0.25">
      <c r="A2" s="34" t="s">
        <v>142</v>
      </c>
      <c r="D2" s="7"/>
      <c r="I2" s="390" t="s">
        <v>79</v>
      </c>
      <c r="J2" s="393"/>
      <c r="K2" s="32"/>
    </row>
    <row r="3" spans="1:32" ht="12.9" customHeight="1" x14ac:dyDescent="0.25">
      <c r="D3" s="7"/>
      <c r="I3" s="391" t="s">
        <v>30</v>
      </c>
      <c r="J3" s="394">
        <f>+'[1]1001'!$K$39</f>
        <v>2.11</v>
      </c>
      <c r="K3" s="410">
        <f ca="1">NOW()</f>
        <v>37243.855352546299</v>
      </c>
    </row>
    <row r="4" spans="1:32" ht="12.9" customHeight="1" x14ac:dyDescent="0.25">
      <c r="A4" s="34" t="s">
        <v>148</v>
      </c>
      <c r="C4" s="34" t="s">
        <v>5</v>
      </c>
      <c r="D4" s="7"/>
      <c r="I4" s="392" t="s">
        <v>31</v>
      </c>
      <c r="J4" s="394">
        <f>+'[1]1001'!$M$39</f>
        <v>2.14</v>
      </c>
      <c r="K4" s="32"/>
    </row>
    <row r="5" spans="1:32" ht="12.9" customHeight="1" x14ac:dyDescent="0.25">
      <c r="D5" s="7"/>
      <c r="I5" s="391" t="s">
        <v>118</v>
      </c>
      <c r="J5" s="394">
        <f>+'[1]1001'!$E$39</f>
        <v>2.15</v>
      </c>
      <c r="K5" s="32"/>
    </row>
    <row r="6" spans="1:32" ht="6.9" customHeight="1" x14ac:dyDescent="0.25"/>
    <row r="7" spans="1:32" ht="12.9" customHeight="1" x14ac:dyDescent="0.25">
      <c r="A7" s="408" t="s">
        <v>166</v>
      </c>
      <c r="B7" s="409"/>
      <c r="AD7" s="32"/>
      <c r="AE7" s="32"/>
      <c r="AF7" s="32"/>
    </row>
    <row r="8" spans="1:32" ht="15.9" customHeight="1" outlineLevel="2" x14ac:dyDescent="0.25">
      <c r="A8" s="32"/>
      <c r="B8" s="449" t="s">
        <v>200</v>
      </c>
      <c r="C8" s="406" t="s">
        <v>0</v>
      </c>
      <c r="D8" s="12" t="s">
        <v>199</v>
      </c>
      <c r="E8" s="12" t="s">
        <v>197</v>
      </c>
      <c r="F8" s="2" t="s">
        <v>151</v>
      </c>
      <c r="G8" s="32"/>
      <c r="H8" s="32"/>
      <c r="I8" s="32"/>
      <c r="J8" s="32"/>
      <c r="K8" s="32"/>
      <c r="L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</row>
    <row r="9" spans="1:32" ht="15.9" customHeight="1" outlineLevel="2" x14ac:dyDescent="0.25">
      <c r="A9" s="373" t="s">
        <v>90</v>
      </c>
      <c r="B9" s="399" t="s">
        <v>201</v>
      </c>
      <c r="C9" s="407" t="s">
        <v>194</v>
      </c>
      <c r="D9" s="435" t="s">
        <v>198</v>
      </c>
      <c r="E9" s="39" t="s">
        <v>196</v>
      </c>
      <c r="F9" s="39" t="s">
        <v>149</v>
      </c>
      <c r="G9" s="397" t="s">
        <v>154</v>
      </c>
      <c r="H9" s="374" t="s">
        <v>102</v>
      </c>
      <c r="I9" s="373" t="s">
        <v>99</v>
      </c>
      <c r="J9" s="32"/>
      <c r="K9" s="32"/>
      <c r="L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</row>
    <row r="10" spans="1:32" ht="9.9" customHeight="1" outlineLevel="2" x14ac:dyDescent="0.25">
      <c r="A10" s="32"/>
      <c r="B10" s="47"/>
      <c r="C10" s="69"/>
      <c r="D10" s="204"/>
      <c r="E10" s="32"/>
      <c r="F10" s="32"/>
      <c r="G10" s="32"/>
      <c r="H10" s="32"/>
      <c r="I10" s="32"/>
      <c r="J10" s="32"/>
      <c r="K10" s="32"/>
      <c r="L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</row>
    <row r="11" spans="1:32" ht="15.9" customHeight="1" outlineLevel="2" x14ac:dyDescent="0.25">
      <c r="A11" s="373" t="s">
        <v>158</v>
      </c>
    </row>
    <row r="12" spans="1:32" ht="13.5" customHeight="1" outlineLevel="1" x14ac:dyDescent="0.25">
      <c r="A12" s="204" t="s">
        <v>129</v>
      </c>
      <c r="B12" s="351">
        <f>+Calpine!D41</f>
        <v>103993.14</v>
      </c>
      <c r="C12" s="376">
        <f>+B12/$J$4</f>
        <v>48594.925233644855</v>
      </c>
      <c r="D12" s="14">
        <f>+Calpine!D47</f>
        <v>141008</v>
      </c>
      <c r="E12" s="70">
        <f>+C12-D12</f>
        <v>-92413.074766355145</v>
      </c>
      <c r="F12" s="371">
        <f>+Calpine!A41</f>
        <v>37242</v>
      </c>
      <c r="G12" s="203"/>
      <c r="H12" s="204" t="s">
        <v>100</v>
      </c>
      <c r="I12" s="357"/>
      <c r="J12" s="70"/>
      <c r="K12" s="32"/>
    </row>
    <row r="13" spans="1:32" ht="13.5" customHeight="1" outlineLevel="2" x14ac:dyDescent="0.25">
      <c r="A13" s="32" t="s">
        <v>141</v>
      </c>
      <c r="B13" s="351">
        <f>+'Citizens-Griffith'!D41</f>
        <v>67000.88</v>
      </c>
      <c r="C13" s="375">
        <f>+B13/$J$4</f>
        <v>31308.822429906544</v>
      </c>
      <c r="D13" s="14">
        <f>+'Citizens-Griffith'!D48</f>
        <v>36178</v>
      </c>
      <c r="E13" s="70">
        <f>+C13-D13</f>
        <v>-4869.1775700934559</v>
      </c>
      <c r="F13" s="371">
        <f>+'Citizens-Griffith'!A41</f>
        <v>37241</v>
      </c>
      <c r="G13" s="203" t="s">
        <v>157</v>
      </c>
      <c r="H13" s="32" t="s">
        <v>100</v>
      </c>
      <c r="I13" s="32"/>
      <c r="J13" s="32"/>
      <c r="K13" s="32"/>
    </row>
    <row r="14" spans="1:32" ht="13.5" customHeight="1" outlineLevel="2" x14ac:dyDescent="0.25">
      <c r="A14" s="32" t="s">
        <v>135</v>
      </c>
      <c r="B14" s="351">
        <f>+'NS Steel'!D41</f>
        <v>-354404.06</v>
      </c>
      <c r="C14" s="375">
        <f>+B14/$J$4</f>
        <v>-165609.37383177568</v>
      </c>
      <c r="D14" s="14">
        <f>+'NS Steel'!D50</f>
        <v>-44205</v>
      </c>
      <c r="E14" s="70">
        <f>+C14-D14</f>
        <v>-121404.37383177568</v>
      </c>
      <c r="F14" s="372">
        <f>+'NS Steel'!A41</f>
        <v>37241</v>
      </c>
      <c r="G14" s="203" t="s">
        <v>157</v>
      </c>
      <c r="H14" s="32" t="s">
        <v>101</v>
      </c>
      <c r="I14" s="32" t="s">
        <v>183</v>
      </c>
      <c r="J14" s="32"/>
      <c r="K14" s="32"/>
    </row>
    <row r="15" spans="1:32" ht="13.5" customHeight="1" outlineLevel="1" x14ac:dyDescent="0.25">
      <c r="A15" s="204" t="s">
        <v>137</v>
      </c>
      <c r="B15" s="354">
        <f>+Citizens!D18</f>
        <v>-525729.05999999994</v>
      </c>
      <c r="C15" s="377">
        <f>+B15/$J$4</f>
        <v>-245667.78504672894</v>
      </c>
      <c r="D15" s="355">
        <f>+Citizens!D24</f>
        <v>-31844</v>
      </c>
      <c r="E15" s="72">
        <f>+C15-D15</f>
        <v>-213823.78504672894</v>
      </c>
      <c r="F15" s="371">
        <f>+Citizens!A18</f>
        <v>37240</v>
      </c>
      <c r="G15" s="203"/>
      <c r="H15" s="204" t="s">
        <v>100</v>
      </c>
      <c r="I15" s="427" t="s">
        <v>182</v>
      </c>
      <c r="J15" s="32"/>
      <c r="K15" s="32"/>
      <c r="T15" s="259"/>
    </row>
    <row r="16" spans="1:32" ht="15.9" customHeight="1" outlineLevel="2" x14ac:dyDescent="0.25">
      <c r="A16" s="153" t="s">
        <v>159</v>
      </c>
      <c r="B16" s="395">
        <f>SUBTOTAL(9,B12:B15)</f>
        <v>-709139.09999999986</v>
      </c>
      <c r="C16" s="401">
        <f>SUBTOTAL(9,C12:C15)</f>
        <v>-331373.41121495323</v>
      </c>
      <c r="D16" s="402">
        <f>SUBTOTAL(9,D12:D15)</f>
        <v>101137</v>
      </c>
      <c r="E16" s="403">
        <f>SUBTOTAL(9,E12:E15)</f>
        <v>-432510.41121495317</v>
      </c>
      <c r="F16" s="371"/>
      <c r="G16" s="203"/>
      <c r="H16" s="204"/>
      <c r="I16" s="357"/>
      <c r="J16" s="32"/>
      <c r="K16" s="32"/>
      <c r="T16" s="259"/>
    </row>
    <row r="17" spans="1:20" ht="9.9" customHeight="1" outlineLevel="2" x14ac:dyDescent="0.25">
      <c r="G17" s="7"/>
    </row>
    <row r="18" spans="1:20" ht="15.9" customHeight="1" outlineLevel="2" x14ac:dyDescent="0.25">
      <c r="A18" s="405" t="s">
        <v>58</v>
      </c>
      <c r="G18" s="7"/>
    </row>
    <row r="19" spans="1:20" ht="13.5" customHeight="1" outlineLevel="2" x14ac:dyDescent="0.25">
      <c r="A19" s="32" t="s">
        <v>72</v>
      </c>
      <c r="B19" s="352">
        <f>+transcol!$D$43</f>
        <v>85.429999999998472</v>
      </c>
      <c r="C19" s="375">
        <f>+B19/$J$4</f>
        <v>39.920560747662833</v>
      </c>
      <c r="D19" s="14">
        <f>+transcol!D50</f>
        <v>-55644</v>
      </c>
      <c r="E19" s="70">
        <f>+C19-D19</f>
        <v>55683.920560747662</v>
      </c>
      <c r="F19" s="372">
        <f>+transcol!A43</f>
        <v>37240</v>
      </c>
      <c r="G19" s="203" t="s">
        <v>156</v>
      </c>
      <c r="H19" s="32" t="s">
        <v>116</v>
      </c>
      <c r="I19" s="32"/>
      <c r="J19" s="32"/>
      <c r="K19" s="32"/>
      <c r="T19" s="259"/>
    </row>
    <row r="20" spans="1:20" ht="13.5" customHeight="1" outlineLevel="2" x14ac:dyDescent="0.25">
      <c r="A20" s="204" t="s">
        <v>96</v>
      </c>
      <c r="B20" s="354">
        <f>+burlington!D42</f>
        <v>12102.509999999995</v>
      </c>
      <c r="C20" s="379">
        <f>+B20/$J$3</f>
        <v>5735.7867298578176</v>
      </c>
      <c r="D20" s="355">
        <f>+burlington!D49</f>
        <v>5672</v>
      </c>
      <c r="E20" s="72">
        <f>+C20-D20</f>
        <v>63.786729857817591</v>
      </c>
      <c r="F20" s="371">
        <f>+burlington!A42</f>
        <v>37242</v>
      </c>
      <c r="G20" s="203" t="s">
        <v>157</v>
      </c>
      <c r="H20" s="32" t="s">
        <v>114</v>
      </c>
      <c r="I20" s="32" t="s">
        <v>146</v>
      </c>
      <c r="J20" s="32"/>
      <c r="K20" s="32"/>
    </row>
    <row r="21" spans="1:20" ht="15.9" customHeight="1" outlineLevel="2" x14ac:dyDescent="0.25">
      <c r="A21" s="153" t="s">
        <v>161</v>
      </c>
      <c r="B21" s="395">
        <f>SUBTOTAL(9,B19:B20)</f>
        <v>12187.939999999993</v>
      </c>
      <c r="C21" s="396">
        <f>SUBTOTAL(9,C19:C20)</f>
        <v>5775.70729060548</v>
      </c>
      <c r="D21" s="402">
        <f>SUBTOTAL(9,D19:D20)</f>
        <v>-49972</v>
      </c>
      <c r="E21" s="403">
        <f>SUBTOTAL(9,E19:E20)</f>
        <v>55747.707290605482</v>
      </c>
      <c r="F21" s="371"/>
      <c r="G21" s="32"/>
      <c r="H21" s="32"/>
      <c r="I21" s="32"/>
      <c r="J21" s="32"/>
      <c r="K21" s="32"/>
    </row>
    <row r="22" spans="1:20" ht="9.9" customHeight="1" outlineLevel="2" x14ac:dyDescent="0.25"/>
    <row r="23" spans="1:20" ht="15.9" customHeight="1" outlineLevel="2" x14ac:dyDescent="0.25">
      <c r="A23" s="373" t="s">
        <v>162</v>
      </c>
      <c r="B23" s="431"/>
      <c r="C23" s="432"/>
      <c r="D23" s="433"/>
      <c r="E23" s="433"/>
      <c r="F23" s="433"/>
      <c r="G23" s="434"/>
      <c r="H23" s="433"/>
      <c r="I23" s="433"/>
    </row>
    <row r="24" spans="1:20" ht="15.9" customHeight="1" outlineLevel="2" x14ac:dyDescent="0.25">
      <c r="A24" s="204" t="s">
        <v>88</v>
      </c>
      <c r="B24" s="351">
        <f>+NNG!$D$24</f>
        <v>722277.92</v>
      </c>
      <c r="C24" s="375">
        <f t="shared" ref="C24:C39" si="0">+B24/$J$4</f>
        <v>337513.04672897194</v>
      </c>
      <c r="D24" s="14">
        <f>+NNG!D34</f>
        <v>124589</v>
      </c>
      <c r="E24" s="70">
        <f t="shared" ref="E24:E41" si="1">+C24-D24</f>
        <v>212924.04672897194</v>
      </c>
      <c r="F24" s="371">
        <f>+NNG!A24</f>
        <v>37241</v>
      </c>
      <c r="G24" s="398" t="s">
        <v>155</v>
      </c>
      <c r="H24" s="204" t="s">
        <v>101</v>
      </c>
      <c r="I24" s="32"/>
      <c r="J24" s="32"/>
      <c r="K24" s="32"/>
    </row>
    <row r="25" spans="1:20" ht="13.5" customHeight="1" outlineLevel="2" x14ac:dyDescent="0.25">
      <c r="A25" s="32" t="s">
        <v>81</v>
      </c>
      <c r="B25" s="351">
        <f>+Conoco!$F$41</f>
        <v>327205.01</v>
      </c>
      <c r="C25" s="375">
        <f t="shared" si="0"/>
        <v>152899.53738317758</v>
      </c>
      <c r="D25" s="14">
        <f>+Conoco!D48</f>
        <v>-19055</v>
      </c>
      <c r="E25" s="70">
        <f t="shared" si="1"/>
        <v>171954.53738317758</v>
      </c>
      <c r="F25" s="371">
        <f>+Conoco!A41</f>
        <v>37241</v>
      </c>
      <c r="G25" s="203" t="s">
        <v>157</v>
      </c>
      <c r="H25" s="32" t="s">
        <v>114</v>
      </c>
      <c r="I25" s="32" t="s">
        <v>178</v>
      </c>
      <c r="J25" s="32"/>
      <c r="K25" s="32"/>
    </row>
    <row r="26" spans="1:20" ht="13.5" customHeight="1" outlineLevel="2" x14ac:dyDescent="0.25">
      <c r="A26" s="32" t="s">
        <v>3</v>
      </c>
      <c r="B26" s="351">
        <f>+'Amoco Abo'!$F$43</f>
        <v>341434.04000000004</v>
      </c>
      <c r="C26" s="375">
        <f t="shared" si="0"/>
        <v>159548.6168224299</v>
      </c>
      <c r="D26" s="14">
        <f>+'Amoco Abo'!D49</f>
        <v>-284419</v>
      </c>
      <c r="E26" s="70">
        <f t="shared" si="1"/>
        <v>443967.61682242993</v>
      </c>
      <c r="F26" s="372">
        <f>+'Amoco Abo'!A43</f>
        <v>37241</v>
      </c>
      <c r="G26" s="203" t="s">
        <v>156</v>
      </c>
      <c r="H26" s="32" t="s">
        <v>116</v>
      </c>
      <c r="I26" s="32" t="s">
        <v>179</v>
      </c>
      <c r="J26" s="32"/>
      <c r="K26" s="32"/>
    </row>
    <row r="27" spans="1:20" ht="13.5" customHeight="1" outlineLevel="2" x14ac:dyDescent="0.25">
      <c r="A27" s="32" t="s">
        <v>108</v>
      </c>
      <c r="B27" s="351">
        <f>+KN_Westar!F41</f>
        <v>385023.88</v>
      </c>
      <c r="C27" s="375">
        <f t="shared" si="0"/>
        <v>179917.70093457942</v>
      </c>
      <c r="D27" s="14">
        <f>+KN_Westar!D48</f>
        <v>-9624</v>
      </c>
      <c r="E27" s="70">
        <f t="shared" si="1"/>
        <v>189541.70093457942</v>
      </c>
      <c r="F27" s="372">
        <f>+KN_Westar!A41</f>
        <v>37225</v>
      </c>
      <c r="G27" s="203" t="s">
        <v>157</v>
      </c>
      <c r="H27" s="32" t="s">
        <v>101</v>
      </c>
      <c r="I27" s="32"/>
      <c r="J27" s="32"/>
      <c r="K27" s="32"/>
    </row>
    <row r="28" spans="1:20" ht="13.5" customHeight="1" outlineLevel="2" x14ac:dyDescent="0.25">
      <c r="A28" s="32" t="s">
        <v>128</v>
      </c>
      <c r="B28" s="498">
        <f>+DEFS!F53</f>
        <v>7258.6899999994785</v>
      </c>
      <c r="C28" s="376">
        <f t="shared" si="0"/>
        <v>3391.911214953027</v>
      </c>
      <c r="D28" s="14">
        <f>+DEFS!M53</f>
        <v>330369</v>
      </c>
      <c r="E28" s="70">
        <f t="shared" si="1"/>
        <v>-326977.08878504694</v>
      </c>
      <c r="F28" s="372">
        <f>+DEFS!A40</f>
        <v>37240</v>
      </c>
      <c r="G28" s="203" t="s">
        <v>156</v>
      </c>
      <c r="H28" s="32" t="s">
        <v>101</v>
      </c>
      <c r="I28" s="32" t="s">
        <v>119</v>
      </c>
      <c r="J28" s="32"/>
      <c r="K28" s="32"/>
    </row>
    <row r="29" spans="1:20" ht="13.5" customHeight="1" outlineLevel="1" x14ac:dyDescent="0.25">
      <c r="A29" s="32" t="s">
        <v>2</v>
      </c>
      <c r="B29" s="351">
        <f>+mewborne!$J$43</f>
        <v>395003.67</v>
      </c>
      <c r="C29" s="375">
        <f t="shared" si="0"/>
        <v>184581.15420560745</v>
      </c>
      <c r="D29" s="14">
        <f>+mewborne!D49</f>
        <v>161036</v>
      </c>
      <c r="E29" s="70">
        <f t="shared" si="1"/>
        <v>23545.154205607454</v>
      </c>
      <c r="F29" s="372">
        <f>+mewborne!A43</f>
        <v>37241</v>
      </c>
      <c r="G29" s="203" t="s">
        <v>157</v>
      </c>
      <c r="H29" s="32" t="s">
        <v>100</v>
      </c>
      <c r="I29" s="32"/>
      <c r="J29" s="32"/>
      <c r="K29" s="32"/>
    </row>
    <row r="30" spans="1:20" ht="13.5" customHeight="1" x14ac:dyDescent="0.25">
      <c r="A30" s="32" t="s">
        <v>150</v>
      </c>
      <c r="B30" s="351">
        <f>+PGETX!$H$39</f>
        <v>-93581.47</v>
      </c>
      <c r="C30" s="375">
        <f t="shared" si="0"/>
        <v>-43729.65887850467</v>
      </c>
      <c r="D30" s="14">
        <f>+PGETX!E48</f>
        <v>-15599</v>
      </c>
      <c r="E30" s="70">
        <f t="shared" si="1"/>
        <v>-28130.65887850467</v>
      </c>
      <c r="F30" s="372">
        <f>+PGETX!E39</f>
        <v>37242</v>
      </c>
      <c r="G30" s="203" t="s">
        <v>155</v>
      </c>
      <c r="H30" s="32" t="s">
        <v>103</v>
      </c>
      <c r="I30" s="32" t="s">
        <v>181</v>
      </c>
      <c r="J30" s="32"/>
      <c r="K30" s="32"/>
    </row>
    <row r="31" spans="1:20" ht="14.1" customHeight="1" x14ac:dyDescent="0.25">
      <c r="A31" s="32" t="s">
        <v>83</v>
      </c>
      <c r="B31" s="351">
        <f>+PNM!$D$23</f>
        <v>612990.19000000006</v>
      </c>
      <c r="C31" s="375">
        <f t="shared" si="0"/>
        <v>286444.01401869161</v>
      </c>
      <c r="D31" s="14">
        <f>+PNM!D30</f>
        <v>241383</v>
      </c>
      <c r="E31" s="70">
        <f t="shared" si="1"/>
        <v>45061.014018691611</v>
      </c>
      <c r="F31" s="372">
        <f>+PNM!A23</f>
        <v>37241</v>
      </c>
      <c r="G31" s="203" t="s">
        <v>156</v>
      </c>
      <c r="H31" s="32" t="s">
        <v>116</v>
      </c>
      <c r="I31" s="32"/>
      <c r="J31" s="32"/>
      <c r="K31" s="32"/>
    </row>
    <row r="32" spans="1:20" ht="14.1" customHeight="1" x14ac:dyDescent="0.25">
      <c r="A32" s="32" t="s">
        <v>104</v>
      </c>
      <c r="B32" s="351">
        <f>+EOG!J41</f>
        <v>-30737.1</v>
      </c>
      <c r="C32" s="375">
        <f t="shared" si="0"/>
        <v>-14363.130841121494</v>
      </c>
      <c r="D32" s="14">
        <f>+EOG!D48</f>
        <v>-141038</v>
      </c>
      <c r="E32" s="70">
        <f t="shared" si="1"/>
        <v>126674.8691588785</v>
      </c>
      <c r="F32" s="371">
        <f>+EOG!A41</f>
        <v>37242</v>
      </c>
      <c r="G32" s="203" t="s">
        <v>157</v>
      </c>
      <c r="H32" s="32" t="s">
        <v>103</v>
      </c>
      <c r="I32" s="32"/>
      <c r="J32" s="32"/>
      <c r="K32" s="32"/>
    </row>
    <row r="33" spans="1:12" ht="14.1" customHeight="1" x14ac:dyDescent="0.25">
      <c r="A33" s="32" t="s">
        <v>133</v>
      </c>
      <c r="B33" s="351">
        <f>+SidR!D41</f>
        <v>48273.06</v>
      </c>
      <c r="C33" s="375">
        <f>+B33/$J$5</f>
        <v>22452.586046511628</v>
      </c>
      <c r="D33" s="14">
        <f>+SidR!D48</f>
        <v>22871</v>
      </c>
      <c r="E33" s="70">
        <f t="shared" si="1"/>
        <v>-418.4139534883725</v>
      </c>
      <c r="F33" s="372">
        <f>+SidR!A41</f>
        <v>37242</v>
      </c>
      <c r="G33" s="203" t="s">
        <v>155</v>
      </c>
      <c r="H33" s="32" t="s">
        <v>103</v>
      </c>
      <c r="I33" s="32"/>
      <c r="J33" s="32"/>
      <c r="K33" s="32"/>
    </row>
    <row r="34" spans="1:12" ht="14.1" customHeight="1" x14ac:dyDescent="0.25">
      <c r="A34" s="32" t="s">
        <v>214</v>
      </c>
      <c r="B34" s="351">
        <f>+Dominion!D41</f>
        <v>178062.23</v>
      </c>
      <c r="C34" s="375">
        <f>+B34/$J$5</f>
        <v>82819.641860465126</v>
      </c>
      <c r="D34" s="14">
        <f>+Dominion!D48</f>
        <v>78218</v>
      </c>
      <c r="E34" s="70">
        <f t="shared" si="1"/>
        <v>4601.6418604651262</v>
      </c>
      <c r="F34" s="372">
        <f>+Dominion!A41</f>
        <v>37240</v>
      </c>
      <c r="G34" s="203"/>
      <c r="H34" s="32" t="s">
        <v>100</v>
      </c>
      <c r="I34" s="32"/>
      <c r="J34" s="32"/>
      <c r="K34" s="32"/>
    </row>
    <row r="35" spans="1:12" ht="14.1" customHeight="1" x14ac:dyDescent="0.25">
      <c r="A35" s="32" t="s">
        <v>211</v>
      </c>
      <c r="B35" s="351">
        <f>+WTGmktg!J43</f>
        <v>-45411.18</v>
      </c>
      <c r="C35" s="375">
        <f t="shared" si="0"/>
        <v>-21220.177570093456</v>
      </c>
      <c r="D35" s="14">
        <f>+WTGmktg!D50</f>
        <v>-7944</v>
      </c>
      <c r="E35" s="70">
        <f t="shared" si="1"/>
        <v>-13276.177570093456</v>
      </c>
      <c r="F35" s="372">
        <f>+WTGmktg!A43</f>
        <v>37240</v>
      </c>
      <c r="G35" s="203"/>
      <c r="H35" s="32" t="s">
        <v>116</v>
      </c>
      <c r="I35" s="32"/>
      <c r="J35" s="32"/>
      <c r="K35" s="32"/>
    </row>
    <row r="36" spans="1:12" ht="13.5" customHeight="1" x14ac:dyDescent="0.25">
      <c r="A36" s="32" t="s">
        <v>215</v>
      </c>
      <c r="B36" s="351">
        <f>+Devon!D41</f>
        <v>147624.58000000002</v>
      </c>
      <c r="C36" s="375">
        <f>+B36/$J$5</f>
        <v>68662.595348837218</v>
      </c>
      <c r="D36" s="14">
        <f>+Devon!D48</f>
        <v>27894</v>
      </c>
      <c r="E36" s="70">
        <f t="shared" si="1"/>
        <v>40768.595348837218</v>
      </c>
      <c r="F36" s="372">
        <f>+Devon!A41</f>
        <v>37240</v>
      </c>
      <c r="G36" s="203"/>
      <c r="H36" s="32" t="s">
        <v>100</v>
      </c>
      <c r="I36" s="32"/>
      <c r="J36" s="32"/>
      <c r="K36" s="32"/>
    </row>
    <row r="37" spans="1:12" ht="13.5" customHeight="1" x14ac:dyDescent="0.25">
      <c r="A37" s="32" t="s">
        <v>224</v>
      </c>
      <c r="B37" s="351">
        <f>+crosstex!F41</f>
        <v>-107529.02</v>
      </c>
      <c r="C37" s="375">
        <f>+B37/$J$4</f>
        <v>-50247.205607476637</v>
      </c>
      <c r="D37" s="14">
        <f>+crosstex!D48</f>
        <v>-28959</v>
      </c>
      <c r="E37" s="70">
        <f t="shared" si="1"/>
        <v>-21288.205607476637</v>
      </c>
      <c r="F37" s="372">
        <f>+crosstex!A41</f>
        <v>37240</v>
      </c>
      <c r="G37" s="203"/>
      <c r="H37" s="32" t="s">
        <v>101</v>
      </c>
      <c r="I37" s="32"/>
      <c r="J37" s="32"/>
      <c r="K37" s="32"/>
    </row>
    <row r="38" spans="1:12" ht="13.5" customHeight="1" x14ac:dyDescent="0.25">
      <c r="A38" s="32" t="s">
        <v>225</v>
      </c>
      <c r="B38" s="351">
        <f>+Amarillo!P41</f>
        <v>113066.31999999999</v>
      </c>
      <c r="C38" s="375">
        <f>+B38/$J$4</f>
        <v>52834.728971962613</v>
      </c>
      <c r="D38" s="14">
        <f>+Amarillo!D48</f>
        <v>47781</v>
      </c>
      <c r="E38" s="70">
        <f t="shared" si="1"/>
        <v>5053.7289719626133</v>
      </c>
      <c r="F38" s="372">
        <f>+Amarillo!A41</f>
        <v>37240</v>
      </c>
      <c r="G38" s="203"/>
      <c r="H38" s="32" t="s">
        <v>114</v>
      </c>
      <c r="I38" s="32"/>
      <c r="J38" s="32"/>
      <c r="K38" s="32"/>
    </row>
    <row r="39" spans="1:12" ht="13.5" customHeight="1" x14ac:dyDescent="0.25">
      <c r="A39" s="32" t="s">
        <v>110</v>
      </c>
      <c r="B39" s="351">
        <f>+Continental!F43</f>
        <v>31128.29</v>
      </c>
      <c r="C39" s="376">
        <f t="shared" si="0"/>
        <v>14545.929906542056</v>
      </c>
      <c r="D39" s="14">
        <f>+Continental!D50</f>
        <v>-595</v>
      </c>
      <c r="E39" s="70">
        <f t="shared" si="1"/>
        <v>15140.929906542056</v>
      </c>
      <c r="F39" s="372">
        <f>+Continental!A43</f>
        <v>37240</v>
      </c>
      <c r="G39" s="203" t="s">
        <v>157</v>
      </c>
      <c r="H39" s="32" t="s">
        <v>116</v>
      </c>
      <c r="I39" s="32"/>
      <c r="J39" s="32"/>
      <c r="K39" s="32"/>
    </row>
    <row r="40" spans="1:12" ht="13.5" customHeight="1" x14ac:dyDescent="0.25">
      <c r="A40" s="32" t="s">
        <v>131</v>
      </c>
      <c r="B40" s="351">
        <f>+EPFS!D41</f>
        <v>39225.150000000009</v>
      </c>
      <c r="C40" s="376">
        <f>+B40/$J$5</f>
        <v>18244.255813953492</v>
      </c>
      <c r="D40" s="14">
        <f>+EPFS!D47</f>
        <v>33922</v>
      </c>
      <c r="E40" s="70">
        <f t="shared" si="1"/>
        <v>-15677.744186046508</v>
      </c>
      <c r="F40" s="371">
        <f>+EPFS!A41</f>
        <v>37242</v>
      </c>
      <c r="G40" s="203" t="s">
        <v>156</v>
      </c>
      <c r="H40" s="32" t="s">
        <v>103</v>
      </c>
      <c r="I40" s="32"/>
      <c r="J40" s="32"/>
      <c r="K40" s="32"/>
    </row>
    <row r="41" spans="1:12" ht="12.9" customHeight="1" x14ac:dyDescent="0.25">
      <c r="A41" s="204" t="s">
        <v>80</v>
      </c>
      <c r="B41" s="354">
        <f>+Agave!$D$24</f>
        <v>59831.839999999997</v>
      </c>
      <c r="C41" s="377">
        <f>+B41/$J$4</f>
        <v>27958.803738317754</v>
      </c>
      <c r="D41" s="355">
        <f>+Agave!D31</f>
        <v>40654</v>
      </c>
      <c r="E41" s="72">
        <f t="shared" si="1"/>
        <v>-12695.196261682246</v>
      </c>
      <c r="F41" s="371">
        <f>+Agave!A24</f>
        <v>37241</v>
      </c>
      <c r="G41" s="203" t="s">
        <v>184</v>
      </c>
      <c r="H41" s="204" t="s">
        <v>103</v>
      </c>
      <c r="I41" s="32"/>
      <c r="J41" s="32"/>
      <c r="K41" s="32"/>
    </row>
    <row r="42" spans="1:12" ht="17.100000000000001" customHeight="1" x14ac:dyDescent="0.25">
      <c r="A42" s="153" t="s">
        <v>164</v>
      </c>
      <c r="B42" s="395">
        <f>SUBTOTAL(9,B24:B41)</f>
        <v>3131146.0999999992</v>
      </c>
      <c r="C42" s="401">
        <f>SUBTOTAL(9,C24:C41)</f>
        <v>1462254.3500978046</v>
      </c>
      <c r="D42" s="402">
        <f>SUBTOTAL(9,D24:D41)</f>
        <v>601484</v>
      </c>
      <c r="E42" s="403">
        <f>SUBTOTAL(9,E24:E41)</f>
        <v>860770.3500978048</v>
      </c>
      <c r="F42" s="371"/>
      <c r="G42" s="358"/>
      <c r="H42" s="32"/>
      <c r="I42" s="204"/>
      <c r="J42" s="32"/>
      <c r="K42" s="32"/>
      <c r="L42" s="32"/>
    </row>
    <row r="43" spans="1:12" ht="12" customHeight="1" x14ac:dyDescent="0.25">
      <c r="A43" s="204"/>
      <c r="H43" s="32"/>
      <c r="I43" s="204"/>
      <c r="J43" s="32"/>
      <c r="K43" s="32"/>
      <c r="L43" s="32"/>
    </row>
    <row r="44" spans="1:12" ht="17.100000000000001" customHeight="1" x14ac:dyDescent="0.25">
      <c r="A44" s="153" t="s">
        <v>165</v>
      </c>
      <c r="B44" s="395">
        <f>SUBTOTAL(9,B12:B41)</f>
        <v>2434194.9399999995</v>
      </c>
      <c r="C44" s="401">
        <f>SUBTOTAL(9,C12:C41)</f>
        <v>1136656.6461734567</v>
      </c>
      <c r="D44" s="402">
        <f>SUBTOTAL(9,D12:D41)</f>
        <v>652649</v>
      </c>
      <c r="E44" s="403">
        <f>SUBTOTAL(9,E12:E41)</f>
        <v>484007.64617345674</v>
      </c>
      <c r="F44" s="371"/>
      <c r="G44" s="204"/>
      <c r="H44" s="32"/>
      <c r="I44" s="204"/>
      <c r="J44" s="32"/>
      <c r="K44" s="32"/>
      <c r="L44" s="32"/>
    </row>
    <row r="45" spans="1:12" ht="12.9" customHeight="1" x14ac:dyDescent="0.25">
      <c r="A45" s="204"/>
      <c r="B45" s="351"/>
      <c r="C45" s="375"/>
      <c r="D45" s="375"/>
      <c r="E45" s="375"/>
      <c r="F45" s="358"/>
      <c r="G45" s="32"/>
      <c r="I45" s="32"/>
      <c r="J45" s="32"/>
      <c r="K45" s="32"/>
      <c r="L45" s="32"/>
    </row>
    <row r="46" spans="1:12" ht="14.1" customHeight="1" x14ac:dyDescent="0.25"/>
    <row r="47" spans="1:12" ht="12.9" customHeight="1" x14ac:dyDescent="0.25"/>
    <row r="48" spans="1:12" ht="13.5" customHeight="1" x14ac:dyDescent="0.25"/>
    <row r="49" spans="1:19" ht="13.5" customHeight="1" outlineLevel="2" x14ac:dyDescent="0.25">
      <c r="A49" s="34" t="s">
        <v>142</v>
      </c>
      <c r="D49" s="7"/>
      <c r="I49" s="390" t="s">
        <v>79</v>
      </c>
      <c r="J49" s="393"/>
      <c r="K49" s="32"/>
    </row>
    <row r="50" spans="1:19" ht="13.5" customHeight="1" outlineLevel="2" x14ac:dyDescent="0.25">
      <c r="D50" s="7"/>
      <c r="I50" s="391" t="s">
        <v>30</v>
      </c>
      <c r="J50" s="394">
        <f>+J3</f>
        <v>2.11</v>
      </c>
      <c r="K50" s="410">
        <f ca="1">NOW()</f>
        <v>37243.855352546299</v>
      </c>
    </row>
    <row r="51" spans="1:19" ht="13.5" customHeight="1" outlineLevel="2" x14ac:dyDescent="0.25">
      <c r="A51" s="34" t="s">
        <v>148</v>
      </c>
      <c r="C51" s="34" t="s">
        <v>5</v>
      </c>
      <c r="D51" s="7"/>
      <c r="I51" s="392" t="s">
        <v>31</v>
      </c>
      <c r="J51" s="394">
        <f>+J4</f>
        <v>2.14</v>
      </c>
      <c r="K51" s="32"/>
    </row>
    <row r="52" spans="1:19" ht="13.5" customHeight="1" outlineLevel="1" x14ac:dyDescent="0.25">
      <c r="D52" s="7"/>
      <c r="I52" s="391" t="s">
        <v>118</v>
      </c>
      <c r="J52" s="394">
        <f>+J5</f>
        <v>2.15</v>
      </c>
      <c r="K52" s="32"/>
    </row>
    <row r="53" spans="1:19" ht="13.5" customHeight="1" outlineLevel="2" x14ac:dyDescent="0.25"/>
    <row r="54" spans="1:19" ht="13.5" customHeight="1" outlineLevel="2" x14ac:dyDescent="0.25">
      <c r="A54" s="408" t="s">
        <v>167</v>
      </c>
      <c r="B54" s="409"/>
      <c r="E54" s="12" t="s">
        <v>204</v>
      </c>
    </row>
    <row r="55" spans="1:19" ht="13.5" customHeight="1" outlineLevel="2" x14ac:dyDescent="0.25">
      <c r="A55" s="32"/>
      <c r="B55" s="411" t="s">
        <v>195</v>
      </c>
      <c r="C55" s="411" t="s">
        <v>202</v>
      </c>
      <c r="D55" s="411" t="s">
        <v>199</v>
      </c>
      <c r="E55" s="12" t="s">
        <v>205</v>
      </c>
      <c r="F55" s="2" t="s">
        <v>151</v>
      </c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</row>
    <row r="56" spans="1:19" ht="13.5" customHeight="1" outlineLevel="2" x14ac:dyDescent="0.25">
      <c r="A56" s="373" t="s">
        <v>90</v>
      </c>
      <c r="B56" s="407" t="s">
        <v>0</v>
      </c>
      <c r="C56" s="385" t="s">
        <v>169</v>
      </c>
      <c r="D56" s="39" t="s">
        <v>203</v>
      </c>
      <c r="E56" s="39" t="s">
        <v>206</v>
      </c>
      <c r="F56" s="39" t="s">
        <v>149</v>
      </c>
      <c r="G56" s="397" t="s">
        <v>154</v>
      </c>
      <c r="H56" s="374" t="s">
        <v>102</v>
      </c>
      <c r="I56" s="373" t="s">
        <v>99</v>
      </c>
      <c r="J56" s="32"/>
      <c r="K56" s="32"/>
      <c r="L56" s="32"/>
      <c r="N56" s="32"/>
      <c r="O56" s="32"/>
      <c r="P56" s="32"/>
      <c r="Q56" s="32"/>
      <c r="R56" s="32"/>
      <c r="S56" s="32"/>
    </row>
    <row r="57" spans="1:19" ht="13.5" customHeight="1" outlineLevel="2" x14ac:dyDescent="0.25">
      <c r="B57" s="286"/>
      <c r="C57" s="247"/>
    </row>
    <row r="58" spans="1:19" ht="13.5" customHeight="1" outlineLevel="1" x14ac:dyDescent="0.25">
      <c r="A58" s="373" t="s">
        <v>158</v>
      </c>
      <c r="B58" s="286"/>
      <c r="C58" s="247"/>
    </row>
    <row r="59" spans="1:19" ht="13.5" customHeight="1" outlineLevel="2" x14ac:dyDescent="0.25">
      <c r="A59" s="32" t="s">
        <v>95</v>
      </c>
      <c r="B59" s="375">
        <f>+Mojave!D40</f>
        <v>181851</v>
      </c>
      <c r="C59" s="351">
        <f>+B59*$J$4</f>
        <v>389161.14</v>
      </c>
      <c r="D59" s="47">
        <f>+Mojave!D47</f>
        <v>188085.17</v>
      </c>
      <c r="E59" s="47">
        <f>+C59-D59</f>
        <v>201075.97</v>
      </c>
      <c r="F59" s="372">
        <f>+Mojave!A40</f>
        <v>37241</v>
      </c>
      <c r="H59" s="32" t="s">
        <v>101</v>
      </c>
      <c r="I59" s="32" t="s">
        <v>172</v>
      </c>
      <c r="J59" s="32"/>
      <c r="K59" s="32"/>
    </row>
    <row r="60" spans="1:19" ht="15" customHeight="1" outlineLevel="2" x14ac:dyDescent="0.25">
      <c r="A60" s="32" t="s">
        <v>33</v>
      </c>
      <c r="B60" s="376">
        <f>+SoCal!F40</f>
        <v>141597</v>
      </c>
      <c r="C60" s="351">
        <f>+B60*$J$4</f>
        <v>303017.58</v>
      </c>
      <c r="D60" s="47">
        <f>+SoCal!D47</f>
        <v>418702.85</v>
      </c>
      <c r="E60" s="47">
        <f>+C60-D60</f>
        <v>-115685.26999999996</v>
      </c>
      <c r="F60" s="372">
        <f>+SoCal!A40</f>
        <v>37242</v>
      </c>
      <c r="H60" s="32" t="s">
        <v>103</v>
      </c>
      <c r="I60" s="32"/>
      <c r="J60" s="32"/>
      <c r="K60" s="32"/>
    </row>
    <row r="61" spans="1:19" ht="15" customHeight="1" outlineLevel="2" x14ac:dyDescent="0.25">
      <c r="A61" s="32" t="s">
        <v>185</v>
      </c>
      <c r="B61" s="375">
        <f>+'El Paso'!C39</f>
        <v>64166</v>
      </c>
      <c r="C61" s="351">
        <f>+B61*$J$4</f>
        <v>137315.24000000002</v>
      </c>
      <c r="D61" s="47">
        <f>+'El Paso'!C46</f>
        <v>-1583181.43</v>
      </c>
      <c r="E61" s="47">
        <f>+C61-D61</f>
        <v>1720496.67</v>
      </c>
      <c r="F61" s="372">
        <f>+'El Paso'!A39</f>
        <v>37242</v>
      </c>
      <c r="G61" s="428"/>
      <c r="H61" s="32" t="s">
        <v>101</v>
      </c>
      <c r="I61" s="32" t="s">
        <v>176</v>
      </c>
      <c r="J61" s="32"/>
      <c r="K61" s="32"/>
    </row>
    <row r="62" spans="1:19" ht="15" customHeight="1" outlineLevel="1" x14ac:dyDescent="0.25">
      <c r="A62" s="32" t="s">
        <v>115</v>
      </c>
      <c r="B62" s="377">
        <f>+'PG&amp;E'!D40</f>
        <v>79506</v>
      </c>
      <c r="C62" s="354">
        <f>+B62*$J$4</f>
        <v>170142.84</v>
      </c>
      <c r="D62" s="354">
        <f>+'PG&amp;E'!D47</f>
        <v>57848.56</v>
      </c>
      <c r="E62" s="354">
        <f>+C62-D62</f>
        <v>112294.28</v>
      </c>
      <c r="F62" s="372">
        <f>+'PG&amp;E'!A40</f>
        <v>37242</v>
      </c>
      <c r="H62" s="32" t="s">
        <v>103</v>
      </c>
      <c r="I62" s="32"/>
      <c r="J62" s="32"/>
      <c r="K62" s="32"/>
    </row>
    <row r="63" spans="1:19" ht="15" customHeight="1" x14ac:dyDescent="0.25">
      <c r="A63" s="2" t="s">
        <v>159</v>
      </c>
      <c r="B63" s="401">
        <f>SUBTOTAL(9,B59:B62)</f>
        <v>467120</v>
      </c>
      <c r="C63" s="395">
        <f>SUBTOTAL(9,C59:C62)</f>
        <v>999636.79999999993</v>
      </c>
      <c r="D63" s="395">
        <f>SUBTOTAL(9,D59:D62)</f>
        <v>-918544.84999999986</v>
      </c>
      <c r="E63" s="395">
        <f>SUBTOTAL(9,E59:E62)</f>
        <v>1918181.65</v>
      </c>
      <c r="F63" s="372"/>
      <c r="G63" s="203"/>
      <c r="H63" s="32"/>
      <c r="I63" s="32"/>
      <c r="J63" s="32"/>
      <c r="K63" s="32"/>
    </row>
    <row r="64" spans="1:19" ht="12.9" customHeight="1" x14ac:dyDescent="0.25">
      <c r="B64" s="286"/>
      <c r="C64" s="247"/>
      <c r="G64" s="203"/>
    </row>
    <row r="65" spans="1:11" ht="15" customHeight="1" x14ac:dyDescent="0.25">
      <c r="A65" s="373" t="s">
        <v>58</v>
      </c>
      <c r="B65" s="286"/>
      <c r="C65" s="247"/>
      <c r="G65" s="203"/>
    </row>
    <row r="66" spans="1:11" x14ac:dyDescent="0.25">
      <c r="A66" s="204" t="s">
        <v>29</v>
      </c>
      <c r="B66" s="375">
        <f>+williams!J40</f>
        <v>107850</v>
      </c>
      <c r="C66" s="351">
        <f>+B66*$J$3</f>
        <v>227563.5</v>
      </c>
      <c r="D66" s="47">
        <f>+williams!D48</f>
        <v>959932.69000000006</v>
      </c>
      <c r="E66" s="47">
        <f>+C66-D66</f>
        <v>-732369.19000000006</v>
      </c>
      <c r="F66" s="371">
        <f>+williams!A40</f>
        <v>37242</v>
      </c>
      <c r="G66" s="203" t="s">
        <v>156</v>
      </c>
      <c r="H66" s="204" t="s">
        <v>147</v>
      </c>
      <c r="I66" s="32" t="s">
        <v>175</v>
      </c>
      <c r="J66" s="32"/>
      <c r="K66" s="32"/>
    </row>
    <row r="67" spans="1:11" x14ac:dyDescent="0.25">
      <c r="A67" s="32" t="s">
        <v>24</v>
      </c>
      <c r="B67" s="375">
        <f>+'Red C'!F43</f>
        <v>0</v>
      </c>
      <c r="C67" s="352">
        <f>+B67*J3</f>
        <v>0</v>
      </c>
      <c r="D67" s="200">
        <f>+'Red C'!D52</f>
        <v>509409.87</v>
      </c>
      <c r="E67" s="47">
        <f>+C67-D67</f>
        <v>-509409.87</v>
      </c>
      <c r="F67" s="371">
        <f>+'Red C'!B43</f>
        <v>0</v>
      </c>
      <c r="G67" s="203" t="s">
        <v>156</v>
      </c>
      <c r="H67" s="32" t="s">
        <v>116</v>
      </c>
      <c r="I67" s="32" t="s">
        <v>173</v>
      </c>
      <c r="J67" s="32"/>
      <c r="K67" s="32"/>
    </row>
    <row r="68" spans="1:11" x14ac:dyDescent="0.25">
      <c r="A68" s="32" t="s">
        <v>6</v>
      </c>
      <c r="B68" s="375">
        <f>+Amoco!D40</f>
        <v>-408</v>
      </c>
      <c r="C68" s="351">
        <f>+B68*$J$3</f>
        <v>-860.88</v>
      </c>
      <c r="D68" s="47">
        <f>+Amoco!D47</f>
        <v>333253.56</v>
      </c>
      <c r="E68" s="47">
        <f>+C68-D68</f>
        <v>-334114.44</v>
      </c>
      <c r="F68" s="372">
        <f>+Amoco!A40</f>
        <v>37242</v>
      </c>
      <c r="G68" s="203" t="s">
        <v>156</v>
      </c>
      <c r="H68" s="32" t="s">
        <v>116</v>
      </c>
      <c r="I68" s="32" t="s">
        <v>174</v>
      </c>
      <c r="J68" s="32"/>
      <c r="K68" s="32"/>
    </row>
    <row r="69" spans="1:11" x14ac:dyDescent="0.25">
      <c r="A69" s="32" t="s">
        <v>186</v>
      </c>
      <c r="B69" s="375">
        <f>+'El Paso'!E39</f>
        <v>-39639</v>
      </c>
      <c r="C69" s="351">
        <f>+B69*$J$3</f>
        <v>-83638.289999999994</v>
      </c>
      <c r="D69" s="47">
        <f>+'El Paso'!F46</f>
        <v>-657474.42999999993</v>
      </c>
      <c r="E69" s="47">
        <f>+C69-D69</f>
        <v>573836.1399999999</v>
      </c>
      <c r="F69" s="372">
        <f>+'El Paso'!A39</f>
        <v>37242</v>
      </c>
      <c r="G69" s="428"/>
      <c r="H69" s="32" t="s">
        <v>101</v>
      </c>
      <c r="I69" s="32" t="s">
        <v>176</v>
      </c>
      <c r="J69" s="32"/>
      <c r="K69" s="32"/>
    </row>
    <row r="70" spans="1:11" x14ac:dyDescent="0.25">
      <c r="A70" s="32" t="s">
        <v>1</v>
      </c>
      <c r="B70" s="377">
        <f>+NW!$F$41</f>
        <v>-1158</v>
      </c>
      <c r="C70" s="354">
        <f>+B70*$J$3</f>
        <v>-2443.3799999999997</v>
      </c>
      <c r="D70" s="354">
        <f>+NW!E49</f>
        <v>-457201.54</v>
      </c>
      <c r="E70" s="354">
        <f>+C70-D70</f>
        <v>454758.16</v>
      </c>
      <c r="F70" s="371">
        <f>+NW!B41</f>
        <v>37242</v>
      </c>
      <c r="G70" s="203" t="s">
        <v>156</v>
      </c>
      <c r="H70" s="32" t="s">
        <v>116</v>
      </c>
      <c r="I70" s="32"/>
      <c r="J70" s="32"/>
      <c r="K70" s="32"/>
    </row>
    <row r="71" spans="1:11" x14ac:dyDescent="0.25">
      <c r="A71" s="32" t="s">
        <v>160</v>
      </c>
      <c r="B71" s="401">
        <f>SUBTOTAL(9,B66:B70)</f>
        <v>66645</v>
      </c>
      <c r="C71" s="395">
        <f>SUBTOTAL(9,C66:C70)</f>
        <v>140620.95000000001</v>
      </c>
      <c r="D71" s="395">
        <f>SUBTOTAL(9,D66:D70)</f>
        <v>687920.15000000014</v>
      </c>
      <c r="E71" s="395">
        <f>SUBTOTAL(9,E66:E70)</f>
        <v>-547299.20000000019</v>
      </c>
      <c r="F71" s="371"/>
      <c r="G71" s="203"/>
      <c r="H71" s="32"/>
      <c r="I71" s="32"/>
      <c r="J71" s="32"/>
      <c r="K71" s="32"/>
    </row>
    <row r="72" spans="1:11" x14ac:dyDescent="0.25">
      <c r="B72" s="286"/>
      <c r="C72" s="247"/>
      <c r="G72" s="203"/>
    </row>
    <row r="73" spans="1:11" x14ac:dyDescent="0.25">
      <c r="A73" s="373" t="s">
        <v>162</v>
      </c>
      <c r="B73" s="286"/>
      <c r="C73" s="247"/>
      <c r="G73" s="203"/>
    </row>
    <row r="74" spans="1:11" x14ac:dyDescent="0.25">
      <c r="A74" s="32" t="s">
        <v>89</v>
      </c>
      <c r="B74" s="375">
        <f>+NGPL!F38</f>
        <v>159133</v>
      </c>
      <c r="C74" s="351">
        <f>+B74*$J$5</f>
        <v>342135.95</v>
      </c>
      <c r="D74" s="47">
        <f>+NGPL!D45</f>
        <v>396283.1</v>
      </c>
      <c r="E74" s="47">
        <f>+C74-D74</f>
        <v>-54147.149999999965</v>
      </c>
      <c r="F74" s="372">
        <f>+NGPL!A38</f>
        <v>37242</v>
      </c>
      <c r="G74" s="203"/>
      <c r="H74" s="32" t="s">
        <v>116</v>
      </c>
      <c r="I74" s="32"/>
      <c r="J74" s="32"/>
      <c r="K74" s="32"/>
    </row>
    <row r="75" spans="1:11" x14ac:dyDescent="0.25">
      <c r="A75" s="32" t="s">
        <v>144</v>
      </c>
      <c r="B75" s="375">
        <f>+PEPL!D41</f>
        <v>-22665</v>
      </c>
      <c r="C75" s="352">
        <f>+B75*$J$4</f>
        <v>-48503.100000000006</v>
      </c>
      <c r="D75" s="47">
        <f>+PEPL!D47</f>
        <v>131804.46</v>
      </c>
      <c r="E75" s="47">
        <f>+C75-D75</f>
        <v>-180307.56</v>
      </c>
      <c r="F75" s="372">
        <f>+PEPL!A41</f>
        <v>37241</v>
      </c>
      <c r="H75" s="32" t="s">
        <v>101</v>
      </c>
      <c r="I75" s="32" t="s">
        <v>143</v>
      </c>
      <c r="J75" s="32"/>
      <c r="K75" s="32"/>
    </row>
    <row r="76" spans="1:11" ht="13.5" customHeight="1" outlineLevel="2" x14ac:dyDescent="0.25">
      <c r="A76" s="32" t="s">
        <v>111</v>
      </c>
      <c r="B76" s="206">
        <f>+CIG!D42</f>
        <v>16648</v>
      </c>
      <c r="C76" s="352">
        <f>+B76*$J$4</f>
        <v>35626.720000000001</v>
      </c>
      <c r="D76" s="200">
        <f>+CIG!D49</f>
        <v>383998.2</v>
      </c>
      <c r="E76" s="70">
        <f>+C76-D76</f>
        <v>-348371.48</v>
      </c>
      <c r="F76" s="372">
        <f>+CIG!A42</f>
        <v>37240</v>
      </c>
      <c r="G76" s="203" t="s">
        <v>157</v>
      </c>
      <c r="H76" s="32" t="s">
        <v>114</v>
      </c>
      <c r="I76" s="32" t="s">
        <v>187</v>
      </c>
      <c r="J76" s="32"/>
      <c r="K76" s="32"/>
    </row>
    <row r="77" spans="1:11" x14ac:dyDescent="0.25">
      <c r="A77" s="32" t="s">
        <v>7</v>
      </c>
      <c r="B77" s="376">
        <f>+Oasis!D40</f>
        <v>-30396.210000000006</v>
      </c>
      <c r="C77" s="351">
        <f>+B77*$J$4</f>
        <v>-65047.889400000015</v>
      </c>
      <c r="D77" s="47">
        <f>+Oasis!D47</f>
        <v>-15675</v>
      </c>
      <c r="E77" s="47">
        <f>+C77-D77</f>
        <v>-49372.889400000015</v>
      </c>
      <c r="F77" s="372">
        <f>+Oasis!B40</f>
        <v>0</v>
      </c>
      <c r="H77" s="32" t="s">
        <v>103</v>
      </c>
      <c r="I77" s="32"/>
      <c r="J77" s="32"/>
      <c r="K77" s="32"/>
    </row>
    <row r="78" spans="1:11" x14ac:dyDescent="0.25">
      <c r="A78" s="32" t="s">
        <v>32</v>
      </c>
      <c r="B78" s="379">
        <f>+Lonestar!F42</f>
        <v>21213.360000000001</v>
      </c>
      <c r="C78" s="354">
        <f>+B78*$J$4</f>
        <v>45396.590400000001</v>
      </c>
      <c r="D78" s="354">
        <f>+Lonestar!D49</f>
        <v>-5953</v>
      </c>
      <c r="E78" s="354">
        <f>+C78-D78</f>
        <v>51349.590400000001</v>
      </c>
      <c r="F78" s="371">
        <f>+Lonestar!B42</f>
        <v>0</v>
      </c>
      <c r="H78" s="32" t="s">
        <v>103</v>
      </c>
      <c r="I78" s="32"/>
      <c r="J78" s="32"/>
      <c r="K78" s="32"/>
    </row>
    <row r="79" spans="1:11" x14ac:dyDescent="0.25">
      <c r="A79" s="2" t="s">
        <v>163</v>
      </c>
      <c r="B79" s="396">
        <f>SUBTOTAL(9,B74:B78)</f>
        <v>143933.15</v>
      </c>
      <c r="C79" s="395">
        <f>SUBTOTAL(9,C74:C78)</f>
        <v>309608.27099999995</v>
      </c>
      <c r="D79" s="395">
        <f>SUBTOTAL(9,D74:D78)</f>
        <v>890457.76</v>
      </c>
      <c r="E79" s="395">
        <f>SUBTOTAL(9,E74:E78)</f>
        <v>-580849.48899999994</v>
      </c>
      <c r="F79" s="371"/>
      <c r="H79" s="32"/>
      <c r="I79" s="32"/>
      <c r="J79" s="32"/>
      <c r="K79" s="32"/>
    </row>
    <row r="80" spans="1:11" x14ac:dyDescent="0.25">
      <c r="B80" s="286"/>
      <c r="C80" s="247"/>
    </row>
    <row r="81" spans="1:12" x14ac:dyDescent="0.25">
      <c r="A81" s="2" t="s">
        <v>168</v>
      </c>
      <c r="B81" s="396">
        <f>SUBTOTAL(9,B59:B78)</f>
        <v>677698.15</v>
      </c>
      <c r="C81" s="395">
        <f>SUBTOTAL(9,C59:C78)</f>
        <v>1449866.0209999999</v>
      </c>
      <c r="D81" s="395">
        <f>SUBTOTAL(9,D59:D78)</f>
        <v>659833.06000000029</v>
      </c>
      <c r="E81" s="395">
        <f>SUBTOTAL(9,E59:E78)</f>
        <v>790032.96099999978</v>
      </c>
      <c r="F81" s="371"/>
      <c r="H81" s="32"/>
      <c r="I81" s="32"/>
      <c r="J81" s="32"/>
      <c r="K81" s="32"/>
    </row>
    <row r="82" spans="1:12" x14ac:dyDescent="0.25">
      <c r="A82" s="32"/>
      <c r="B82" s="351"/>
      <c r="C82" s="376"/>
      <c r="D82" s="351"/>
      <c r="E82" s="351"/>
      <c r="F82" s="371"/>
      <c r="H82" s="32"/>
      <c r="I82" s="32"/>
      <c r="J82" s="32"/>
      <c r="K82" s="32"/>
    </row>
    <row r="83" spans="1:12" x14ac:dyDescent="0.25">
      <c r="A83" s="32"/>
      <c r="B83" s="354"/>
      <c r="C83" s="375"/>
      <c r="D83" s="293"/>
      <c r="E83" s="293"/>
      <c r="F83" s="371"/>
      <c r="G83" s="32"/>
      <c r="I83" s="32"/>
      <c r="J83" s="32"/>
      <c r="K83" s="32"/>
      <c r="L83" s="32"/>
    </row>
    <row r="84" spans="1:12" ht="13.8" thickBot="1" x14ac:dyDescent="0.3">
      <c r="A84" s="2" t="s">
        <v>170</v>
      </c>
      <c r="B84" s="404">
        <f>+C81+B44</f>
        <v>3884060.9609999992</v>
      </c>
      <c r="C84" s="206"/>
      <c r="D84" s="351"/>
      <c r="E84" s="351"/>
      <c r="F84" s="358"/>
      <c r="H84" s="32"/>
      <c r="I84" s="32"/>
      <c r="J84" s="32"/>
      <c r="K84" s="32"/>
    </row>
    <row r="85" spans="1:12" ht="13.8" thickTop="1" x14ac:dyDescent="0.25">
      <c r="A85" s="2" t="s">
        <v>171</v>
      </c>
      <c r="B85" s="14">
        <f>+B81+C44</f>
        <v>1814354.7961734566</v>
      </c>
      <c r="C85" s="378"/>
      <c r="D85" s="430"/>
      <c r="E85" s="293"/>
      <c r="F85" s="358"/>
      <c r="G85" s="32"/>
      <c r="H85" s="32"/>
      <c r="I85" s="32"/>
      <c r="J85" s="32"/>
    </row>
    <row r="86" spans="1:12" x14ac:dyDescent="0.25">
      <c r="A86" s="32"/>
      <c r="B86" s="47"/>
      <c r="C86" s="380"/>
      <c r="D86" s="293"/>
      <c r="E86" s="293"/>
      <c r="F86" s="204"/>
      <c r="G86" s="32"/>
      <c r="H86" s="32"/>
      <c r="I86" s="32"/>
      <c r="J86" s="32"/>
    </row>
    <row r="87" spans="1:12" x14ac:dyDescent="0.25">
      <c r="A87" s="32"/>
      <c r="B87" s="47"/>
      <c r="C87" s="69"/>
      <c r="E87" s="32"/>
      <c r="F87" s="32"/>
      <c r="G87" s="32"/>
      <c r="H87" s="32"/>
      <c r="I87" s="32"/>
    </row>
    <row r="88" spans="1:12" x14ac:dyDescent="0.25">
      <c r="A88" s="32"/>
      <c r="B88" s="47"/>
      <c r="C88" s="69"/>
      <c r="D88" s="32"/>
      <c r="E88" s="32"/>
      <c r="F88" s="32"/>
      <c r="G88" s="32"/>
      <c r="H88" s="32"/>
    </row>
    <row r="89" spans="1:12" x14ac:dyDescent="0.25">
      <c r="A89" s="32"/>
      <c r="B89" s="200"/>
      <c r="C89" s="294"/>
      <c r="D89" s="16"/>
      <c r="E89" s="32"/>
      <c r="F89" s="32"/>
      <c r="G89" s="32"/>
      <c r="H89" s="32"/>
    </row>
    <row r="95" spans="1:12" x14ac:dyDescent="0.25">
      <c r="A95" s="32"/>
      <c r="B95" s="200"/>
      <c r="C95" s="69"/>
      <c r="D95" s="70"/>
      <c r="E95" s="32"/>
      <c r="F95" s="32"/>
      <c r="G95" s="32"/>
      <c r="H95" s="32"/>
    </row>
    <row r="96" spans="1:12" x14ac:dyDescent="0.25">
      <c r="A96" s="32"/>
      <c r="B96" s="47"/>
      <c r="C96" s="14"/>
      <c r="D96" s="32"/>
      <c r="E96" s="32"/>
      <c r="F96" s="32"/>
      <c r="G96" s="32"/>
      <c r="H96" s="32"/>
    </row>
    <row r="97" spans="1:8" x14ac:dyDescent="0.25">
      <c r="A97" s="32"/>
      <c r="B97" s="47"/>
      <c r="C97" s="14"/>
      <c r="D97" s="32"/>
      <c r="E97" s="32"/>
      <c r="F97" s="32"/>
      <c r="G97" s="32"/>
      <c r="H97" s="32"/>
    </row>
    <row r="98" spans="1:8" x14ac:dyDescent="0.25">
      <c r="A98" s="32"/>
      <c r="B98" s="200"/>
      <c r="C98" s="14"/>
      <c r="D98" s="70"/>
      <c r="E98" s="32"/>
      <c r="F98" s="32"/>
      <c r="G98" s="32"/>
      <c r="H98" s="32"/>
    </row>
    <row r="99" spans="1:8" x14ac:dyDescent="0.25">
      <c r="A99" s="32"/>
      <c r="B99" s="200"/>
      <c r="C99" s="69"/>
      <c r="D99" s="70"/>
      <c r="E99" s="32"/>
      <c r="F99" s="32"/>
      <c r="G99" s="32"/>
      <c r="H99" s="32"/>
    </row>
    <row r="100" spans="1:8" x14ac:dyDescent="0.25">
      <c r="A100" s="32"/>
      <c r="B100" s="200"/>
      <c r="C100" s="69"/>
      <c r="D100" s="32"/>
      <c r="E100" s="32"/>
      <c r="F100" s="32"/>
      <c r="G100" s="32"/>
      <c r="H100" s="32"/>
    </row>
    <row r="101" spans="1:8" x14ac:dyDescent="0.25">
      <c r="A101" s="32"/>
      <c r="B101" s="200"/>
      <c r="C101" s="369"/>
      <c r="D101" s="32"/>
      <c r="E101" s="32"/>
      <c r="F101" s="32"/>
      <c r="G101" s="32"/>
      <c r="H101" s="32"/>
    </row>
    <row r="102" spans="1:8" x14ac:dyDescent="0.25">
      <c r="A102" s="32"/>
      <c r="B102" s="47"/>
      <c r="C102" s="69"/>
      <c r="D102" s="32"/>
      <c r="E102" s="32"/>
      <c r="F102" s="32"/>
      <c r="G102" s="32"/>
      <c r="H102" s="32"/>
    </row>
    <row r="103" spans="1:8" x14ac:dyDescent="0.25">
      <c r="A103" s="32"/>
      <c r="B103" s="47"/>
      <c r="D103" s="32"/>
      <c r="E103" s="32"/>
      <c r="F103" s="32"/>
      <c r="G103" s="32"/>
      <c r="H103" s="32"/>
    </row>
    <row r="104" spans="1:8" x14ac:dyDescent="0.25">
      <c r="A104" s="32"/>
      <c r="B104" s="47"/>
      <c r="D104" s="32"/>
      <c r="E104" s="32"/>
      <c r="F104" s="32"/>
      <c r="G104" s="32"/>
      <c r="H104" s="32"/>
    </row>
    <row r="105" spans="1:8" x14ac:dyDescent="0.25">
      <c r="A105" s="32"/>
      <c r="B105" s="47"/>
      <c r="D105" s="32"/>
      <c r="E105" s="32"/>
      <c r="F105" s="32"/>
      <c r="G105" s="32"/>
      <c r="H105" s="32"/>
    </row>
    <row r="106" spans="1:8" x14ac:dyDescent="0.25">
      <c r="A106" s="32"/>
      <c r="B106" s="47"/>
      <c r="D106" s="32"/>
      <c r="E106" s="32"/>
      <c r="F106" s="32"/>
      <c r="G106" s="32"/>
      <c r="H106" s="32"/>
    </row>
    <row r="107" spans="1:8" x14ac:dyDescent="0.25">
      <c r="A107" s="32"/>
      <c r="B107" s="47"/>
      <c r="D107" s="32"/>
      <c r="E107" s="32"/>
      <c r="F107" s="32"/>
      <c r="G107" s="32"/>
      <c r="H107" s="32"/>
    </row>
    <row r="108" spans="1:8" x14ac:dyDescent="0.25">
      <c r="A108" s="32"/>
      <c r="B108" s="47"/>
      <c r="D108" s="32"/>
      <c r="E108" s="32"/>
      <c r="F108" s="32"/>
      <c r="G108" s="32"/>
      <c r="H108" s="32"/>
    </row>
    <row r="109" spans="1:8" x14ac:dyDescent="0.25">
      <c r="A109" s="32"/>
      <c r="B109" s="47"/>
      <c r="D109" s="32"/>
      <c r="E109" s="32"/>
      <c r="F109" s="32"/>
      <c r="G109" s="32"/>
      <c r="H109" s="32"/>
    </row>
    <row r="110" spans="1:8" x14ac:dyDescent="0.25">
      <c r="A110" s="32"/>
      <c r="B110" s="47"/>
      <c r="D110" s="32"/>
      <c r="E110" s="32"/>
      <c r="F110" s="32"/>
      <c r="G110" s="32"/>
      <c r="H110" s="32"/>
    </row>
    <row r="111" spans="1:8" x14ac:dyDescent="0.25">
      <c r="A111" s="32"/>
      <c r="B111" s="47"/>
      <c r="D111" s="32"/>
      <c r="E111" s="32"/>
      <c r="F111" s="32"/>
      <c r="G111" s="32"/>
      <c r="H111" s="32"/>
    </row>
    <row r="112" spans="1:8" x14ac:dyDescent="0.25">
      <c r="A112" s="32"/>
      <c r="B112" s="47"/>
      <c r="D112" s="32"/>
      <c r="E112" s="32"/>
      <c r="F112" s="32"/>
      <c r="G112" s="32"/>
      <c r="H112" s="32"/>
    </row>
    <row r="113" spans="1:8" x14ac:dyDescent="0.25">
      <c r="A113" s="32"/>
      <c r="B113" s="47"/>
      <c r="D113" s="32"/>
      <c r="E113" s="32"/>
      <c r="F113" s="32"/>
      <c r="G113" s="32"/>
      <c r="H113" s="32"/>
    </row>
    <row r="114" spans="1:8" x14ac:dyDescent="0.25">
      <c r="A114" s="32"/>
      <c r="B114" s="47"/>
      <c r="D114" s="32"/>
      <c r="E114" s="32"/>
      <c r="F114" s="32"/>
      <c r="G114" s="32"/>
      <c r="H114" s="32"/>
    </row>
    <row r="115" spans="1:8" x14ac:dyDescent="0.25">
      <c r="A115" s="32"/>
      <c r="B115" s="47"/>
      <c r="D115" s="32"/>
      <c r="E115" s="32"/>
      <c r="F115" s="32"/>
      <c r="G115" s="32"/>
      <c r="H115" s="32"/>
    </row>
    <row r="116" spans="1:8" x14ac:dyDescent="0.25">
      <c r="A116" s="32"/>
      <c r="B116" s="47"/>
      <c r="D116" s="32"/>
      <c r="E116" s="32"/>
      <c r="F116" s="32"/>
      <c r="G116" s="32"/>
      <c r="H116" s="32"/>
    </row>
    <row r="117" spans="1:8" x14ac:dyDescent="0.25">
      <c r="A117" s="32"/>
      <c r="B117" s="47"/>
      <c r="D117" s="32"/>
      <c r="E117" s="32"/>
      <c r="F117" s="32"/>
      <c r="G117" s="32"/>
      <c r="H117" s="32"/>
    </row>
    <row r="118" spans="1:8" x14ac:dyDescent="0.25">
      <c r="A118" s="32"/>
      <c r="B118" s="47"/>
      <c r="D118" s="32"/>
      <c r="E118" s="32"/>
      <c r="F118" s="32"/>
      <c r="G118" s="32"/>
      <c r="H118" s="32"/>
    </row>
    <row r="119" spans="1:8" x14ac:dyDescent="0.25">
      <c r="A119" s="32"/>
      <c r="B119" s="47"/>
      <c r="D119" s="32"/>
      <c r="E119" s="32"/>
      <c r="F119" s="32"/>
      <c r="G119" s="32"/>
      <c r="H119" s="32"/>
    </row>
    <row r="120" spans="1:8" x14ac:dyDescent="0.25">
      <c r="A120" s="32"/>
      <c r="B120" s="47"/>
      <c r="D120" s="32"/>
      <c r="E120" s="32"/>
      <c r="F120" s="32"/>
      <c r="G120" s="32"/>
      <c r="H120" s="32"/>
    </row>
    <row r="121" spans="1:8" x14ac:dyDescent="0.25">
      <c r="A121" s="32">
        <v>300</v>
      </c>
      <c r="B121" s="47"/>
      <c r="D121" s="32"/>
      <c r="E121" s="32"/>
      <c r="F121" s="32"/>
      <c r="G121" s="32"/>
      <c r="H121" s="32"/>
    </row>
    <row r="122" spans="1:8" x14ac:dyDescent="0.25">
      <c r="A122" s="32">
        <v>35</v>
      </c>
      <c r="B122" s="47"/>
      <c r="D122" s="32"/>
      <c r="E122" s="32"/>
      <c r="F122" s="32"/>
      <c r="G122" s="32"/>
      <c r="H122" s="32"/>
    </row>
    <row r="123" spans="1:8" x14ac:dyDescent="0.25">
      <c r="A123" s="32">
        <f>+A122*A121</f>
        <v>10500</v>
      </c>
      <c r="B123" s="47"/>
      <c r="D123" s="32"/>
      <c r="E123" s="32"/>
      <c r="F123" s="32"/>
      <c r="G123" s="32"/>
      <c r="H123" s="32"/>
    </row>
    <row r="124" spans="1:8" x14ac:dyDescent="0.25">
      <c r="A124" s="32"/>
      <c r="B124" s="47"/>
      <c r="D124" s="32"/>
      <c r="E124" s="32"/>
      <c r="F124" s="32"/>
      <c r="G124" s="32"/>
      <c r="H124" s="32"/>
    </row>
    <row r="125" spans="1:8" x14ac:dyDescent="0.25">
      <c r="A125" s="32"/>
      <c r="B125" s="47"/>
      <c r="D125" s="32"/>
      <c r="E125" s="32"/>
      <c r="F125" s="32"/>
      <c r="G125" s="32"/>
      <c r="H125" s="32"/>
    </row>
    <row r="126" spans="1:8" x14ac:dyDescent="0.25">
      <c r="A126" s="32"/>
      <c r="B126" s="47"/>
      <c r="D126" s="32"/>
      <c r="E126" s="32"/>
      <c r="F126" s="32"/>
      <c r="G126" s="32"/>
      <c r="H126" s="32"/>
    </row>
    <row r="127" spans="1:8" x14ac:dyDescent="0.25">
      <c r="A127" s="32"/>
      <c r="B127" s="47"/>
      <c r="C127" s="69"/>
      <c r="D127" s="32"/>
      <c r="E127" s="32"/>
      <c r="F127" s="32"/>
      <c r="G127" s="32"/>
      <c r="H127" s="32"/>
    </row>
    <row r="128" spans="1:8" x14ac:dyDescent="0.25">
      <c r="A128" s="32"/>
      <c r="B128" s="47"/>
      <c r="C128" s="69"/>
      <c r="D128" s="32"/>
      <c r="E128" s="32"/>
      <c r="F128" s="32"/>
      <c r="G128" s="32"/>
      <c r="H128" s="32"/>
    </row>
    <row r="129" spans="1:8" x14ac:dyDescent="0.25">
      <c r="A129" s="32"/>
      <c r="B129" s="47"/>
      <c r="C129" s="69"/>
      <c r="D129" s="32"/>
      <c r="E129" s="32"/>
      <c r="F129" s="32"/>
      <c r="G129" s="32"/>
      <c r="H129" s="32"/>
    </row>
    <row r="130" spans="1:8" x14ac:dyDescent="0.25">
      <c r="A130" s="32"/>
      <c r="B130" s="47"/>
      <c r="C130" s="69"/>
      <c r="D130" s="32"/>
      <c r="E130" s="32"/>
      <c r="F130" s="32"/>
      <c r="G130" s="32"/>
      <c r="H130" s="32"/>
    </row>
    <row r="131" spans="1:8" x14ac:dyDescent="0.25">
      <c r="A131" s="32"/>
      <c r="B131" s="47"/>
      <c r="C131" s="69"/>
      <c r="D131" s="32"/>
      <c r="E131" s="32"/>
      <c r="F131" s="32"/>
      <c r="G131" s="32"/>
      <c r="H131" s="32"/>
    </row>
    <row r="132" spans="1:8" x14ac:dyDescent="0.25">
      <c r="A132" s="32"/>
      <c r="B132" s="47"/>
      <c r="C132" s="69"/>
      <c r="D132" s="32"/>
      <c r="E132" s="32"/>
      <c r="F132" s="32"/>
      <c r="G132" s="32"/>
      <c r="H132" s="32"/>
    </row>
    <row r="133" spans="1:8" x14ac:dyDescent="0.25">
      <c r="A133" s="32"/>
      <c r="B133" s="47"/>
      <c r="C133" s="69"/>
      <c r="D133" s="32"/>
      <c r="E133" s="32"/>
      <c r="F133" s="32"/>
      <c r="G133" s="32"/>
      <c r="H133" s="32"/>
    </row>
  </sheetData>
  <phoneticPr fontId="0" type="noConversion"/>
  <pageMargins left="0" right="0" top="0" bottom="0" header="0.5" footer="0.5"/>
  <pageSetup paperSize="5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49"/>
  <sheetViews>
    <sheetView topLeftCell="A31" workbookViewId="0">
      <selection activeCell="C42" sqref="C42"/>
    </sheetView>
  </sheetViews>
  <sheetFormatPr defaultRowHeight="13.2" x14ac:dyDescent="0.25"/>
  <cols>
    <col min="1" max="1" width="10.33203125" bestFit="1" customWidth="1"/>
    <col min="2" max="2" width="10.33203125" customWidth="1"/>
    <col min="3" max="3" width="10.6640625" bestFit="1" customWidth="1"/>
    <col min="4" max="4" width="10.44140625" bestFit="1" customWidth="1"/>
  </cols>
  <sheetData>
    <row r="3" spans="1:16" ht="13.8" x14ac:dyDescent="0.25">
      <c r="A3" s="134"/>
      <c r="E3" s="134"/>
      <c r="I3" s="134"/>
      <c r="M3" s="134"/>
    </row>
    <row r="4" spans="1:16" x14ac:dyDescent="0.25">
      <c r="A4" s="34"/>
      <c r="B4" s="34" t="s">
        <v>190</v>
      </c>
      <c r="C4" s="285"/>
      <c r="D4" s="285"/>
      <c r="E4" s="3"/>
      <c r="F4" s="1"/>
      <c r="I4" s="3"/>
      <c r="J4" s="1"/>
      <c r="M4" s="3"/>
      <c r="N4" s="1"/>
    </row>
    <row r="5" spans="1:16" x14ac:dyDescent="0.25">
      <c r="A5" s="347" t="s">
        <v>11</v>
      </c>
      <c r="B5" s="437" t="s">
        <v>20</v>
      </c>
      <c r="C5" s="437" t="s">
        <v>21</v>
      </c>
      <c r="D5" s="437" t="s">
        <v>45</v>
      </c>
      <c r="E5" s="5"/>
      <c r="F5" s="6"/>
      <c r="G5" s="6"/>
      <c r="H5" s="6"/>
      <c r="I5" s="5"/>
      <c r="J5" s="6"/>
      <c r="K5" s="6"/>
      <c r="L5" s="6"/>
      <c r="M5" s="5"/>
      <c r="N5" s="6"/>
      <c r="O5" s="6"/>
      <c r="P5" s="6"/>
    </row>
    <row r="6" spans="1:16" ht="15.9" customHeight="1" x14ac:dyDescent="0.25">
      <c r="A6" s="438">
        <v>1</v>
      </c>
      <c r="B6" s="419">
        <v>101751</v>
      </c>
      <c r="C6" s="419">
        <v>98243</v>
      </c>
      <c r="D6" s="310">
        <f>+C6-B6</f>
        <v>-3508</v>
      </c>
      <c r="E6" s="10"/>
      <c r="F6" s="11"/>
      <c r="G6" s="11"/>
      <c r="H6" s="25"/>
      <c r="I6" s="10"/>
      <c r="J6" s="11"/>
      <c r="K6" s="11"/>
      <c r="L6" s="25"/>
      <c r="M6" s="10"/>
      <c r="N6" s="11"/>
      <c r="O6" s="11"/>
      <c r="P6" s="25"/>
    </row>
    <row r="7" spans="1:16" ht="15.9" customHeight="1" x14ac:dyDescent="0.25">
      <c r="A7" s="438">
        <v>2</v>
      </c>
      <c r="B7" s="445">
        <v>102927</v>
      </c>
      <c r="C7" s="419">
        <v>104706</v>
      </c>
      <c r="D7" s="310">
        <f>+C7-B7</f>
        <v>1779</v>
      </c>
      <c r="E7" s="10"/>
      <c r="F7" s="11"/>
      <c r="G7" s="11"/>
      <c r="H7" s="25"/>
      <c r="I7" s="10"/>
      <c r="J7" s="11"/>
      <c r="K7" s="11"/>
      <c r="L7" s="25"/>
      <c r="M7" s="10"/>
      <c r="N7" s="11"/>
      <c r="O7" s="11"/>
      <c r="P7" s="25"/>
    </row>
    <row r="8" spans="1:16" ht="15.9" customHeight="1" x14ac:dyDescent="0.25">
      <c r="A8" s="438">
        <v>3</v>
      </c>
      <c r="B8" s="445">
        <v>117477</v>
      </c>
      <c r="C8" s="419">
        <v>116286</v>
      </c>
      <c r="D8" s="310">
        <f t="shared" ref="D8:D36" si="0">+C8-B8</f>
        <v>-1191</v>
      </c>
      <c r="E8" s="10"/>
      <c r="F8" s="11"/>
      <c r="G8" s="11"/>
      <c r="H8" s="25"/>
      <c r="I8" s="10"/>
      <c r="J8" s="11"/>
      <c r="K8" s="11"/>
      <c r="L8" s="25"/>
      <c r="M8" s="10"/>
      <c r="N8" s="11"/>
      <c r="O8" s="11"/>
      <c r="P8" s="25"/>
    </row>
    <row r="9" spans="1:16" ht="15.9" customHeight="1" x14ac:dyDescent="0.25">
      <c r="A9" s="438">
        <v>4</v>
      </c>
      <c r="B9" s="445">
        <v>119833</v>
      </c>
      <c r="C9" s="419">
        <v>117531</v>
      </c>
      <c r="D9" s="310">
        <f t="shared" si="0"/>
        <v>-2302</v>
      </c>
      <c r="E9" s="10"/>
      <c r="F9" s="11"/>
      <c r="G9" s="11"/>
      <c r="H9" s="25"/>
      <c r="I9" s="10"/>
      <c r="J9" s="11"/>
      <c r="K9" s="11"/>
      <c r="L9" s="25"/>
      <c r="M9" s="10"/>
      <c r="N9" s="11"/>
      <c r="O9" s="11"/>
      <c r="P9" s="25"/>
    </row>
    <row r="10" spans="1:16" ht="15.9" customHeight="1" x14ac:dyDescent="0.25">
      <c r="A10" s="438">
        <v>5</v>
      </c>
      <c r="B10" s="445">
        <v>123072</v>
      </c>
      <c r="C10" s="419">
        <v>121673</v>
      </c>
      <c r="D10" s="310">
        <f t="shared" si="0"/>
        <v>-1399</v>
      </c>
      <c r="E10" s="10"/>
      <c r="F10" s="11"/>
      <c r="G10" s="11"/>
      <c r="H10" s="25"/>
      <c r="I10" s="10"/>
      <c r="J10" s="11"/>
      <c r="K10" s="11"/>
      <c r="L10" s="25"/>
      <c r="M10" s="10"/>
      <c r="N10" s="11"/>
      <c r="O10" s="11"/>
      <c r="P10" s="25"/>
    </row>
    <row r="11" spans="1:16" ht="15.9" customHeight="1" x14ac:dyDescent="0.25">
      <c r="A11" s="438">
        <v>6</v>
      </c>
      <c r="B11" s="445">
        <v>115143</v>
      </c>
      <c r="C11" s="419">
        <v>114331</v>
      </c>
      <c r="D11" s="310">
        <f t="shared" si="0"/>
        <v>-812</v>
      </c>
      <c r="E11" s="10"/>
      <c r="F11" s="11"/>
      <c r="G11" s="11"/>
      <c r="H11" s="25"/>
      <c r="I11" s="10"/>
      <c r="J11" s="11"/>
      <c r="K11" s="11"/>
      <c r="L11" s="25"/>
      <c r="M11" s="10"/>
      <c r="N11" s="11"/>
      <c r="O11" s="11"/>
      <c r="P11" s="25"/>
    </row>
    <row r="12" spans="1:16" ht="15.9" customHeight="1" x14ac:dyDescent="0.25">
      <c r="A12" s="438">
        <v>7</v>
      </c>
      <c r="B12" s="445">
        <v>104853</v>
      </c>
      <c r="C12" s="419">
        <v>105766</v>
      </c>
      <c r="D12" s="310">
        <f t="shared" si="0"/>
        <v>913</v>
      </c>
      <c r="E12" s="10"/>
      <c r="F12" s="11"/>
      <c r="G12" s="11"/>
      <c r="H12" s="25"/>
      <c r="I12" s="10"/>
      <c r="J12" s="11"/>
      <c r="K12" s="11"/>
      <c r="L12" s="25"/>
      <c r="M12" s="10"/>
      <c r="N12" s="11"/>
      <c r="O12" s="11"/>
      <c r="P12" s="25"/>
    </row>
    <row r="13" spans="1:16" ht="15.9" customHeight="1" x14ac:dyDescent="0.25">
      <c r="A13" s="438">
        <v>8</v>
      </c>
      <c r="B13" s="419">
        <v>104302</v>
      </c>
      <c r="C13" s="419">
        <v>102762</v>
      </c>
      <c r="D13" s="310">
        <f t="shared" si="0"/>
        <v>-1540</v>
      </c>
      <c r="E13" s="10"/>
      <c r="F13" s="11"/>
      <c r="G13" s="11"/>
      <c r="H13" s="25"/>
      <c r="I13" s="10"/>
      <c r="J13" s="11"/>
      <c r="K13" s="11"/>
      <c r="L13" s="25"/>
      <c r="M13" s="10"/>
      <c r="N13" s="11"/>
      <c r="O13" s="11"/>
      <c r="P13" s="25"/>
    </row>
    <row r="14" spans="1:16" ht="15.9" customHeight="1" x14ac:dyDescent="0.25">
      <c r="A14" s="438">
        <v>9</v>
      </c>
      <c r="B14" s="419">
        <v>103913</v>
      </c>
      <c r="C14" s="419">
        <v>102521</v>
      </c>
      <c r="D14" s="310">
        <f t="shared" si="0"/>
        <v>-1392</v>
      </c>
      <c r="E14" s="10"/>
      <c r="F14" s="11"/>
      <c r="G14" s="11"/>
      <c r="H14" s="25"/>
      <c r="I14" s="10"/>
      <c r="J14" s="11"/>
      <c r="K14" s="11"/>
      <c r="L14" s="25"/>
      <c r="M14" s="10"/>
      <c r="N14" s="11"/>
      <c r="O14" s="11"/>
      <c r="P14" s="25"/>
    </row>
    <row r="15" spans="1:16" ht="15.9" customHeight="1" x14ac:dyDescent="0.25">
      <c r="A15" s="438">
        <v>10</v>
      </c>
      <c r="B15" s="419">
        <v>101722</v>
      </c>
      <c r="C15" s="419">
        <v>101279</v>
      </c>
      <c r="D15" s="310">
        <f t="shared" si="0"/>
        <v>-443</v>
      </c>
      <c r="E15" s="10"/>
      <c r="F15" s="11"/>
      <c r="G15" s="11"/>
      <c r="H15" s="25"/>
      <c r="I15" s="10"/>
      <c r="J15" s="11"/>
      <c r="K15" s="11"/>
      <c r="L15" s="25"/>
      <c r="M15" s="10"/>
      <c r="N15" s="11"/>
      <c r="O15" s="11"/>
      <c r="P15" s="25"/>
    </row>
    <row r="16" spans="1:16" ht="15.9" customHeight="1" x14ac:dyDescent="0.25">
      <c r="A16" s="438">
        <v>11</v>
      </c>
      <c r="B16" s="419">
        <v>108378</v>
      </c>
      <c r="C16" s="419">
        <v>104512</v>
      </c>
      <c r="D16" s="310">
        <f t="shared" si="0"/>
        <v>-3866</v>
      </c>
      <c r="E16" s="10"/>
      <c r="F16" s="11"/>
      <c r="G16" s="11"/>
      <c r="H16" s="25"/>
      <c r="I16" s="10"/>
      <c r="J16" s="11"/>
      <c r="K16" s="11"/>
      <c r="L16" s="25"/>
      <c r="M16" s="10"/>
      <c r="N16" s="11"/>
      <c r="O16" s="11"/>
      <c r="P16" s="25"/>
    </row>
    <row r="17" spans="1:16" ht="15.9" customHeight="1" x14ac:dyDescent="0.25">
      <c r="A17" s="438">
        <v>12</v>
      </c>
      <c r="B17" s="419">
        <v>83509</v>
      </c>
      <c r="C17" s="419">
        <v>109973</v>
      </c>
      <c r="D17" s="310">
        <f t="shared" si="0"/>
        <v>26464</v>
      </c>
      <c r="E17" s="10"/>
      <c r="F17" s="11"/>
      <c r="G17" s="11"/>
      <c r="H17" s="25"/>
      <c r="I17" s="10"/>
      <c r="J17" s="11"/>
      <c r="K17" s="11"/>
      <c r="L17" s="25"/>
      <c r="M17" s="10"/>
      <c r="N17" s="11"/>
      <c r="O17" s="11"/>
      <c r="P17" s="25"/>
    </row>
    <row r="18" spans="1:16" ht="15.9" customHeight="1" x14ac:dyDescent="0.25">
      <c r="A18" s="438">
        <v>13</v>
      </c>
      <c r="B18" s="419">
        <v>77877</v>
      </c>
      <c r="C18" s="419">
        <v>101045</v>
      </c>
      <c r="D18" s="310">
        <f t="shared" si="0"/>
        <v>23168</v>
      </c>
      <c r="E18" s="10"/>
      <c r="F18" s="11"/>
      <c r="G18" s="11"/>
      <c r="H18" s="25"/>
      <c r="I18" s="10"/>
      <c r="J18" s="11"/>
      <c r="K18" s="11"/>
      <c r="L18" s="25"/>
      <c r="M18" s="10"/>
      <c r="N18" s="11"/>
      <c r="O18" s="11"/>
      <c r="P18" s="25"/>
    </row>
    <row r="19" spans="1:16" ht="15.9" customHeight="1" x14ac:dyDescent="0.25">
      <c r="A19" s="438">
        <v>14</v>
      </c>
      <c r="B19" s="419">
        <v>131278</v>
      </c>
      <c r="C19" s="419">
        <v>141469</v>
      </c>
      <c r="D19" s="310">
        <f t="shared" si="0"/>
        <v>10191</v>
      </c>
      <c r="E19" s="10"/>
      <c r="F19" s="11"/>
      <c r="G19" s="11"/>
      <c r="H19" s="25"/>
      <c r="I19" s="10"/>
      <c r="J19" s="11"/>
      <c r="K19" s="11"/>
      <c r="L19" s="25"/>
      <c r="M19" s="10"/>
      <c r="N19" s="11"/>
      <c r="O19" s="11"/>
      <c r="P19" s="25"/>
    </row>
    <row r="20" spans="1:16" ht="15.9" customHeight="1" x14ac:dyDescent="0.25">
      <c r="A20" s="438">
        <v>15</v>
      </c>
      <c r="B20" s="419">
        <v>97603</v>
      </c>
      <c r="C20" s="419">
        <v>96224</v>
      </c>
      <c r="D20" s="310">
        <f t="shared" si="0"/>
        <v>-1379</v>
      </c>
      <c r="E20" s="10"/>
      <c r="F20" s="11"/>
      <c r="G20" s="11"/>
      <c r="H20" s="25"/>
      <c r="I20" s="10"/>
      <c r="J20" s="11"/>
      <c r="K20" s="11"/>
      <c r="L20" s="25"/>
      <c r="M20" s="10"/>
      <c r="N20" s="11"/>
      <c r="O20" s="11"/>
      <c r="P20" s="25"/>
    </row>
    <row r="21" spans="1:16" ht="15.9" customHeight="1" x14ac:dyDescent="0.25">
      <c r="A21" s="438">
        <v>16</v>
      </c>
      <c r="B21" s="419">
        <v>91854</v>
      </c>
      <c r="C21" s="419">
        <v>96224</v>
      </c>
      <c r="D21" s="310">
        <f t="shared" si="0"/>
        <v>4370</v>
      </c>
      <c r="E21" s="10"/>
      <c r="F21" s="11"/>
      <c r="G21" s="11"/>
      <c r="H21" s="25"/>
      <c r="I21" s="10"/>
      <c r="J21" s="11"/>
      <c r="K21" s="11"/>
      <c r="L21" s="25"/>
      <c r="M21" s="10"/>
      <c r="N21" s="11"/>
      <c r="O21" s="11"/>
      <c r="P21" s="25"/>
    </row>
    <row r="22" spans="1:16" ht="15.9" customHeight="1" x14ac:dyDescent="0.25">
      <c r="A22" s="438">
        <v>17</v>
      </c>
      <c r="B22" s="445">
        <v>106236</v>
      </c>
      <c r="C22" s="419">
        <v>103991</v>
      </c>
      <c r="D22" s="310">
        <f t="shared" si="0"/>
        <v>-2245</v>
      </c>
      <c r="E22" s="10"/>
      <c r="F22" s="11"/>
      <c r="G22" s="11"/>
      <c r="H22" s="25"/>
      <c r="I22" s="10"/>
      <c r="J22" s="11"/>
      <c r="K22" s="11"/>
      <c r="L22" s="25"/>
      <c r="M22" s="10"/>
      <c r="N22" s="11"/>
      <c r="O22" s="11"/>
      <c r="P22" s="25"/>
    </row>
    <row r="23" spans="1:16" ht="15.9" customHeight="1" x14ac:dyDescent="0.25">
      <c r="A23" s="438">
        <v>18</v>
      </c>
      <c r="B23" s="445"/>
      <c r="C23" s="419"/>
      <c r="D23" s="310">
        <f t="shared" si="0"/>
        <v>0</v>
      </c>
      <c r="E23" s="10"/>
      <c r="F23" s="11"/>
      <c r="G23" s="11"/>
      <c r="H23" s="25"/>
      <c r="I23" s="10"/>
      <c r="J23" s="11"/>
      <c r="K23" s="11"/>
      <c r="L23" s="25"/>
      <c r="M23" s="10"/>
      <c r="N23" s="11"/>
      <c r="O23" s="11"/>
      <c r="P23" s="25"/>
    </row>
    <row r="24" spans="1:16" ht="15.9" customHeight="1" x14ac:dyDescent="0.25">
      <c r="A24" s="438">
        <v>19</v>
      </c>
      <c r="B24" s="445"/>
      <c r="C24" s="445"/>
      <c r="D24" s="502">
        <f t="shared" si="0"/>
        <v>0</v>
      </c>
      <c r="E24" s="260"/>
      <c r="F24" s="129"/>
      <c r="G24" s="129"/>
      <c r="H24" s="131"/>
      <c r="I24" s="10"/>
      <c r="J24" s="11"/>
      <c r="K24" s="11"/>
      <c r="L24" s="25"/>
      <c r="M24" s="10"/>
      <c r="N24" s="11"/>
      <c r="O24" s="11"/>
      <c r="P24" s="25"/>
    </row>
    <row r="25" spans="1:16" ht="15.9" customHeight="1" x14ac:dyDescent="0.25">
      <c r="A25" s="438">
        <v>20</v>
      </c>
      <c r="B25" s="445"/>
      <c r="C25" s="445"/>
      <c r="D25" s="502">
        <f t="shared" si="0"/>
        <v>0</v>
      </c>
      <c r="E25" s="260"/>
      <c r="F25" s="129"/>
      <c r="G25" s="129"/>
      <c r="H25" s="131"/>
      <c r="I25" s="10"/>
      <c r="J25" s="11"/>
      <c r="K25" s="11"/>
      <c r="L25" s="25"/>
      <c r="M25" s="10"/>
      <c r="N25" s="11"/>
      <c r="O25" s="11"/>
      <c r="P25" s="25"/>
    </row>
    <row r="26" spans="1:16" ht="15.9" customHeight="1" x14ac:dyDescent="0.25">
      <c r="A26" s="438">
        <v>21</v>
      </c>
      <c r="B26" s="445"/>
      <c r="C26" s="445"/>
      <c r="D26" s="502">
        <f t="shared" si="0"/>
        <v>0</v>
      </c>
      <c r="E26" s="260"/>
      <c r="F26" s="129"/>
      <c r="G26" s="129"/>
      <c r="H26" s="131"/>
      <c r="I26" s="10"/>
      <c r="J26" s="11"/>
      <c r="K26" s="11"/>
      <c r="L26" s="25"/>
      <c r="M26" s="10"/>
      <c r="N26" s="11"/>
      <c r="O26" s="11"/>
      <c r="P26" s="25"/>
    </row>
    <row r="27" spans="1:16" ht="15.9" customHeight="1" x14ac:dyDescent="0.25">
      <c r="A27" s="438">
        <v>22</v>
      </c>
      <c r="B27" s="445"/>
      <c r="C27" s="445"/>
      <c r="D27" s="502">
        <f t="shared" si="0"/>
        <v>0</v>
      </c>
      <c r="E27" s="260"/>
      <c r="F27" s="129"/>
      <c r="G27" s="129"/>
      <c r="H27" s="131"/>
      <c r="I27" s="10"/>
      <c r="J27" s="11"/>
      <c r="K27" s="11"/>
      <c r="L27" s="25"/>
      <c r="M27" s="10"/>
      <c r="N27" s="11"/>
      <c r="O27" s="11"/>
      <c r="P27" s="25"/>
    </row>
    <row r="28" spans="1:16" ht="15.9" customHeight="1" x14ac:dyDescent="0.25">
      <c r="A28" s="438">
        <v>23</v>
      </c>
      <c r="B28" s="445"/>
      <c r="C28" s="445"/>
      <c r="D28" s="502">
        <f t="shared" si="0"/>
        <v>0</v>
      </c>
      <c r="E28" s="260"/>
      <c r="F28" s="129"/>
      <c r="G28" s="129"/>
      <c r="H28" s="131"/>
      <c r="I28" s="10"/>
      <c r="J28" s="11"/>
      <c r="K28" s="11"/>
      <c r="L28" s="25"/>
      <c r="M28" s="10"/>
      <c r="N28" s="11"/>
      <c r="O28" s="11"/>
      <c r="P28" s="25"/>
    </row>
    <row r="29" spans="1:16" ht="15.9" customHeight="1" x14ac:dyDescent="0.25">
      <c r="A29" s="438">
        <v>24</v>
      </c>
      <c r="B29" s="445"/>
      <c r="C29" s="445"/>
      <c r="D29" s="502">
        <f t="shared" si="0"/>
        <v>0</v>
      </c>
      <c r="E29" s="260"/>
      <c r="F29" s="129"/>
      <c r="G29" s="129"/>
      <c r="H29" s="131"/>
      <c r="I29" s="10"/>
      <c r="J29" s="11"/>
      <c r="K29" s="11"/>
      <c r="L29" s="25"/>
      <c r="M29" s="10"/>
      <c r="N29" s="11"/>
      <c r="O29" s="11"/>
      <c r="P29" s="25"/>
    </row>
    <row r="30" spans="1:16" ht="15.9" customHeight="1" x14ac:dyDescent="0.25">
      <c r="A30" s="438">
        <v>25</v>
      </c>
      <c r="B30" s="445"/>
      <c r="C30" s="445"/>
      <c r="D30" s="502">
        <f t="shared" si="0"/>
        <v>0</v>
      </c>
      <c r="E30" s="260"/>
      <c r="F30" s="129"/>
      <c r="G30" s="129"/>
      <c r="H30" s="131"/>
      <c r="I30" s="10"/>
      <c r="J30" s="11"/>
      <c r="K30" s="11"/>
      <c r="L30" s="25"/>
      <c r="M30" s="10"/>
      <c r="N30" s="11"/>
      <c r="O30" s="11"/>
      <c r="P30" s="25"/>
    </row>
    <row r="31" spans="1:16" ht="15.9" customHeight="1" x14ac:dyDescent="0.25">
      <c r="A31" s="438">
        <v>26</v>
      </c>
      <c r="B31" s="419"/>
      <c r="C31" s="419"/>
      <c r="D31" s="310">
        <f t="shared" si="0"/>
        <v>0</v>
      </c>
      <c r="E31" s="10"/>
      <c r="F31" s="11"/>
      <c r="G31" s="11"/>
      <c r="H31" s="25"/>
      <c r="I31" s="10"/>
      <c r="J31" s="11"/>
      <c r="K31" s="11"/>
      <c r="L31" s="25"/>
      <c r="M31" s="10"/>
      <c r="N31" s="11"/>
      <c r="O31" s="11"/>
      <c r="P31" s="25"/>
    </row>
    <row r="32" spans="1:16" ht="15.9" customHeight="1" x14ac:dyDescent="0.25">
      <c r="A32" s="438">
        <v>27</v>
      </c>
      <c r="B32" s="419"/>
      <c r="C32" s="419"/>
      <c r="D32" s="310">
        <f t="shared" si="0"/>
        <v>0</v>
      </c>
      <c r="E32" s="10"/>
      <c r="F32" s="11"/>
      <c r="G32" s="11"/>
      <c r="H32" s="25"/>
      <c r="I32" s="10"/>
      <c r="J32" s="11"/>
      <c r="K32" s="11"/>
      <c r="L32" s="25"/>
      <c r="M32" s="10"/>
      <c r="N32" s="11"/>
      <c r="O32" s="11"/>
      <c r="P32" s="25"/>
    </row>
    <row r="33" spans="1:16" ht="15.9" customHeight="1" x14ac:dyDescent="0.25">
      <c r="A33" s="438">
        <v>28</v>
      </c>
      <c r="B33" s="419"/>
      <c r="C33" s="419"/>
      <c r="D33" s="310">
        <f t="shared" si="0"/>
        <v>0</v>
      </c>
      <c r="E33" s="10"/>
      <c r="F33" s="11"/>
      <c r="G33" s="11"/>
      <c r="H33" s="25"/>
      <c r="I33" s="10"/>
      <c r="J33" s="11"/>
      <c r="K33" s="11"/>
      <c r="L33" s="25"/>
      <c r="M33" s="10"/>
      <c r="N33" s="11"/>
      <c r="O33" s="11"/>
      <c r="P33" s="25"/>
    </row>
    <row r="34" spans="1:16" ht="15.9" customHeight="1" x14ac:dyDescent="0.25">
      <c r="A34" s="438">
        <v>29</v>
      </c>
      <c r="B34" s="419"/>
      <c r="C34" s="419"/>
      <c r="D34" s="310">
        <f t="shared" si="0"/>
        <v>0</v>
      </c>
      <c r="E34" s="10"/>
      <c r="F34" s="11"/>
      <c r="G34" s="11"/>
      <c r="H34" s="25"/>
      <c r="I34" s="10"/>
      <c r="J34" s="11"/>
      <c r="K34" s="11"/>
      <c r="L34" s="25"/>
      <c r="M34" s="10"/>
      <c r="N34" s="11"/>
      <c r="O34" s="11"/>
      <c r="P34" s="25"/>
    </row>
    <row r="35" spans="1:16" ht="15.9" customHeight="1" x14ac:dyDescent="0.25">
      <c r="A35" s="438">
        <v>30</v>
      </c>
      <c r="B35" s="419"/>
      <c r="C35" s="419"/>
      <c r="D35" s="310">
        <f t="shared" si="0"/>
        <v>0</v>
      </c>
      <c r="E35" s="10"/>
      <c r="F35" s="11"/>
      <c r="G35" s="11"/>
      <c r="H35" s="25"/>
      <c r="I35" s="10"/>
      <c r="J35" s="11"/>
      <c r="K35" s="11"/>
      <c r="L35" s="25"/>
      <c r="M35" s="10"/>
      <c r="N35" s="11"/>
      <c r="O35" s="11"/>
      <c r="P35" s="25"/>
    </row>
    <row r="36" spans="1:16" ht="15.9" customHeight="1" x14ac:dyDescent="0.25">
      <c r="A36" s="438">
        <v>31</v>
      </c>
      <c r="B36" s="419"/>
      <c r="C36" s="419"/>
      <c r="D36" s="310">
        <f t="shared" si="0"/>
        <v>0</v>
      </c>
      <c r="E36" s="10"/>
      <c r="F36" s="11"/>
      <c r="G36" s="11"/>
      <c r="H36" s="25"/>
      <c r="I36" s="10"/>
      <c r="J36" s="11"/>
      <c r="K36" s="11"/>
      <c r="L36" s="25"/>
      <c r="M36" s="10"/>
      <c r="N36" s="11"/>
      <c r="O36" s="11"/>
      <c r="P36" s="25"/>
    </row>
    <row r="37" spans="1:16" x14ac:dyDescent="0.25">
      <c r="A37" s="438"/>
      <c r="B37" s="419">
        <f>SUM(B6:B36)</f>
        <v>1791728</v>
      </c>
      <c r="C37" s="419">
        <f>SUM(C6:C36)</f>
        <v>1838536</v>
      </c>
      <c r="D37" s="419">
        <f>SUM(D6:D36)</f>
        <v>46808</v>
      </c>
      <c r="E37" s="10"/>
      <c r="F37" s="11"/>
      <c r="G37" s="11"/>
      <c r="H37" s="129"/>
      <c r="I37" s="260"/>
      <c r="J37" s="129"/>
      <c r="K37" s="129"/>
      <c r="L37" s="129"/>
      <c r="M37" s="10"/>
      <c r="N37" s="11"/>
      <c r="O37" s="11"/>
      <c r="P37" s="11"/>
    </row>
    <row r="38" spans="1:16" x14ac:dyDescent="0.25">
      <c r="A38" s="439"/>
      <c r="B38" s="285"/>
      <c r="C38" s="440"/>
      <c r="D38" s="285"/>
      <c r="E38" s="26"/>
      <c r="G38" s="14"/>
      <c r="H38" s="246"/>
      <c r="I38" s="261"/>
      <c r="J38" s="246"/>
      <c r="K38" s="262"/>
      <c r="L38" s="246"/>
      <c r="M38" s="26"/>
      <c r="O38" s="14"/>
    </row>
    <row r="39" spans="1:16" x14ac:dyDescent="0.25">
      <c r="A39" s="56">
        <v>37225</v>
      </c>
      <c r="B39" s="285"/>
      <c r="C39" s="443"/>
      <c r="D39" s="515">
        <v>-47216</v>
      </c>
      <c r="E39" s="57"/>
      <c r="G39" s="15"/>
      <c r="H39" s="51"/>
      <c r="I39" s="263"/>
      <c r="J39" s="246"/>
      <c r="K39" s="264"/>
      <c r="L39" s="51"/>
      <c r="M39" s="57"/>
      <c r="O39" s="15"/>
      <c r="P39" s="24"/>
    </row>
    <row r="40" spans="1:16" x14ac:dyDescent="0.25">
      <c r="A40" s="56">
        <v>37242</v>
      </c>
      <c r="B40" s="285"/>
      <c r="C40" s="444"/>
      <c r="D40" s="310">
        <f>+D39+D37</f>
        <v>-408</v>
      </c>
      <c r="E40" s="57"/>
      <c r="G40" s="48"/>
      <c r="H40" s="131"/>
      <c r="I40" s="263"/>
      <c r="J40" s="246"/>
      <c r="K40" s="265"/>
      <c r="L40" s="131"/>
      <c r="M40" s="57"/>
      <c r="O40" s="48"/>
      <c r="P40" s="130"/>
    </row>
    <row r="41" spans="1:16" x14ac:dyDescent="0.25">
      <c r="C41" s="47"/>
      <c r="H41" s="246"/>
      <c r="I41" s="246"/>
      <c r="J41" s="246"/>
      <c r="K41" s="246"/>
      <c r="L41" s="246"/>
    </row>
    <row r="42" spans="1:16" x14ac:dyDescent="0.25">
      <c r="A42" s="57"/>
      <c r="C42" s="50"/>
      <c r="D42" s="25"/>
      <c r="H42" s="246"/>
      <c r="I42" s="246"/>
      <c r="J42" s="246"/>
      <c r="K42" s="246"/>
      <c r="L42" s="246"/>
    </row>
    <row r="43" spans="1:16" x14ac:dyDescent="0.25">
      <c r="A43" s="57"/>
      <c r="C43" s="50"/>
      <c r="H43" s="246"/>
      <c r="I43" s="246"/>
      <c r="J43" s="246"/>
      <c r="K43" s="246"/>
      <c r="L43" s="246"/>
    </row>
    <row r="44" spans="1:16" x14ac:dyDescent="0.25">
      <c r="A44" s="32" t="s">
        <v>153</v>
      </c>
      <c r="B44" s="32"/>
      <c r="C44" s="32"/>
      <c r="D44" s="47"/>
      <c r="H44" s="246"/>
      <c r="I44" s="246"/>
      <c r="J44" s="246"/>
      <c r="K44" s="246"/>
      <c r="L44" s="246"/>
    </row>
    <row r="45" spans="1:16" x14ac:dyDescent="0.25">
      <c r="A45" s="49">
        <f>+A39</f>
        <v>37225</v>
      </c>
      <c r="B45" s="32"/>
      <c r="C45" s="32"/>
      <c r="D45" s="516">
        <v>234488.68</v>
      </c>
      <c r="H45">
        <v>12</v>
      </c>
    </row>
    <row r="46" spans="1:16" x14ac:dyDescent="0.25">
      <c r="A46" s="49">
        <f>+A40</f>
        <v>37242</v>
      </c>
      <c r="B46" s="32"/>
      <c r="C46" s="32"/>
      <c r="D46" s="382">
        <f>+D37*'by type_area'!J3</f>
        <v>98764.87999999999</v>
      </c>
      <c r="H46">
        <v>500</v>
      </c>
    </row>
    <row r="47" spans="1:16" x14ac:dyDescent="0.25">
      <c r="A47" s="32"/>
      <c r="B47" s="32"/>
      <c r="C47" s="32"/>
      <c r="D47" s="200">
        <f>+D46+D45</f>
        <v>333253.56</v>
      </c>
      <c r="H47">
        <f>+H46*H45</f>
        <v>6000</v>
      </c>
    </row>
    <row r="48" spans="1:16" x14ac:dyDescent="0.25">
      <c r="H48">
        <v>5895</v>
      </c>
    </row>
    <row r="49" spans="8:8" x14ac:dyDescent="0.25">
      <c r="H49">
        <f>+H47-H48</f>
        <v>105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485"/>
  <sheetViews>
    <sheetView topLeftCell="A30" workbookViewId="0">
      <selection activeCell="C44" sqref="C44"/>
    </sheetView>
  </sheetViews>
  <sheetFormatPr defaultRowHeight="13.2" x14ac:dyDescent="0.25"/>
  <cols>
    <col min="2" max="2" width="11.33203125" style="52" bestFit="1" customWidth="1"/>
    <col min="3" max="3" width="11" style="52" bestFit="1" customWidth="1"/>
    <col min="4" max="4" width="11.5546875" style="52" bestFit="1" customWidth="1"/>
  </cols>
  <sheetData>
    <row r="1" spans="1:29" x14ac:dyDescent="0.25">
      <c r="B1"/>
      <c r="C1"/>
      <c r="D1"/>
    </row>
    <row r="2" spans="1:29" ht="15.6" x14ac:dyDescent="0.3">
      <c r="A2" s="191" t="s">
        <v>70</v>
      </c>
      <c r="C2" s="193"/>
      <c r="F2" s="191"/>
      <c r="G2" s="52"/>
      <c r="H2" s="192"/>
      <c r="I2" s="52"/>
      <c r="J2" s="191"/>
      <c r="K2" s="52"/>
      <c r="L2" s="192"/>
      <c r="M2" s="52"/>
      <c r="N2" s="191"/>
      <c r="O2" s="52"/>
      <c r="P2" s="192"/>
      <c r="Q2" s="52"/>
      <c r="R2" s="191"/>
      <c r="S2" s="52"/>
      <c r="T2" s="193"/>
      <c r="U2" s="52"/>
      <c r="Z2" s="191"/>
      <c r="AA2" s="52"/>
      <c r="AB2" s="193"/>
      <c r="AC2" s="52"/>
    </row>
    <row r="3" spans="1:29" x14ac:dyDescent="0.25">
      <c r="A3" s="139"/>
      <c r="D3" s="112"/>
      <c r="F3" s="139"/>
      <c r="G3" s="52"/>
      <c r="H3" s="52"/>
      <c r="I3" s="112"/>
      <c r="J3" s="139"/>
      <c r="K3" s="52"/>
      <c r="L3" s="52"/>
      <c r="M3" s="112"/>
      <c r="N3" s="139"/>
      <c r="O3" s="52"/>
      <c r="P3" s="52"/>
      <c r="Q3" s="112"/>
      <c r="R3" s="139"/>
      <c r="S3" s="52"/>
      <c r="T3" s="52"/>
      <c r="U3" s="112"/>
      <c r="Z3" s="139"/>
      <c r="AA3" s="52"/>
      <c r="AB3" s="52"/>
      <c r="AC3" s="112"/>
    </row>
    <row r="4" spans="1:29" x14ac:dyDescent="0.25">
      <c r="A4" s="139"/>
      <c r="B4" s="58" t="s">
        <v>20</v>
      </c>
      <c r="C4" s="58" t="s">
        <v>21</v>
      </c>
      <c r="D4" s="194" t="s">
        <v>45</v>
      </c>
      <c r="F4" s="139"/>
      <c r="G4" s="58"/>
      <c r="H4" s="58"/>
      <c r="I4" s="194"/>
      <c r="J4" s="139"/>
      <c r="K4" s="58"/>
      <c r="L4" s="58"/>
      <c r="M4" s="194"/>
      <c r="N4" s="139"/>
      <c r="O4" s="58"/>
      <c r="P4" s="58"/>
      <c r="Q4" s="194"/>
      <c r="R4" s="139"/>
      <c r="S4" s="58"/>
      <c r="T4" s="58"/>
      <c r="U4" s="194"/>
      <c r="Z4" s="139"/>
      <c r="AA4" s="58"/>
      <c r="AB4" s="58"/>
      <c r="AC4" s="194"/>
    </row>
    <row r="5" spans="1:29" ht="14.1" customHeight="1" x14ac:dyDescent="0.25">
      <c r="A5" s="12">
        <v>1</v>
      </c>
      <c r="B5" s="24">
        <v>-4662</v>
      </c>
      <c r="C5" s="24">
        <v>-5000</v>
      </c>
      <c r="D5" s="24">
        <f>+C5-B5</f>
        <v>-338</v>
      </c>
      <c r="F5" s="12"/>
      <c r="G5" s="24"/>
      <c r="H5" s="24"/>
      <c r="I5" s="24"/>
      <c r="J5" s="12"/>
      <c r="K5" s="24"/>
      <c r="L5" s="24"/>
      <c r="M5" s="24"/>
      <c r="N5" s="12"/>
      <c r="O5" s="24"/>
      <c r="P5" s="24"/>
      <c r="Q5" s="24"/>
      <c r="R5" s="12"/>
      <c r="S5" s="24"/>
      <c r="T5" s="24"/>
      <c r="U5" s="24"/>
      <c r="Z5" s="12"/>
      <c r="AA5" s="24"/>
      <c r="AB5" s="24"/>
      <c r="AC5" s="24"/>
    </row>
    <row r="6" spans="1:29" ht="14.1" customHeight="1" x14ac:dyDescent="0.25">
      <c r="A6" s="12">
        <v>2</v>
      </c>
      <c r="B6" s="51">
        <v>-17042</v>
      </c>
      <c r="C6" s="51">
        <v>-16843</v>
      </c>
      <c r="D6" s="24">
        <f t="shared" ref="D6:D36" si="0">+C6-B6</f>
        <v>199</v>
      </c>
      <c r="F6" s="12"/>
      <c r="G6" s="24"/>
      <c r="H6" s="24"/>
      <c r="I6" s="24"/>
      <c r="J6" s="12"/>
      <c r="K6" s="24"/>
      <c r="L6" s="24"/>
      <c r="M6" s="24"/>
      <c r="N6" s="12"/>
      <c r="O6" s="24"/>
      <c r="P6" s="24"/>
      <c r="Q6" s="24"/>
      <c r="R6" s="12"/>
      <c r="S6" s="24"/>
      <c r="T6" s="24"/>
      <c r="U6" s="24"/>
      <c r="Z6" s="12"/>
      <c r="AA6" s="24"/>
      <c r="AB6" s="24"/>
      <c r="AC6" s="24"/>
    </row>
    <row r="7" spans="1:29" ht="14.1" customHeight="1" x14ac:dyDescent="0.25">
      <c r="A7" s="12">
        <v>3</v>
      </c>
      <c r="B7" s="51">
        <v>-17090</v>
      </c>
      <c r="C7" s="51">
        <v>-16843</v>
      </c>
      <c r="D7" s="24">
        <f t="shared" si="0"/>
        <v>247</v>
      </c>
      <c r="F7" s="12"/>
      <c r="G7" s="24"/>
      <c r="H7" s="24"/>
      <c r="I7" s="24"/>
      <c r="J7" s="12"/>
      <c r="K7" s="24"/>
      <c r="L7" s="24"/>
      <c r="M7" s="24"/>
      <c r="N7" s="12"/>
      <c r="O7" s="24"/>
      <c r="P7" s="24"/>
      <c r="Q7" s="24"/>
      <c r="R7" s="12"/>
      <c r="S7" s="24"/>
      <c r="T7" s="24"/>
      <c r="U7" s="24"/>
      <c r="Z7" s="12"/>
      <c r="AA7" s="24"/>
      <c r="AB7" s="24"/>
      <c r="AC7" s="24"/>
    </row>
    <row r="8" spans="1:29" ht="14.1" customHeight="1" x14ac:dyDescent="0.25">
      <c r="A8" s="12">
        <v>4</v>
      </c>
      <c r="B8" s="24">
        <v>-10627</v>
      </c>
      <c r="C8" s="51">
        <v>-10000</v>
      </c>
      <c r="D8" s="24">
        <f t="shared" si="0"/>
        <v>627</v>
      </c>
      <c r="F8" s="12"/>
      <c r="G8" s="24"/>
      <c r="H8" s="24"/>
      <c r="I8" s="24"/>
      <c r="J8" s="12"/>
      <c r="K8" s="24"/>
      <c r="L8" s="24"/>
      <c r="M8" s="24"/>
      <c r="N8" s="12"/>
      <c r="O8" s="24"/>
      <c r="P8" s="24"/>
      <c r="Q8" s="24"/>
      <c r="R8" s="12"/>
      <c r="S8" s="24"/>
      <c r="T8" s="24"/>
      <c r="U8" s="24"/>
      <c r="Z8" s="12"/>
      <c r="AA8" s="24"/>
      <c r="AB8" s="24"/>
      <c r="AC8" s="24"/>
    </row>
    <row r="9" spans="1:29" ht="14.1" customHeight="1" x14ac:dyDescent="0.25">
      <c r="A9" s="12">
        <v>5</v>
      </c>
      <c r="B9" s="24"/>
      <c r="C9" s="24"/>
      <c r="D9" s="24">
        <f t="shared" si="0"/>
        <v>0</v>
      </c>
      <c r="F9" s="12"/>
      <c r="G9" s="24"/>
      <c r="H9" s="24"/>
      <c r="I9" s="24"/>
      <c r="J9" s="12"/>
      <c r="K9" s="24"/>
      <c r="L9" s="24"/>
      <c r="M9" s="24"/>
      <c r="N9" s="12"/>
      <c r="O9" s="24"/>
      <c r="P9" s="24"/>
      <c r="Q9" s="24"/>
      <c r="R9" s="12"/>
      <c r="S9" s="24"/>
      <c r="T9" s="24"/>
      <c r="U9" s="24"/>
      <c r="Z9" s="12"/>
      <c r="AA9" s="24"/>
      <c r="AB9" s="24"/>
      <c r="AC9" s="24"/>
    </row>
    <row r="10" spans="1:29" ht="14.1" customHeight="1" x14ac:dyDescent="0.25">
      <c r="A10" s="12">
        <v>6</v>
      </c>
      <c r="B10" s="24"/>
      <c r="C10" s="24"/>
      <c r="D10" s="24">
        <f t="shared" si="0"/>
        <v>0</v>
      </c>
      <c r="F10" s="12"/>
      <c r="G10" s="24"/>
      <c r="H10" s="24"/>
      <c r="I10" s="24"/>
      <c r="J10" s="12"/>
      <c r="K10" s="24"/>
      <c r="L10" s="24"/>
      <c r="M10" s="24"/>
      <c r="N10" s="12"/>
      <c r="O10" s="24"/>
      <c r="P10" s="24"/>
      <c r="Q10" s="24"/>
      <c r="R10" s="12"/>
      <c r="S10" s="24"/>
      <c r="T10" s="24"/>
      <c r="U10" s="24"/>
      <c r="Z10" s="12"/>
      <c r="AA10" s="24"/>
      <c r="AB10" s="24"/>
      <c r="AC10" s="24"/>
    </row>
    <row r="11" spans="1:29" ht="14.1" customHeight="1" x14ac:dyDescent="0.25">
      <c r="A11" s="12">
        <v>7</v>
      </c>
      <c r="B11" s="24">
        <v>-9835</v>
      </c>
      <c r="C11" s="24">
        <v>-9656</v>
      </c>
      <c r="D11" s="24">
        <f t="shared" si="0"/>
        <v>179</v>
      </c>
      <c r="F11" s="12"/>
      <c r="G11" s="24"/>
      <c r="H11" s="24"/>
      <c r="I11" s="24"/>
      <c r="J11" s="12"/>
      <c r="K11" s="24"/>
      <c r="L11" s="24"/>
      <c r="M11" s="24"/>
      <c r="N11" s="12"/>
      <c r="O11" s="24"/>
      <c r="P11" s="24"/>
      <c r="Q11" s="24"/>
      <c r="R11" s="12"/>
      <c r="S11" s="24"/>
      <c r="T11" s="24"/>
      <c r="U11" s="24"/>
      <c r="Z11" s="12"/>
      <c r="AA11" s="24"/>
      <c r="AB11" s="24"/>
      <c r="AC11" s="24"/>
    </row>
    <row r="12" spans="1:29" ht="14.1" customHeight="1" x14ac:dyDescent="0.25">
      <c r="A12" s="12">
        <v>8</v>
      </c>
      <c r="B12" s="24"/>
      <c r="C12" s="51"/>
      <c r="D12" s="24">
        <f t="shared" si="0"/>
        <v>0</v>
      </c>
      <c r="F12" s="12"/>
      <c r="G12" s="24"/>
      <c r="H12" s="24"/>
      <c r="I12" s="24"/>
      <c r="J12" s="12"/>
      <c r="K12" s="24"/>
      <c r="L12" s="24"/>
      <c r="M12" s="24"/>
      <c r="N12" s="12"/>
      <c r="O12" s="24"/>
      <c r="P12" s="24"/>
      <c r="Q12" s="24"/>
      <c r="R12" s="12"/>
      <c r="S12" s="24"/>
      <c r="T12" s="24"/>
      <c r="U12" s="24"/>
      <c r="Z12" s="12"/>
      <c r="AA12" s="24"/>
      <c r="AB12" s="24"/>
      <c r="AC12" s="24"/>
    </row>
    <row r="13" spans="1:29" ht="14.1" customHeight="1" x14ac:dyDescent="0.25">
      <c r="A13" s="12">
        <v>9</v>
      </c>
      <c r="B13" s="24">
        <v>-12907</v>
      </c>
      <c r="C13" s="24">
        <v>-13000</v>
      </c>
      <c r="D13" s="24">
        <f t="shared" si="0"/>
        <v>-93</v>
      </c>
      <c r="F13" s="12"/>
      <c r="G13" s="24"/>
      <c r="H13" s="24"/>
      <c r="I13" s="24"/>
      <c r="J13" s="12"/>
      <c r="K13" s="24"/>
      <c r="L13" s="24"/>
      <c r="M13" s="24"/>
      <c r="N13" s="12"/>
      <c r="O13" s="24"/>
      <c r="P13" s="24"/>
      <c r="Q13" s="24"/>
      <c r="R13" s="12"/>
      <c r="S13" s="24"/>
      <c r="T13" s="24"/>
      <c r="U13" s="24"/>
      <c r="Z13" s="12"/>
      <c r="AA13" s="24"/>
      <c r="AB13" s="24"/>
      <c r="AC13" s="24"/>
    </row>
    <row r="14" spans="1:29" ht="14.1" customHeight="1" x14ac:dyDescent="0.25">
      <c r="A14" s="12">
        <v>10</v>
      </c>
      <c r="B14" s="24">
        <v>-6318</v>
      </c>
      <c r="C14" s="24">
        <v>-6000</v>
      </c>
      <c r="D14" s="24">
        <f t="shared" si="0"/>
        <v>318</v>
      </c>
      <c r="F14" s="12"/>
      <c r="G14" s="24"/>
      <c r="H14" s="24"/>
      <c r="I14" s="24"/>
      <c r="J14" s="12"/>
      <c r="K14" s="24"/>
      <c r="L14" s="24"/>
      <c r="M14" s="24"/>
      <c r="N14" s="12"/>
      <c r="O14" s="24"/>
      <c r="P14" s="24"/>
      <c r="Q14" s="24"/>
      <c r="R14" s="12"/>
      <c r="S14" s="24"/>
      <c r="T14" s="24"/>
      <c r="U14" s="24"/>
      <c r="Z14" s="12"/>
      <c r="AA14" s="24"/>
      <c r="AB14" s="24"/>
      <c r="AC14" s="24"/>
    </row>
    <row r="15" spans="1:29" ht="14.1" customHeight="1" x14ac:dyDescent="0.25">
      <c r="A15" s="12">
        <v>11</v>
      </c>
      <c r="B15" s="24">
        <v>-5383</v>
      </c>
      <c r="C15" s="24">
        <v>-4262</v>
      </c>
      <c r="D15" s="24">
        <f t="shared" si="0"/>
        <v>1121</v>
      </c>
      <c r="F15" s="12"/>
      <c r="G15" s="24"/>
      <c r="H15" s="24"/>
      <c r="I15" s="24"/>
      <c r="J15" s="12"/>
      <c r="K15" s="24"/>
      <c r="L15" s="24"/>
      <c r="M15" s="24"/>
      <c r="N15" s="12"/>
      <c r="O15" s="24"/>
      <c r="P15" s="24"/>
      <c r="Q15" s="24"/>
      <c r="R15" s="12"/>
      <c r="S15" s="24"/>
      <c r="T15" s="24"/>
      <c r="U15" s="24"/>
      <c r="Z15" s="12"/>
      <c r="AA15" s="24"/>
      <c r="AB15" s="24"/>
      <c r="AC15" s="24"/>
    </row>
    <row r="16" spans="1:29" ht="14.1" customHeight="1" x14ac:dyDescent="0.25">
      <c r="A16" s="12">
        <v>12</v>
      </c>
      <c r="B16" s="51"/>
      <c r="C16" s="24"/>
      <c r="D16" s="24">
        <f t="shared" si="0"/>
        <v>0</v>
      </c>
      <c r="F16" s="12"/>
      <c r="G16" s="24"/>
      <c r="H16" s="24"/>
      <c r="I16" s="24"/>
      <c r="J16" s="12"/>
      <c r="K16" s="24"/>
      <c r="L16" s="24"/>
      <c r="M16" s="24"/>
      <c r="N16" s="12"/>
      <c r="O16" s="24"/>
      <c r="P16" s="24"/>
      <c r="Q16" s="24"/>
      <c r="R16" s="12"/>
      <c r="S16" s="24"/>
      <c r="T16" s="24"/>
      <c r="U16" s="24"/>
      <c r="Z16" s="12"/>
      <c r="AA16" s="24"/>
      <c r="AB16" s="24"/>
      <c r="AC16" s="24"/>
    </row>
    <row r="17" spans="1:29" ht="14.1" customHeight="1" x14ac:dyDescent="0.25">
      <c r="A17" s="12">
        <v>13</v>
      </c>
      <c r="B17" s="24"/>
      <c r="C17" s="24"/>
      <c r="D17" s="24">
        <f t="shared" si="0"/>
        <v>0</v>
      </c>
      <c r="F17" s="12"/>
      <c r="G17" s="24"/>
      <c r="H17" s="24"/>
      <c r="I17" s="24"/>
      <c r="J17" s="12"/>
      <c r="K17" s="24"/>
      <c r="L17" s="24"/>
      <c r="M17" s="24"/>
      <c r="N17" s="12"/>
      <c r="O17" s="24"/>
      <c r="P17" s="24"/>
      <c r="Q17" s="24"/>
      <c r="R17" s="12"/>
      <c r="S17" s="24"/>
      <c r="T17" s="24"/>
      <c r="U17" s="24"/>
      <c r="Z17" s="12"/>
      <c r="AA17" s="24"/>
      <c r="AB17" s="24"/>
      <c r="AC17" s="24"/>
    </row>
    <row r="18" spans="1:29" ht="14.1" customHeight="1" x14ac:dyDescent="0.25">
      <c r="A18" s="12">
        <v>14</v>
      </c>
      <c r="B18" s="24"/>
      <c r="C18" s="24"/>
      <c r="D18" s="24">
        <f t="shared" si="0"/>
        <v>0</v>
      </c>
      <c r="F18" s="12"/>
      <c r="G18" s="24"/>
      <c r="H18" s="24"/>
      <c r="I18" s="24"/>
      <c r="J18" s="12"/>
      <c r="K18" s="24"/>
      <c r="L18" s="24"/>
      <c r="M18" s="24"/>
      <c r="N18" s="12"/>
      <c r="O18" s="24"/>
      <c r="P18" s="24"/>
      <c r="Q18" s="24"/>
      <c r="R18" s="12"/>
      <c r="S18" s="24"/>
      <c r="T18" s="24"/>
      <c r="U18" s="24"/>
      <c r="Z18" s="12"/>
      <c r="AA18" s="24"/>
      <c r="AB18" s="24"/>
      <c r="AC18" s="24"/>
    </row>
    <row r="19" spans="1:29" ht="14.1" customHeight="1" x14ac:dyDescent="0.25">
      <c r="A19" s="12">
        <v>15</v>
      </c>
      <c r="B19" s="24"/>
      <c r="C19" s="24">
        <v>10000</v>
      </c>
      <c r="D19" s="24">
        <f t="shared" si="0"/>
        <v>10000</v>
      </c>
      <c r="F19" s="12"/>
      <c r="G19" s="24"/>
      <c r="H19" s="24"/>
      <c r="I19" s="24"/>
      <c r="J19" s="12"/>
      <c r="K19" s="24"/>
      <c r="L19" s="24"/>
      <c r="M19" s="24"/>
      <c r="N19" s="12"/>
      <c r="O19" s="24"/>
      <c r="P19" s="24"/>
      <c r="Q19" s="24"/>
      <c r="R19" s="12"/>
      <c r="S19" s="24"/>
      <c r="T19" s="24"/>
      <c r="U19" s="24"/>
      <c r="Z19" s="12"/>
      <c r="AA19" s="24"/>
      <c r="AB19" s="24"/>
      <c r="AC19" s="24"/>
    </row>
    <row r="20" spans="1:29" ht="14.1" customHeight="1" x14ac:dyDescent="0.25">
      <c r="A20" s="12">
        <v>16</v>
      </c>
      <c r="B20" s="24">
        <v>-12589</v>
      </c>
      <c r="C20" s="24"/>
      <c r="D20" s="24">
        <f t="shared" si="0"/>
        <v>12589</v>
      </c>
      <c r="F20" s="12"/>
      <c r="G20" s="24"/>
      <c r="H20" s="24"/>
      <c r="I20" s="24"/>
      <c r="J20" s="12"/>
      <c r="K20" s="24"/>
      <c r="L20" s="24"/>
      <c r="M20" s="24"/>
      <c r="N20" s="12"/>
      <c r="O20" s="24"/>
      <c r="P20" s="24"/>
      <c r="Q20" s="24"/>
      <c r="R20" s="12"/>
      <c r="S20" s="24"/>
      <c r="T20" s="24"/>
      <c r="U20" s="24"/>
      <c r="Z20" s="12"/>
      <c r="AA20" s="24"/>
      <c r="AB20" s="24"/>
      <c r="AC20" s="24"/>
    </row>
    <row r="21" spans="1:29" ht="14.1" customHeight="1" x14ac:dyDescent="0.25">
      <c r="A21" s="12">
        <v>17</v>
      </c>
      <c r="B21" s="24">
        <v>-25789</v>
      </c>
      <c r="C21" s="24">
        <v>-25000</v>
      </c>
      <c r="D21" s="24">
        <f t="shared" si="0"/>
        <v>789</v>
      </c>
      <c r="F21" s="12"/>
      <c r="G21" s="24"/>
      <c r="H21" s="24"/>
      <c r="I21" s="24"/>
      <c r="J21" s="12"/>
      <c r="K21" s="24"/>
      <c r="L21" s="24"/>
      <c r="M21" s="24"/>
      <c r="N21" s="12"/>
      <c r="O21" s="24"/>
      <c r="P21" s="24"/>
      <c r="Q21" s="24"/>
      <c r="R21" s="12"/>
      <c r="S21" s="24"/>
      <c r="T21" s="24"/>
      <c r="U21" s="24"/>
      <c r="Z21" s="12"/>
      <c r="AA21" s="24"/>
      <c r="AB21" s="24"/>
      <c r="AC21" s="24"/>
    </row>
    <row r="22" spans="1:29" ht="14.1" customHeight="1" x14ac:dyDescent="0.25">
      <c r="A22" s="12">
        <v>18</v>
      </c>
      <c r="B22" s="24"/>
      <c r="C22" s="24"/>
      <c r="D22" s="24">
        <f t="shared" si="0"/>
        <v>0</v>
      </c>
      <c r="F22" s="12"/>
      <c r="G22" s="24"/>
      <c r="H22" s="24"/>
      <c r="I22" s="24"/>
      <c r="J22" s="12"/>
      <c r="K22" s="24"/>
      <c r="L22" s="24"/>
      <c r="M22" s="24"/>
      <c r="N22" s="12"/>
      <c r="O22" s="24"/>
      <c r="P22" s="24"/>
      <c r="Q22" s="24"/>
      <c r="R22" s="12"/>
      <c r="S22" s="24"/>
      <c r="T22" s="24"/>
      <c r="U22" s="24"/>
      <c r="Z22" s="12"/>
      <c r="AA22" s="24"/>
      <c r="AB22" s="24"/>
      <c r="AC22" s="24"/>
    </row>
    <row r="23" spans="1:29" ht="14.1" customHeight="1" x14ac:dyDescent="0.25">
      <c r="A23" s="12">
        <v>19</v>
      </c>
      <c r="B23" s="24"/>
      <c r="C23" s="24"/>
      <c r="D23" s="24">
        <f t="shared" si="0"/>
        <v>0</v>
      </c>
      <c r="F23" s="12"/>
      <c r="G23" s="24"/>
      <c r="H23" s="24"/>
      <c r="I23" s="24"/>
      <c r="J23" s="12"/>
      <c r="K23" s="24"/>
      <c r="L23" s="24"/>
      <c r="M23" s="24"/>
      <c r="N23" s="12"/>
      <c r="O23" s="24"/>
      <c r="P23" s="24"/>
      <c r="Q23" s="24"/>
      <c r="R23" s="12"/>
      <c r="S23" s="24"/>
      <c r="T23" s="24"/>
      <c r="U23" s="24"/>
      <c r="Z23" s="12"/>
      <c r="AA23" s="24"/>
      <c r="AB23" s="24"/>
      <c r="AC23" s="24"/>
    </row>
    <row r="24" spans="1:29" ht="14.1" customHeight="1" x14ac:dyDescent="0.25">
      <c r="A24" s="12">
        <v>20</v>
      </c>
      <c r="B24" s="51"/>
      <c r="C24" s="24"/>
      <c r="D24" s="24">
        <f t="shared" si="0"/>
        <v>0</v>
      </c>
      <c r="F24" s="12"/>
      <c r="G24" s="24"/>
      <c r="H24" s="24"/>
      <c r="I24" s="24"/>
      <c r="J24" s="12"/>
      <c r="K24" s="24"/>
      <c r="L24" s="24"/>
      <c r="M24" s="24"/>
      <c r="N24" s="12"/>
      <c r="O24" s="24"/>
      <c r="P24" s="24"/>
      <c r="Q24" s="24"/>
      <c r="R24" s="12"/>
      <c r="S24" s="24"/>
      <c r="T24" s="24"/>
      <c r="U24" s="24"/>
      <c r="Z24" s="12"/>
      <c r="AA24" s="24"/>
      <c r="AB24" s="24"/>
      <c r="AC24" s="24"/>
    </row>
    <row r="25" spans="1:29" ht="14.1" customHeight="1" x14ac:dyDescent="0.25">
      <c r="A25" s="12">
        <v>21</v>
      </c>
      <c r="B25" s="24"/>
      <c r="C25" s="24"/>
      <c r="D25" s="24">
        <f t="shared" si="0"/>
        <v>0</v>
      </c>
      <c r="F25" s="12"/>
      <c r="G25" s="24"/>
      <c r="H25" s="24"/>
      <c r="I25" s="24"/>
      <c r="J25" s="12"/>
      <c r="K25" s="24"/>
      <c r="L25" s="24"/>
      <c r="M25" s="24"/>
      <c r="N25" s="12"/>
      <c r="O25" s="24"/>
      <c r="P25" s="24"/>
      <c r="Q25" s="24"/>
      <c r="R25" s="12"/>
      <c r="S25" s="24"/>
      <c r="T25" s="24"/>
      <c r="U25" s="24"/>
      <c r="Z25" s="12"/>
      <c r="AA25" s="24"/>
      <c r="AB25" s="24"/>
      <c r="AC25" s="24"/>
    </row>
    <row r="26" spans="1:29" ht="14.1" customHeight="1" x14ac:dyDescent="0.25">
      <c r="A26" s="12">
        <v>22</v>
      </c>
      <c r="B26" s="24"/>
      <c r="C26" s="24"/>
      <c r="D26" s="24">
        <f t="shared" si="0"/>
        <v>0</v>
      </c>
      <c r="F26" s="12"/>
      <c r="G26" s="24"/>
      <c r="H26" s="24"/>
      <c r="I26" s="24"/>
      <c r="J26" s="12"/>
      <c r="K26" s="24"/>
      <c r="L26" s="24"/>
      <c r="M26" s="24"/>
      <c r="N26" s="12"/>
      <c r="O26" s="24"/>
      <c r="P26" s="24"/>
      <c r="Q26" s="24"/>
      <c r="R26" s="12"/>
      <c r="S26" s="24"/>
      <c r="T26" s="24"/>
      <c r="U26" s="24"/>
      <c r="Z26" s="12"/>
      <c r="AA26" s="24"/>
      <c r="AB26" s="24"/>
      <c r="AC26" s="24"/>
    </row>
    <row r="27" spans="1:29" ht="14.1" customHeight="1" x14ac:dyDescent="0.25">
      <c r="A27" s="12">
        <v>23</v>
      </c>
      <c r="B27" s="24"/>
      <c r="C27" s="24"/>
      <c r="D27" s="24">
        <f t="shared" si="0"/>
        <v>0</v>
      </c>
      <c r="F27" s="12"/>
      <c r="G27" s="24"/>
      <c r="H27" s="24"/>
      <c r="I27" s="24"/>
      <c r="J27" s="12"/>
      <c r="K27" s="24"/>
      <c r="L27" s="24"/>
      <c r="M27" s="24"/>
      <c r="N27" s="12"/>
      <c r="O27" s="24"/>
      <c r="P27" s="24"/>
      <c r="Q27" s="24"/>
      <c r="R27" s="12"/>
      <c r="S27" s="24"/>
      <c r="T27" s="24"/>
      <c r="U27" s="24"/>
      <c r="Z27" s="12"/>
      <c r="AA27" s="24"/>
      <c r="AB27" s="24"/>
      <c r="AC27" s="24"/>
    </row>
    <row r="28" spans="1:29" ht="14.1" customHeight="1" x14ac:dyDescent="0.25">
      <c r="A28" s="12">
        <v>24</v>
      </c>
      <c r="B28" s="24"/>
      <c r="C28" s="24"/>
      <c r="D28" s="24">
        <f t="shared" si="0"/>
        <v>0</v>
      </c>
      <c r="F28" s="12"/>
      <c r="G28" s="24"/>
      <c r="H28" s="24"/>
      <c r="I28" s="24"/>
      <c r="J28" s="12"/>
      <c r="K28" s="24"/>
      <c r="L28" s="24"/>
      <c r="M28" s="24"/>
      <c r="N28" s="12"/>
      <c r="O28" s="24"/>
      <c r="P28" s="24"/>
      <c r="Q28" s="24"/>
      <c r="R28" s="12"/>
      <c r="S28" s="24"/>
      <c r="T28" s="24"/>
      <c r="U28" s="24"/>
      <c r="Z28" s="12"/>
      <c r="AA28" s="24"/>
      <c r="AB28" s="24"/>
      <c r="AC28" s="24"/>
    </row>
    <row r="29" spans="1:29" ht="14.1" customHeight="1" x14ac:dyDescent="0.25">
      <c r="A29" s="12">
        <v>25</v>
      </c>
      <c r="B29" s="24"/>
      <c r="C29" s="24"/>
      <c r="D29" s="24">
        <f t="shared" si="0"/>
        <v>0</v>
      </c>
      <c r="F29" s="12"/>
      <c r="G29" s="24"/>
      <c r="H29" s="24"/>
      <c r="I29" s="24"/>
      <c r="J29" s="12"/>
      <c r="K29" s="24"/>
      <c r="L29" s="24"/>
      <c r="M29" s="24"/>
      <c r="N29" s="12"/>
      <c r="O29" s="24"/>
      <c r="P29" s="24"/>
      <c r="Q29" s="24"/>
      <c r="R29" s="12"/>
      <c r="S29" s="24"/>
      <c r="T29" s="24"/>
      <c r="U29" s="24"/>
      <c r="Z29" s="12"/>
      <c r="AA29" s="24"/>
      <c r="AB29" s="24"/>
      <c r="AC29" s="24"/>
    </row>
    <row r="30" spans="1:29" ht="14.1" customHeight="1" x14ac:dyDescent="0.25">
      <c r="A30" s="12">
        <v>26</v>
      </c>
      <c r="B30" s="24"/>
      <c r="C30" s="24"/>
      <c r="D30" s="24">
        <f t="shared" si="0"/>
        <v>0</v>
      </c>
      <c r="F30" s="12"/>
      <c r="G30" s="24"/>
      <c r="H30" s="24"/>
      <c r="I30" s="24"/>
      <c r="J30" s="12"/>
      <c r="K30" s="24"/>
      <c r="L30" s="24"/>
      <c r="M30" s="24"/>
      <c r="N30" s="12"/>
      <c r="O30" s="24"/>
      <c r="P30" s="24"/>
      <c r="Q30" s="24"/>
      <c r="R30" s="12"/>
      <c r="S30" s="24"/>
      <c r="T30" s="24"/>
      <c r="U30" s="24"/>
      <c r="Z30" s="12"/>
      <c r="AA30" s="24"/>
      <c r="AB30" s="24"/>
      <c r="AC30" s="24"/>
    </row>
    <row r="31" spans="1:29" ht="14.1" customHeight="1" x14ac:dyDescent="0.25">
      <c r="A31" s="12">
        <v>27</v>
      </c>
      <c r="B31" s="24"/>
      <c r="C31" s="24"/>
      <c r="D31" s="24">
        <f t="shared" si="0"/>
        <v>0</v>
      </c>
      <c r="F31" s="12"/>
      <c r="G31" s="24"/>
      <c r="H31" s="24"/>
      <c r="I31" s="24"/>
      <c r="J31" s="12"/>
      <c r="K31" s="24"/>
      <c r="L31" s="24"/>
      <c r="M31" s="24"/>
      <c r="N31" s="12"/>
      <c r="O31" s="24"/>
      <c r="P31" s="24"/>
      <c r="Q31" s="24"/>
      <c r="R31" s="12"/>
      <c r="S31" s="24"/>
      <c r="T31" s="24"/>
      <c r="U31" s="24"/>
      <c r="Z31" s="12"/>
      <c r="AA31" s="24"/>
      <c r="AB31" s="24"/>
      <c r="AC31" s="24"/>
    </row>
    <row r="32" spans="1:29" ht="14.1" customHeight="1" x14ac:dyDescent="0.25">
      <c r="A32" s="12">
        <v>28</v>
      </c>
      <c r="B32" s="51"/>
      <c r="C32" s="24"/>
      <c r="D32" s="24">
        <f t="shared" si="0"/>
        <v>0</v>
      </c>
      <c r="F32" s="12"/>
      <c r="G32" s="24"/>
      <c r="H32" s="24"/>
      <c r="I32" s="24"/>
      <c r="J32" s="12"/>
      <c r="K32" s="24"/>
      <c r="L32" s="24"/>
      <c r="M32" s="24"/>
      <c r="N32" s="12"/>
      <c r="O32" s="24"/>
      <c r="P32" s="24"/>
      <c r="Q32" s="24"/>
      <c r="R32" s="12"/>
      <c r="S32" s="24"/>
      <c r="T32" s="24"/>
      <c r="U32" s="24"/>
      <c r="Z32" s="12"/>
      <c r="AA32" s="24"/>
      <c r="AB32" s="24"/>
      <c r="AC32" s="24"/>
    </row>
    <row r="33" spans="1:65" ht="14.1" customHeight="1" x14ac:dyDescent="0.25">
      <c r="A33" s="12">
        <v>29</v>
      </c>
      <c r="B33" s="24"/>
      <c r="C33" s="24"/>
      <c r="D33" s="24">
        <f t="shared" si="0"/>
        <v>0</v>
      </c>
      <c r="F33" s="12"/>
      <c r="G33" s="24"/>
      <c r="H33" s="24"/>
      <c r="I33" s="24"/>
      <c r="J33" s="12"/>
      <c r="K33" s="24"/>
      <c r="L33" s="24"/>
      <c r="M33" s="24"/>
      <c r="N33" s="12"/>
      <c r="O33" s="24"/>
      <c r="P33" s="24"/>
      <c r="Q33" s="24"/>
      <c r="R33" s="12"/>
      <c r="S33" s="24"/>
      <c r="T33" s="24"/>
      <c r="U33" s="24"/>
      <c r="Z33" s="12"/>
      <c r="AA33" s="24"/>
      <c r="AB33" s="24"/>
      <c r="AC33" s="24"/>
    </row>
    <row r="34" spans="1:65" ht="14.1" customHeight="1" x14ac:dyDescent="0.25">
      <c r="A34" s="12">
        <v>30</v>
      </c>
      <c r="B34" s="24"/>
      <c r="C34" s="24"/>
      <c r="D34" s="24">
        <f t="shared" si="0"/>
        <v>0</v>
      </c>
      <c r="F34" s="12"/>
      <c r="G34" s="24"/>
      <c r="H34" s="24"/>
      <c r="I34" s="150"/>
      <c r="J34" s="149"/>
      <c r="K34" s="150"/>
      <c r="L34" s="150"/>
      <c r="M34" s="150"/>
      <c r="N34" s="149"/>
      <c r="O34" s="150"/>
      <c r="P34" s="150"/>
      <c r="Q34" s="150"/>
      <c r="R34" s="149"/>
      <c r="S34" s="150"/>
      <c r="T34" s="150"/>
      <c r="U34" s="150"/>
      <c r="V34" s="293"/>
      <c r="W34" s="293"/>
      <c r="X34" s="293"/>
      <c r="Y34" s="293"/>
      <c r="Z34" s="149"/>
      <c r="AA34" s="150"/>
      <c r="AB34" s="150"/>
      <c r="AC34" s="150"/>
      <c r="AD34" s="293"/>
      <c r="AE34" s="293"/>
      <c r="AF34" s="293"/>
      <c r="AG34" s="293"/>
      <c r="AH34" s="293"/>
      <c r="AI34" s="293"/>
      <c r="AJ34" s="293"/>
      <c r="AK34" s="293"/>
      <c r="AL34" s="293"/>
      <c r="AM34" s="293"/>
      <c r="AN34" s="293"/>
      <c r="AO34" s="293"/>
      <c r="AP34" s="293"/>
      <c r="AQ34" s="293"/>
      <c r="AR34" s="293"/>
      <c r="AS34" s="293"/>
      <c r="AT34" s="293"/>
      <c r="AU34" s="293"/>
      <c r="AV34" s="293"/>
      <c r="AW34" s="293"/>
      <c r="AX34" s="293"/>
      <c r="AY34" s="293"/>
      <c r="AZ34" s="293"/>
      <c r="BA34" s="293"/>
      <c r="BB34" s="293"/>
      <c r="BC34" s="293"/>
      <c r="BD34" s="293"/>
      <c r="BE34" s="293"/>
      <c r="BF34" s="293"/>
      <c r="BG34" s="293"/>
      <c r="BH34" s="293"/>
      <c r="BI34" s="293"/>
      <c r="BJ34" s="293"/>
      <c r="BK34" s="293"/>
      <c r="BL34" s="293"/>
      <c r="BM34" s="293"/>
    </row>
    <row r="35" spans="1:65" ht="14.1" customHeight="1" x14ac:dyDescent="0.25">
      <c r="A35" s="12">
        <v>31</v>
      </c>
      <c r="B35" s="24"/>
      <c r="C35" s="24"/>
      <c r="D35" s="24">
        <f t="shared" si="0"/>
        <v>0</v>
      </c>
      <c r="F35" s="12"/>
      <c r="G35" s="24"/>
      <c r="H35" s="24"/>
      <c r="I35" s="150"/>
      <c r="J35" s="149"/>
      <c r="K35" s="150"/>
      <c r="L35" s="150"/>
      <c r="M35" s="150"/>
      <c r="N35" s="149"/>
      <c r="O35" s="150"/>
      <c r="P35" s="150"/>
      <c r="Q35" s="150"/>
      <c r="R35" s="149"/>
      <c r="S35" s="150"/>
      <c r="T35" s="150"/>
      <c r="U35" s="150"/>
      <c r="V35" s="293"/>
      <c r="W35" s="293"/>
      <c r="X35" s="293"/>
      <c r="Y35" s="293"/>
      <c r="Z35" s="149"/>
      <c r="AA35" s="150"/>
      <c r="AB35" s="150"/>
      <c r="AC35" s="150"/>
      <c r="AD35" s="293"/>
      <c r="AE35" s="293"/>
      <c r="AF35" s="293"/>
      <c r="AG35" s="293"/>
      <c r="AH35" s="293"/>
      <c r="AI35" s="293"/>
      <c r="AJ35" s="293"/>
      <c r="AK35" s="293"/>
      <c r="AL35" s="293"/>
      <c r="AM35" s="293"/>
      <c r="AN35" s="293"/>
      <c r="AO35" s="293"/>
      <c r="AP35" s="293"/>
      <c r="AQ35" s="293"/>
      <c r="AR35" s="293"/>
      <c r="AS35" s="293"/>
      <c r="AT35" s="293"/>
      <c r="AU35" s="293"/>
      <c r="AV35" s="293"/>
      <c r="AW35" s="293"/>
      <c r="AX35" s="293"/>
      <c r="AY35" s="293"/>
      <c r="AZ35" s="293"/>
      <c r="BA35" s="293"/>
      <c r="BB35" s="293"/>
      <c r="BC35" s="293"/>
      <c r="BD35" s="293"/>
      <c r="BE35" s="293"/>
      <c r="BF35" s="293"/>
      <c r="BG35" s="293"/>
      <c r="BH35" s="293"/>
      <c r="BI35" s="293"/>
      <c r="BJ35" s="293"/>
      <c r="BK35" s="293"/>
      <c r="BL35" s="293"/>
      <c r="BM35" s="293"/>
    </row>
    <row r="36" spans="1:65" ht="14.1" customHeight="1" x14ac:dyDescent="0.25">
      <c r="A36" s="12"/>
      <c r="B36" s="24">
        <f>SUM(B5:B35)</f>
        <v>-122242</v>
      </c>
      <c r="C36" s="24">
        <f>SUM(C5:C35)</f>
        <v>-96604</v>
      </c>
      <c r="D36" s="24">
        <f t="shared" si="0"/>
        <v>25638</v>
      </c>
      <c r="F36" s="12"/>
      <c r="G36" s="24"/>
      <c r="H36" s="24"/>
      <c r="I36" s="150"/>
      <c r="J36" s="149"/>
      <c r="K36" s="150"/>
      <c r="L36" s="150"/>
      <c r="M36" s="150"/>
      <c r="N36" s="149"/>
      <c r="O36" s="150"/>
      <c r="P36" s="150"/>
      <c r="Q36" s="150"/>
      <c r="R36" s="149"/>
      <c r="S36" s="150"/>
      <c r="T36" s="150"/>
      <c r="U36" s="150"/>
      <c r="V36" s="293"/>
      <c r="W36" s="293"/>
      <c r="X36" s="293"/>
      <c r="Y36" s="293"/>
      <c r="Z36" s="149"/>
      <c r="AA36" s="150"/>
      <c r="AB36" s="150"/>
      <c r="AC36" s="150"/>
      <c r="AD36" s="293"/>
      <c r="AE36" s="293"/>
      <c r="AF36" s="293"/>
      <c r="AG36" s="293"/>
      <c r="AH36" s="293"/>
      <c r="AI36" s="293"/>
      <c r="AJ36" s="293"/>
      <c r="AK36" s="293"/>
      <c r="AL36" s="293"/>
      <c r="AM36" s="293"/>
      <c r="AN36" s="293"/>
      <c r="AO36" s="293"/>
      <c r="AP36" s="293"/>
      <c r="AQ36" s="293"/>
      <c r="AR36" s="293"/>
      <c r="AS36" s="293"/>
      <c r="AT36" s="293"/>
      <c r="AU36" s="293"/>
      <c r="AV36" s="293"/>
      <c r="AW36" s="293"/>
      <c r="AX36" s="293"/>
      <c r="AY36" s="293"/>
      <c r="AZ36" s="293"/>
      <c r="BA36" s="293"/>
      <c r="BB36" s="293"/>
      <c r="BC36" s="293"/>
      <c r="BD36" s="293"/>
      <c r="BE36" s="293"/>
      <c r="BF36" s="293"/>
      <c r="BG36" s="293"/>
      <c r="BH36" s="293"/>
      <c r="BI36" s="293"/>
      <c r="BJ36" s="293"/>
      <c r="BK36" s="293"/>
      <c r="BL36" s="293"/>
      <c r="BM36" s="293"/>
    </row>
    <row r="37" spans="1:65" ht="14.1" customHeight="1" x14ac:dyDescent="0.25">
      <c r="A37" s="26"/>
      <c r="B37"/>
      <c r="C37" s="14"/>
      <c r="D37" s="329">
        <f>+summary!H5</f>
        <v>2.15</v>
      </c>
      <c r="F37" s="32"/>
      <c r="G37" s="14"/>
      <c r="H37" s="14"/>
      <c r="I37" s="206"/>
      <c r="J37" s="204"/>
      <c r="K37" s="206"/>
      <c r="L37" s="206"/>
      <c r="M37" s="206"/>
      <c r="N37" s="204"/>
      <c r="O37" s="206"/>
      <c r="P37" s="206"/>
      <c r="Q37" s="206"/>
      <c r="R37" s="204"/>
      <c r="S37" s="206"/>
      <c r="T37" s="206"/>
      <c r="U37" s="206"/>
      <c r="V37" s="293"/>
      <c r="W37" s="293"/>
      <c r="X37" s="293"/>
      <c r="Y37" s="293"/>
      <c r="Z37" s="204"/>
      <c r="AA37" s="206"/>
      <c r="AB37" s="206"/>
      <c r="AC37" s="206"/>
      <c r="AD37" s="293"/>
      <c r="AE37" s="293"/>
      <c r="AF37" s="293"/>
      <c r="AG37" s="293"/>
      <c r="AH37" s="293"/>
      <c r="AI37" s="293"/>
      <c r="AJ37" s="293"/>
      <c r="AK37" s="293"/>
      <c r="AL37" s="293"/>
      <c r="AM37" s="293"/>
      <c r="AN37" s="293"/>
      <c r="AO37" s="293"/>
      <c r="AP37" s="293"/>
      <c r="AQ37" s="293"/>
      <c r="AR37" s="293"/>
      <c r="AS37" s="293"/>
      <c r="AT37" s="293"/>
      <c r="AU37" s="293"/>
      <c r="AV37" s="293"/>
      <c r="AW37" s="293"/>
      <c r="AX37" s="293"/>
      <c r="AY37" s="293"/>
      <c r="AZ37" s="293"/>
      <c r="BA37" s="293"/>
      <c r="BB37" s="293"/>
      <c r="BC37" s="293"/>
      <c r="BD37" s="293"/>
      <c r="BE37" s="293"/>
      <c r="BF37" s="293"/>
      <c r="BG37" s="293"/>
      <c r="BH37" s="293"/>
      <c r="BI37" s="293"/>
      <c r="BJ37" s="293"/>
      <c r="BK37" s="293"/>
      <c r="BL37" s="293"/>
      <c r="BM37" s="293"/>
    </row>
    <row r="38" spans="1:65" x14ac:dyDescent="0.25">
      <c r="B38"/>
      <c r="C38"/>
      <c r="D38" s="138">
        <f>+D37*D36</f>
        <v>55121.7</v>
      </c>
      <c r="G38" s="24"/>
      <c r="H38" s="24"/>
      <c r="I38" s="150"/>
      <c r="J38" s="293"/>
      <c r="K38" s="150"/>
      <c r="L38" s="150"/>
      <c r="M38" s="150"/>
      <c r="N38" s="293"/>
      <c r="O38" s="150"/>
      <c r="P38" s="150"/>
      <c r="Q38" s="150"/>
      <c r="R38" s="293"/>
      <c r="S38" s="150"/>
      <c r="T38" s="150"/>
      <c r="U38" s="150"/>
      <c r="V38" s="293"/>
      <c r="W38" s="293"/>
      <c r="X38" s="293"/>
      <c r="Y38" s="293"/>
      <c r="Z38" s="293"/>
      <c r="AA38" s="150"/>
      <c r="AB38" s="150"/>
      <c r="AC38" s="150"/>
      <c r="AD38" s="293"/>
      <c r="AE38" s="293"/>
      <c r="AF38" s="293"/>
      <c r="AG38" s="293"/>
      <c r="AH38" s="293"/>
      <c r="AI38" s="293"/>
      <c r="AJ38" s="293"/>
      <c r="AK38" s="293"/>
      <c r="AL38" s="293"/>
      <c r="AM38" s="293"/>
      <c r="AN38" s="293"/>
      <c r="AO38" s="293"/>
      <c r="AP38" s="293"/>
      <c r="AQ38" s="293"/>
      <c r="AR38" s="293"/>
      <c r="AS38" s="293"/>
      <c r="AT38" s="293"/>
      <c r="AU38" s="293"/>
      <c r="AV38" s="293"/>
      <c r="AW38" s="293"/>
      <c r="AX38" s="293"/>
      <c r="AY38" s="293"/>
      <c r="AZ38" s="293"/>
      <c r="BA38" s="293"/>
      <c r="BB38" s="293"/>
      <c r="BC38" s="293"/>
      <c r="BD38" s="293"/>
      <c r="BE38" s="293"/>
      <c r="BF38" s="293"/>
      <c r="BG38" s="293"/>
      <c r="BH38" s="293"/>
      <c r="BI38" s="293"/>
      <c r="BJ38" s="293"/>
      <c r="BK38" s="293"/>
      <c r="BL38" s="293"/>
      <c r="BM38" s="293"/>
    </row>
    <row r="39" spans="1:65" x14ac:dyDescent="0.25">
      <c r="A39" s="57">
        <v>37225</v>
      </c>
      <c r="B39"/>
      <c r="C39" s="15"/>
      <c r="D39" s="523">
        <v>-85517.91</v>
      </c>
      <c r="G39" s="24"/>
      <c r="H39" s="24"/>
      <c r="I39" s="150"/>
      <c r="J39" s="293"/>
      <c r="K39" s="150"/>
      <c r="L39" s="150"/>
      <c r="M39" s="150"/>
      <c r="N39" s="293"/>
      <c r="O39" s="150"/>
      <c r="P39" s="150"/>
      <c r="Q39" s="150"/>
      <c r="R39" s="293"/>
      <c r="S39" s="150"/>
      <c r="T39" s="150"/>
      <c r="U39" s="150"/>
      <c r="V39" s="293"/>
      <c r="W39" s="293"/>
      <c r="X39" s="293"/>
      <c r="Y39" s="293"/>
      <c r="Z39" s="293"/>
      <c r="AA39" s="150"/>
      <c r="AB39" s="150"/>
      <c r="AC39" s="150"/>
      <c r="AD39" s="293"/>
      <c r="AE39" s="293"/>
      <c r="AF39" s="293"/>
      <c r="AG39" s="293"/>
      <c r="AH39" s="293"/>
      <c r="AI39" s="293"/>
      <c r="AJ39" s="293"/>
      <c r="AK39" s="293"/>
      <c r="AL39" s="293"/>
      <c r="AM39" s="293"/>
      <c r="AN39" s="293"/>
      <c r="AO39" s="293"/>
      <c r="AP39" s="293"/>
      <c r="AQ39" s="293"/>
      <c r="AR39" s="293"/>
      <c r="AS39" s="293"/>
      <c r="AT39" s="293"/>
      <c r="AU39" s="293"/>
      <c r="AV39" s="293"/>
      <c r="AW39" s="293"/>
      <c r="AX39" s="293"/>
      <c r="AY39" s="293"/>
      <c r="AZ39" s="293"/>
      <c r="BA39" s="293"/>
      <c r="BB39" s="293"/>
      <c r="BC39" s="293"/>
      <c r="BD39" s="293"/>
      <c r="BE39" s="293"/>
      <c r="BF39" s="293"/>
      <c r="BG39" s="293"/>
      <c r="BH39" s="293"/>
      <c r="BI39" s="293"/>
      <c r="BJ39" s="293"/>
      <c r="BK39" s="293"/>
      <c r="BL39" s="293"/>
      <c r="BM39" s="293"/>
    </row>
    <row r="40" spans="1:65" x14ac:dyDescent="0.25">
      <c r="A40" s="57">
        <v>37242</v>
      </c>
      <c r="B40"/>
      <c r="C40" s="48"/>
      <c r="D40" s="138">
        <f>+D39+D38</f>
        <v>-30396.210000000006</v>
      </c>
      <c r="G40" s="24"/>
      <c r="H40" s="24"/>
      <c r="I40" s="150"/>
      <c r="J40" s="293"/>
      <c r="K40" s="150"/>
      <c r="L40" s="150"/>
      <c r="M40" s="150"/>
      <c r="N40" s="293"/>
      <c r="O40" s="150"/>
      <c r="P40" s="150"/>
      <c r="Q40" s="169"/>
      <c r="R40" s="293"/>
      <c r="S40" s="150"/>
      <c r="T40" s="150"/>
      <c r="U40" s="169"/>
      <c r="V40" s="293"/>
      <c r="W40" s="293"/>
      <c r="X40" s="293"/>
      <c r="Y40" s="293"/>
      <c r="Z40" s="293"/>
      <c r="AA40" s="150"/>
      <c r="AB40" s="150"/>
      <c r="AC40" s="169"/>
      <c r="AD40" s="293"/>
      <c r="AE40" s="293"/>
      <c r="AF40" s="293"/>
      <c r="AG40" s="293"/>
      <c r="AH40" s="293"/>
      <c r="AI40" s="293"/>
      <c r="AJ40" s="293"/>
      <c r="AK40" s="293"/>
      <c r="AL40" s="293"/>
      <c r="AM40" s="293"/>
      <c r="AN40" s="293"/>
      <c r="AO40" s="293"/>
      <c r="AP40" s="293"/>
      <c r="AQ40" s="293"/>
      <c r="AR40" s="293"/>
      <c r="AS40" s="293"/>
      <c r="AT40" s="293"/>
      <c r="AU40" s="293"/>
      <c r="AV40" s="293"/>
      <c r="AW40" s="293"/>
      <c r="AX40" s="293"/>
      <c r="AY40" s="293"/>
      <c r="AZ40" s="293"/>
      <c r="BA40" s="293"/>
      <c r="BB40" s="293"/>
      <c r="BC40" s="293"/>
      <c r="BD40" s="293"/>
      <c r="BE40" s="293"/>
      <c r="BF40" s="293"/>
      <c r="BG40" s="293"/>
      <c r="BH40" s="293"/>
      <c r="BI40" s="293"/>
      <c r="BJ40" s="293"/>
      <c r="BK40" s="293"/>
      <c r="BL40" s="293"/>
      <c r="BM40" s="293"/>
    </row>
    <row r="41" spans="1:65" x14ac:dyDescent="0.25">
      <c r="B41"/>
      <c r="C41"/>
      <c r="D41" s="24"/>
      <c r="I41" s="293"/>
      <c r="J41" s="293"/>
      <c r="K41" s="293"/>
      <c r="L41" s="293"/>
      <c r="M41" s="293"/>
      <c r="N41" s="293"/>
      <c r="O41" s="293"/>
      <c r="P41" s="293"/>
      <c r="Q41" s="293"/>
      <c r="R41" s="293"/>
      <c r="S41" s="293"/>
      <c r="T41" s="293"/>
      <c r="U41" s="293"/>
      <c r="V41" s="293"/>
      <c r="W41" s="293"/>
      <c r="X41" s="293"/>
      <c r="Y41" s="293"/>
      <c r="Z41" s="293"/>
      <c r="AA41" s="293"/>
      <c r="AB41" s="293"/>
      <c r="AC41" s="293"/>
      <c r="AD41" s="293"/>
      <c r="AE41" s="293"/>
      <c r="AF41" s="293"/>
      <c r="AG41" s="293"/>
      <c r="AH41" s="293"/>
      <c r="AI41" s="293"/>
      <c r="AJ41" s="293"/>
      <c r="AK41" s="293"/>
      <c r="AL41" s="293"/>
      <c r="AM41" s="293"/>
      <c r="AN41" s="293"/>
      <c r="AO41" s="293"/>
      <c r="AP41" s="293"/>
      <c r="AQ41" s="293"/>
      <c r="AR41" s="293"/>
      <c r="AS41" s="293"/>
      <c r="AT41" s="293"/>
      <c r="AU41" s="293"/>
      <c r="AV41" s="293"/>
      <c r="AW41" s="293"/>
      <c r="AX41" s="293"/>
      <c r="AY41" s="293"/>
      <c r="AZ41" s="293"/>
      <c r="BA41" s="293"/>
      <c r="BB41" s="293"/>
      <c r="BC41" s="293"/>
      <c r="BD41" s="293"/>
      <c r="BE41" s="293"/>
      <c r="BF41" s="293"/>
      <c r="BG41" s="293"/>
      <c r="BH41" s="293"/>
      <c r="BI41" s="293"/>
      <c r="BJ41" s="293"/>
      <c r="BK41" s="293"/>
      <c r="BL41" s="293"/>
      <c r="BM41" s="293"/>
    </row>
    <row r="42" spans="1:65" x14ac:dyDescent="0.25">
      <c r="B42"/>
      <c r="C42"/>
      <c r="D42"/>
      <c r="I42" s="293"/>
      <c r="J42" s="293"/>
      <c r="K42" s="293"/>
      <c r="L42" s="293"/>
      <c r="M42" s="293"/>
      <c r="N42" s="293"/>
      <c r="O42" s="293"/>
      <c r="P42" s="293"/>
      <c r="Q42" s="293"/>
      <c r="R42" s="293"/>
      <c r="S42" s="293"/>
      <c r="T42" s="293"/>
      <c r="U42" s="293"/>
      <c r="V42" s="293"/>
      <c r="W42" s="293"/>
      <c r="X42" s="293"/>
      <c r="Y42" s="293"/>
      <c r="Z42" s="293"/>
      <c r="AA42" s="293"/>
      <c r="AB42" s="293"/>
      <c r="AC42" s="293"/>
      <c r="AD42" s="293"/>
      <c r="AE42" s="293"/>
      <c r="AF42" s="293"/>
      <c r="AG42" s="293"/>
      <c r="AH42" s="293"/>
      <c r="AI42" s="293"/>
      <c r="AJ42" s="293"/>
      <c r="AK42" s="293"/>
      <c r="AL42" s="293"/>
      <c r="AM42" s="293"/>
      <c r="AN42" s="293"/>
      <c r="AO42" s="293"/>
      <c r="AP42" s="293"/>
      <c r="AQ42" s="293"/>
      <c r="AR42" s="293"/>
      <c r="AS42" s="293"/>
      <c r="AT42" s="293"/>
      <c r="AU42" s="293"/>
      <c r="AV42" s="293"/>
      <c r="AW42" s="293"/>
      <c r="AX42" s="293"/>
      <c r="AY42" s="293"/>
      <c r="AZ42" s="293"/>
      <c r="BA42" s="293"/>
      <c r="BB42" s="293"/>
      <c r="BC42" s="293"/>
      <c r="BD42" s="293"/>
      <c r="BE42" s="293"/>
      <c r="BF42" s="293"/>
      <c r="BG42" s="293"/>
      <c r="BH42" s="293"/>
      <c r="BI42" s="293"/>
      <c r="BJ42" s="293"/>
      <c r="BK42" s="293"/>
      <c r="BL42" s="293"/>
      <c r="BM42" s="293"/>
    </row>
    <row r="43" spans="1:65" x14ac:dyDescent="0.25">
      <c r="B43"/>
      <c r="C43"/>
      <c r="D43"/>
      <c r="I43" s="293"/>
      <c r="J43" s="293"/>
      <c r="K43" s="293"/>
      <c r="L43" s="293"/>
      <c r="M43" s="293"/>
      <c r="N43" s="293"/>
      <c r="O43" s="293"/>
      <c r="P43" s="293"/>
      <c r="Q43" s="293"/>
      <c r="R43" s="293"/>
      <c r="S43" s="293"/>
      <c r="T43" s="293"/>
      <c r="U43" s="293"/>
      <c r="V43" s="293"/>
      <c r="W43" s="293"/>
      <c r="X43" s="293"/>
      <c r="Y43" s="293"/>
      <c r="Z43" s="293"/>
      <c r="AA43" s="293"/>
      <c r="AB43" s="293"/>
      <c r="AC43" s="293"/>
      <c r="AD43" s="293"/>
      <c r="AE43" s="293"/>
      <c r="AF43" s="293"/>
      <c r="AG43" s="293"/>
      <c r="AH43" s="293"/>
      <c r="AI43" s="293"/>
      <c r="AJ43" s="293"/>
      <c r="AK43" s="293"/>
      <c r="AL43" s="293"/>
      <c r="AM43" s="293"/>
      <c r="AN43" s="293"/>
      <c r="AO43" s="293"/>
      <c r="AP43" s="293"/>
      <c r="AQ43" s="293"/>
      <c r="AR43" s="293"/>
      <c r="AS43" s="293"/>
      <c r="AT43" s="293"/>
      <c r="AU43" s="293"/>
      <c r="AV43" s="293"/>
      <c r="AW43" s="293"/>
      <c r="AX43" s="293"/>
      <c r="AY43" s="293"/>
      <c r="AZ43" s="293"/>
      <c r="BA43" s="293"/>
      <c r="BB43" s="293"/>
      <c r="BC43" s="293"/>
      <c r="BD43" s="293"/>
      <c r="BE43" s="293"/>
      <c r="BF43" s="293"/>
      <c r="BG43" s="293"/>
      <c r="BH43" s="293"/>
      <c r="BI43" s="293"/>
      <c r="BJ43" s="293"/>
      <c r="BK43" s="293"/>
      <c r="BL43" s="293"/>
      <c r="BM43" s="293"/>
    </row>
    <row r="44" spans="1:65" x14ac:dyDescent="0.25">
      <c r="A44" s="32" t="s">
        <v>152</v>
      </c>
      <c r="B44" s="32"/>
      <c r="C44" s="32"/>
      <c r="D44" s="32"/>
      <c r="I44" s="293"/>
      <c r="J44" s="293"/>
      <c r="K44" s="293"/>
      <c r="L44" s="293"/>
      <c r="M44" s="293"/>
      <c r="N44" s="293"/>
      <c r="O44" s="293"/>
      <c r="P44" s="293"/>
      <c r="Q44" s="293"/>
      <c r="R44" s="293"/>
      <c r="S44" s="293"/>
      <c r="T44" s="293"/>
      <c r="U44" s="293"/>
      <c r="V44" s="293"/>
      <c r="W44" s="293"/>
      <c r="X44" s="293"/>
      <c r="Y44" s="293"/>
      <c r="Z44" s="293"/>
      <c r="AA44" s="293"/>
      <c r="AB44" s="293"/>
      <c r="AC44" s="293"/>
      <c r="AD44" s="293"/>
      <c r="AE44" s="293"/>
      <c r="AF44" s="293"/>
      <c r="AG44" s="293"/>
      <c r="AH44" s="293"/>
      <c r="AI44" s="293"/>
      <c r="AJ44" s="293"/>
      <c r="AK44" s="293"/>
      <c r="AL44" s="293"/>
      <c r="AM44" s="293"/>
      <c r="AN44" s="293"/>
      <c r="AO44" s="293"/>
      <c r="AP44" s="293"/>
      <c r="AQ44" s="293"/>
      <c r="AR44" s="293"/>
      <c r="AS44" s="293"/>
      <c r="AT44" s="293"/>
      <c r="AU44" s="293"/>
      <c r="AV44" s="293"/>
      <c r="AW44" s="293"/>
      <c r="AX44" s="293"/>
      <c r="AY44" s="293"/>
      <c r="AZ44" s="293"/>
      <c r="BA44" s="293"/>
      <c r="BB44" s="293"/>
      <c r="BC44" s="293"/>
      <c r="BD44" s="293"/>
      <c r="BE44" s="293"/>
      <c r="BF44" s="293"/>
      <c r="BG44" s="293"/>
      <c r="BH44" s="293"/>
      <c r="BI44" s="293"/>
      <c r="BJ44" s="293"/>
      <c r="BK44" s="293"/>
      <c r="BL44" s="293"/>
      <c r="BM44" s="293"/>
    </row>
    <row r="45" spans="1:65" x14ac:dyDescent="0.25">
      <c r="A45" s="49">
        <f>+A39</f>
        <v>37225</v>
      </c>
      <c r="B45" s="32"/>
      <c r="C45" s="32"/>
      <c r="D45" s="513">
        <v>-41313</v>
      </c>
    </row>
    <row r="46" spans="1:65" x14ac:dyDescent="0.25">
      <c r="A46" s="49">
        <f>+A40</f>
        <v>37242</v>
      </c>
      <c r="B46" s="32"/>
      <c r="C46" s="32"/>
      <c r="D46" s="355">
        <f>+D36</f>
        <v>25638</v>
      </c>
    </row>
    <row r="47" spans="1:65" x14ac:dyDescent="0.25">
      <c r="A47" s="32"/>
      <c r="B47" s="32"/>
      <c r="C47" s="32"/>
      <c r="D47" s="14">
        <f>+D46+D45</f>
        <v>-15675</v>
      </c>
    </row>
    <row r="48" spans="1:65" x14ac:dyDescent="0.25">
      <c r="A48" s="139"/>
      <c r="B48" s="119"/>
      <c r="C48" s="140"/>
      <c r="D48" s="140"/>
    </row>
    <row r="49" spans="2:4" x14ac:dyDescent="0.25">
      <c r="B49"/>
      <c r="C49"/>
      <c r="D49"/>
    </row>
    <row r="50" spans="2:4" x14ac:dyDescent="0.25">
      <c r="B50"/>
      <c r="C50"/>
      <c r="D50"/>
    </row>
    <row r="51" spans="2:4" x14ac:dyDescent="0.25">
      <c r="B51"/>
      <c r="C51"/>
      <c r="D51"/>
    </row>
    <row r="52" spans="2:4" x14ac:dyDescent="0.25">
      <c r="B52"/>
      <c r="C52"/>
      <c r="D52"/>
    </row>
    <row r="53" spans="2:4" x14ac:dyDescent="0.25">
      <c r="B53"/>
      <c r="C53"/>
      <c r="D53"/>
    </row>
    <row r="54" spans="2:4" x14ac:dyDescent="0.25">
      <c r="B54"/>
      <c r="C54"/>
      <c r="D54"/>
    </row>
    <row r="55" spans="2:4" x14ac:dyDescent="0.25">
      <c r="B55"/>
      <c r="C55"/>
      <c r="D55"/>
    </row>
    <row r="56" spans="2:4" x14ac:dyDescent="0.25">
      <c r="B56"/>
      <c r="C56"/>
      <c r="D56"/>
    </row>
    <row r="57" spans="2:4" x14ac:dyDescent="0.25">
      <c r="B57"/>
      <c r="C57"/>
      <c r="D57"/>
    </row>
    <row r="58" spans="2:4" x14ac:dyDescent="0.25">
      <c r="B58"/>
      <c r="C58"/>
      <c r="D58"/>
    </row>
    <row r="59" spans="2:4" x14ac:dyDescent="0.25">
      <c r="B59"/>
      <c r="C59"/>
      <c r="D59"/>
    </row>
    <row r="60" spans="2:4" x14ac:dyDescent="0.25">
      <c r="B60"/>
      <c r="C60"/>
      <c r="D60"/>
    </row>
    <row r="61" spans="2:4" x14ac:dyDescent="0.25">
      <c r="B61"/>
      <c r="C61"/>
      <c r="D61"/>
    </row>
    <row r="62" spans="2:4" x14ac:dyDescent="0.25">
      <c r="B62"/>
      <c r="C62"/>
      <c r="D62"/>
    </row>
    <row r="63" spans="2:4" x14ac:dyDescent="0.25">
      <c r="B63"/>
      <c r="C63"/>
      <c r="D63"/>
    </row>
    <row r="64" spans="2:4" x14ac:dyDescent="0.25">
      <c r="B64"/>
      <c r="C64"/>
      <c r="D64"/>
    </row>
    <row r="65" spans="2:4" x14ac:dyDescent="0.25">
      <c r="B65"/>
      <c r="C65"/>
      <c r="D65"/>
    </row>
    <row r="66" spans="2:4" x14ac:dyDescent="0.25">
      <c r="B66"/>
      <c r="C66"/>
      <c r="D66"/>
    </row>
    <row r="67" spans="2:4" x14ac:dyDescent="0.25">
      <c r="B67"/>
      <c r="C67"/>
      <c r="D67"/>
    </row>
    <row r="68" spans="2:4" x14ac:dyDescent="0.25">
      <c r="B68"/>
      <c r="C68"/>
      <c r="D68"/>
    </row>
    <row r="69" spans="2:4" x14ac:dyDescent="0.25">
      <c r="B69"/>
      <c r="C69"/>
      <c r="D69"/>
    </row>
    <row r="70" spans="2:4" x14ac:dyDescent="0.25">
      <c r="B70"/>
      <c r="C70"/>
      <c r="D70"/>
    </row>
    <row r="71" spans="2:4" x14ac:dyDescent="0.25">
      <c r="B71"/>
      <c r="C71"/>
      <c r="D71"/>
    </row>
    <row r="72" spans="2:4" x14ac:dyDescent="0.25">
      <c r="B72"/>
      <c r="C72"/>
      <c r="D72"/>
    </row>
    <row r="73" spans="2:4" x14ac:dyDescent="0.25">
      <c r="B73"/>
      <c r="C73"/>
      <c r="D73"/>
    </row>
    <row r="74" spans="2:4" x14ac:dyDescent="0.25">
      <c r="B74"/>
      <c r="C74"/>
      <c r="D74"/>
    </row>
    <row r="75" spans="2:4" x14ac:dyDescent="0.25">
      <c r="B75"/>
      <c r="C75"/>
      <c r="D75"/>
    </row>
    <row r="76" spans="2:4" x14ac:dyDescent="0.25">
      <c r="B76"/>
      <c r="C76"/>
      <c r="D76"/>
    </row>
    <row r="77" spans="2:4" x14ac:dyDescent="0.25">
      <c r="B77"/>
      <c r="C77"/>
      <c r="D77"/>
    </row>
    <row r="78" spans="2:4" x14ac:dyDescent="0.25">
      <c r="B78"/>
      <c r="C78"/>
      <c r="D78"/>
    </row>
    <row r="79" spans="2:4" x14ac:dyDescent="0.25">
      <c r="B79"/>
      <c r="C79"/>
      <c r="D79"/>
    </row>
    <row r="80" spans="2:4" x14ac:dyDescent="0.25">
      <c r="B80"/>
      <c r="C80"/>
      <c r="D80"/>
    </row>
    <row r="81" spans="2:4" x14ac:dyDescent="0.25">
      <c r="B81"/>
      <c r="C81"/>
      <c r="D81"/>
    </row>
    <row r="82" spans="2:4" x14ac:dyDescent="0.25">
      <c r="B82"/>
      <c r="C82"/>
      <c r="D82"/>
    </row>
    <row r="83" spans="2:4" x14ac:dyDescent="0.25">
      <c r="B83"/>
      <c r="C83"/>
      <c r="D83"/>
    </row>
    <row r="84" spans="2:4" x14ac:dyDescent="0.25">
      <c r="B84"/>
      <c r="C84"/>
      <c r="D84"/>
    </row>
    <row r="85" spans="2:4" x14ac:dyDescent="0.25">
      <c r="B85"/>
      <c r="C85"/>
      <c r="D85"/>
    </row>
    <row r="86" spans="2:4" x14ac:dyDescent="0.25">
      <c r="B86"/>
      <c r="C86"/>
      <c r="D86"/>
    </row>
    <row r="87" spans="2:4" x14ac:dyDescent="0.25">
      <c r="B87"/>
      <c r="C87"/>
      <c r="D87"/>
    </row>
    <row r="88" spans="2:4" x14ac:dyDescent="0.25">
      <c r="B88"/>
      <c r="C88"/>
      <c r="D88"/>
    </row>
    <row r="89" spans="2:4" x14ac:dyDescent="0.25">
      <c r="B89"/>
      <c r="C89"/>
      <c r="D89"/>
    </row>
    <row r="90" spans="2:4" x14ac:dyDescent="0.25">
      <c r="B90"/>
      <c r="C90"/>
      <c r="D90"/>
    </row>
    <row r="91" spans="2:4" x14ac:dyDescent="0.25">
      <c r="B91"/>
      <c r="C91"/>
      <c r="D91"/>
    </row>
    <row r="92" spans="2:4" x14ac:dyDescent="0.25">
      <c r="B92"/>
      <c r="C92"/>
      <c r="D92"/>
    </row>
    <row r="93" spans="2:4" x14ac:dyDescent="0.25">
      <c r="B93"/>
      <c r="C93"/>
      <c r="D93"/>
    </row>
    <row r="94" spans="2:4" x14ac:dyDescent="0.25">
      <c r="B94"/>
      <c r="C94"/>
      <c r="D94"/>
    </row>
    <row r="95" spans="2:4" x14ac:dyDescent="0.25">
      <c r="B95"/>
      <c r="C95"/>
      <c r="D95"/>
    </row>
    <row r="96" spans="2:4" x14ac:dyDescent="0.25">
      <c r="B96"/>
      <c r="C96"/>
      <c r="D96"/>
    </row>
    <row r="97" spans="2:4" x14ac:dyDescent="0.25">
      <c r="B97"/>
      <c r="C97"/>
      <c r="D97"/>
    </row>
    <row r="98" spans="2:4" x14ac:dyDescent="0.25">
      <c r="B98"/>
      <c r="C98"/>
      <c r="D98"/>
    </row>
    <row r="99" spans="2:4" x14ac:dyDescent="0.25">
      <c r="B99"/>
      <c r="C99"/>
      <c r="D99"/>
    </row>
    <row r="100" spans="2:4" x14ac:dyDescent="0.25">
      <c r="B100"/>
      <c r="C100"/>
      <c r="D100"/>
    </row>
    <row r="101" spans="2:4" x14ac:dyDescent="0.25">
      <c r="B101"/>
      <c r="C101"/>
      <c r="D101"/>
    </row>
    <row r="102" spans="2:4" x14ac:dyDescent="0.25">
      <c r="B102"/>
      <c r="C102"/>
      <c r="D102"/>
    </row>
    <row r="103" spans="2:4" x14ac:dyDescent="0.25">
      <c r="B103"/>
      <c r="C103"/>
      <c r="D103"/>
    </row>
    <row r="104" spans="2:4" x14ac:dyDescent="0.25">
      <c r="B104"/>
      <c r="C104"/>
      <c r="D104"/>
    </row>
    <row r="105" spans="2:4" x14ac:dyDescent="0.25">
      <c r="B105"/>
      <c r="C105"/>
      <c r="D105"/>
    </row>
    <row r="106" spans="2:4" x14ac:dyDescent="0.25">
      <c r="B106"/>
      <c r="C106"/>
      <c r="D106"/>
    </row>
    <row r="107" spans="2:4" x14ac:dyDescent="0.25">
      <c r="B107"/>
      <c r="C107"/>
      <c r="D107"/>
    </row>
    <row r="108" spans="2:4" x14ac:dyDescent="0.25">
      <c r="B108"/>
      <c r="C108"/>
      <c r="D108"/>
    </row>
    <row r="109" spans="2:4" x14ac:dyDescent="0.25">
      <c r="B109"/>
      <c r="C109"/>
      <c r="D109"/>
    </row>
    <row r="110" spans="2:4" x14ac:dyDescent="0.25">
      <c r="B110"/>
      <c r="C110"/>
      <c r="D110"/>
    </row>
    <row r="111" spans="2:4" x14ac:dyDescent="0.25">
      <c r="B111"/>
      <c r="C111"/>
      <c r="D111"/>
    </row>
    <row r="112" spans="2:4" x14ac:dyDescent="0.25">
      <c r="B112"/>
      <c r="C112"/>
      <c r="D112"/>
    </row>
    <row r="113" spans="2:4" x14ac:dyDescent="0.25">
      <c r="B113"/>
      <c r="C113"/>
      <c r="D113"/>
    </row>
    <row r="114" spans="2:4" x14ac:dyDescent="0.25">
      <c r="B114"/>
      <c r="C114"/>
      <c r="D114"/>
    </row>
    <row r="115" spans="2:4" x14ac:dyDescent="0.25">
      <c r="B115"/>
      <c r="C115"/>
      <c r="D115"/>
    </row>
    <row r="116" spans="2:4" x14ac:dyDescent="0.25">
      <c r="B116"/>
      <c r="C116"/>
      <c r="D116"/>
    </row>
    <row r="117" spans="2:4" x14ac:dyDescent="0.25">
      <c r="B117"/>
      <c r="C117"/>
      <c r="D117"/>
    </row>
    <row r="118" spans="2:4" x14ac:dyDescent="0.25">
      <c r="B118"/>
      <c r="C118"/>
      <c r="D118"/>
    </row>
    <row r="119" spans="2:4" x14ac:dyDescent="0.25">
      <c r="B119"/>
      <c r="C119"/>
      <c r="D119"/>
    </row>
    <row r="120" spans="2:4" x14ac:dyDescent="0.25">
      <c r="B120"/>
      <c r="C120"/>
      <c r="D120"/>
    </row>
    <row r="121" spans="2:4" x14ac:dyDescent="0.25">
      <c r="B121"/>
      <c r="C121"/>
      <c r="D121"/>
    </row>
    <row r="122" spans="2:4" x14ac:dyDescent="0.25">
      <c r="B122"/>
      <c r="C122"/>
      <c r="D122"/>
    </row>
    <row r="123" spans="2:4" x14ac:dyDescent="0.25">
      <c r="B123"/>
      <c r="C123"/>
      <c r="D123"/>
    </row>
    <row r="124" spans="2:4" x14ac:dyDescent="0.25">
      <c r="B124"/>
      <c r="C124"/>
      <c r="D124"/>
    </row>
    <row r="125" spans="2:4" x14ac:dyDescent="0.25">
      <c r="B125"/>
      <c r="C125"/>
      <c r="D125"/>
    </row>
    <row r="126" spans="2:4" x14ac:dyDescent="0.25">
      <c r="B126"/>
      <c r="C126"/>
      <c r="D126"/>
    </row>
    <row r="127" spans="2:4" x14ac:dyDescent="0.25">
      <c r="B127"/>
      <c r="C127"/>
      <c r="D127"/>
    </row>
    <row r="128" spans="2:4" x14ac:dyDescent="0.25">
      <c r="B128"/>
      <c r="C128"/>
      <c r="D128"/>
    </row>
    <row r="129" spans="2:4" x14ac:dyDescent="0.25">
      <c r="B129"/>
      <c r="C129"/>
      <c r="D129"/>
    </row>
    <row r="130" spans="2:4" x14ac:dyDescent="0.25">
      <c r="B130"/>
      <c r="C130"/>
      <c r="D130"/>
    </row>
    <row r="131" spans="2:4" x14ac:dyDescent="0.25">
      <c r="B131"/>
      <c r="C131"/>
      <c r="D131"/>
    </row>
    <row r="132" spans="2:4" x14ac:dyDescent="0.25">
      <c r="B132"/>
      <c r="C132"/>
      <c r="D132"/>
    </row>
    <row r="133" spans="2:4" x14ac:dyDescent="0.25">
      <c r="B133"/>
      <c r="C133"/>
      <c r="D133"/>
    </row>
    <row r="134" spans="2:4" x14ac:dyDescent="0.25">
      <c r="B134"/>
      <c r="C134"/>
      <c r="D134"/>
    </row>
    <row r="135" spans="2:4" x14ac:dyDescent="0.25">
      <c r="B135"/>
      <c r="C135"/>
      <c r="D135"/>
    </row>
    <row r="136" spans="2:4" x14ac:dyDescent="0.25">
      <c r="B136"/>
      <c r="C136"/>
      <c r="D136"/>
    </row>
    <row r="137" spans="2:4" x14ac:dyDescent="0.25">
      <c r="B137"/>
      <c r="C137"/>
      <c r="D137"/>
    </row>
    <row r="138" spans="2:4" x14ac:dyDescent="0.25">
      <c r="B138"/>
      <c r="C138"/>
      <c r="D138"/>
    </row>
    <row r="139" spans="2:4" x14ac:dyDescent="0.25">
      <c r="B139"/>
      <c r="C139"/>
      <c r="D139"/>
    </row>
    <row r="140" spans="2:4" x14ac:dyDescent="0.25">
      <c r="B140"/>
      <c r="C140"/>
      <c r="D140"/>
    </row>
    <row r="141" spans="2:4" x14ac:dyDescent="0.25">
      <c r="B141"/>
      <c r="C141"/>
      <c r="D141"/>
    </row>
    <row r="142" spans="2:4" x14ac:dyDescent="0.25">
      <c r="B142"/>
      <c r="C142"/>
      <c r="D142"/>
    </row>
    <row r="143" spans="2:4" x14ac:dyDescent="0.25">
      <c r="B143"/>
      <c r="C143"/>
      <c r="D143"/>
    </row>
    <row r="144" spans="2:4" x14ac:dyDescent="0.25">
      <c r="B144"/>
      <c r="C144"/>
      <c r="D144"/>
    </row>
    <row r="145" spans="2:4" x14ac:dyDescent="0.25">
      <c r="B145"/>
      <c r="C145"/>
      <c r="D145"/>
    </row>
    <row r="146" spans="2:4" x14ac:dyDescent="0.25">
      <c r="B146"/>
      <c r="C146"/>
      <c r="D146"/>
    </row>
    <row r="147" spans="2:4" x14ac:dyDescent="0.25">
      <c r="B147"/>
      <c r="C147"/>
      <c r="D147"/>
    </row>
    <row r="148" spans="2:4" x14ac:dyDescent="0.25">
      <c r="B148"/>
      <c r="C148"/>
      <c r="D148"/>
    </row>
    <row r="149" spans="2:4" x14ac:dyDescent="0.25">
      <c r="B149"/>
      <c r="C149"/>
      <c r="D149"/>
    </row>
    <row r="150" spans="2:4" x14ac:dyDescent="0.25">
      <c r="B150"/>
      <c r="C150"/>
      <c r="D150"/>
    </row>
    <row r="151" spans="2:4" x14ac:dyDescent="0.25">
      <c r="B151"/>
      <c r="C151"/>
      <c r="D151"/>
    </row>
    <row r="152" spans="2:4" x14ac:dyDescent="0.25">
      <c r="B152"/>
      <c r="C152"/>
      <c r="D152"/>
    </row>
    <row r="153" spans="2:4" x14ac:dyDescent="0.25">
      <c r="B153"/>
      <c r="C153"/>
      <c r="D153"/>
    </row>
    <row r="154" spans="2:4" x14ac:dyDescent="0.25">
      <c r="B154"/>
      <c r="C154"/>
      <c r="D154"/>
    </row>
    <row r="155" spans="2:4" x14ac:dyDescent="0.25">
      <c r="B155"/>
      <c r="C155"/>
      <c r="D155"/>
    </row>
    <row r="156" spans="2:4" x14ac:dyDescent="0.25">
      <c r="B156"/>
      <c r="C156"/>
      <c r="D156"/>
    </row>
    <row r="157" spans="2:4" x14ac:dyDescent="0.25">
      <c r="B157"/>
      <c r="C157"/>
      <c r="D157"/>
    </row>
    <row r="158" spans="2:4" x14ac:dyDescent="0.25">
      <c r="B158"/>
      <c r="C158"/>
      <c r="D158"/>
    </row>
    <row r="159" spans="2:4" x14ac:dyDescent="0.25">
      <c r="B159"/>
      <c r="C159"/>
      <c r="D159"/>
    </row>
    <row r="160" spans="2:4" x14ac:dyDescent="0.25">
      <c r="B160"/>
      <c r="C160"/>
      <c r="D160"/>
    </row>
    <row r="161" spans="2:4" x14ac:dyDescent="0.25">
      <c r="B161"/>
      <c r="C161"/>
      <c r="D161"/>
    </row>
    <row r="162" spans="2:4" x14ac:dyDescent="0.25">
      <c r="B162"/>
      <c r="C162"/>
      <c r="D162"/>
    </row>
    <row r="163" spans="2:4" x14ac:dyDescent="0.25">
      <c r="B163"/>
      <c r="C163"/>
      <c r="D163"/>
    </row>
    <row r="164" spans="2:4" x14ac:dyDescent="0.25">
      <c r="B164"/>
      <c r="C164"/>
      <c r="D164"/>
    </row>
    <row r="165" spans="2:4" x14ac:dyDescent="0.25">
      <c r="B165"/>
      <c r="C165"/>
      <c r="D165"/>
    </row>
    <row r="166" spans="2:4" x14ac:dyDescent="0.25">
      <c r="B166"/>
      <c r="C166"/>
      <c r="D166"/>
    </row>
    <row r="167" spans="2:4" x14ac:dyDescent="0.25">
      <c r="B167"/>
      <c r="C167"/>
      <c r="D167"/>
    </row>
    <row r="168" spans="2:4" x14ac:dyDescent="0.25">
      <c r="B168"/>
      <c r="C168"/>
      <c r="D168"/>
    </row>
    <row r="169" spans="2:4" x14ac:dyDescent="0.25">
      <c r="B169"/>
      <c r="C169"/>
      <c r="D169"/>
    </row>
    <row r="170" spans="2:4" x14ac:dyDescent="0.25">
      <c r="B170"/>
      <c r="C170"/>
      <c r="D170"/>
    </row>
    <row r="171" spans="2:4" x14ac:dyDescent="0.25">
      <c r="B171"/>
      <c r="C171"/>
      <c r="D171"/>
    </row>
    <row r="172" spans="2:4" x14ac:dyDescent="0.25">
      <c r="B172"/>
      <c r="C172"/>
      <c r="D172"/>
    </row>
    <row r="173" spans="2:4" x14ac:dyDescent="0.25">
      <c r="B173"/>
      <c r="C173"/>
      <c r="D173"/>
    </row>
    <row r="174" spans="2:4" x14ac:dyDescent="0.25">
      <c r="B174"/>
      <c r="C174"/>
      <c r="D174"/>
    </row>
    <row r="175" spans="2:4" x14ac:dyDescent="0.25">
      <c r="B175"/>
      <c r="C175"/>
      <c r="D175"/>
    </row>
    <row r="176" spans="2:4" x14ac:dyDescent="0.25">
      <c r="B176"/>
      <c r="C176"/>
      <c r="D176"/>
    </row>
    <row r="177" spans="2:4" x14ac:dyDescent="0.25">
      <c r="B177"/>
      <c r="C177"/>
      <c r="D177"/>
    </row>
    <row r="178" spans="2:4" x14ac:dyDescent="0.25">
      <c r="B178"/>
      <c r="C178"/>
      <c r="D178"/>
    </row>
    <row r="179" spans="2:4" x14ac:dyDescent="0.25">
      <c r="B179"/>
      <c r="C179"/>
      <c r="D179"/>
    </row>
    <row r="180" spans="2:4" x14ac:dyDescent="0.25">
      <c r="B180"/>
      <c r="C180"/>
      <c r="D180"/>
    </row>
    <row r="181" spans="2:4" x14ac:dyDescent="0.25">
      <c r="B181"/>
      <c r="C181"/>
      <c r="D181"/>
    </row>
    <row r="182" spans="2:4" x14ac:dyDescent="0.25">
      <c r="B182"/>
      <c r="C182"/>
      <c r="D182"/>
    </row>
    <row r="183" spans="2:4" x14ac:dyDescent="0.25">
      <c r="B183"/>
      <c r="C183"/>
      <c r="D183"/>
    </row>
    <row r="184" spans="2:4" x14ac:dyDescent="0.25">
      <c r="B184"/>
      <c r="C184"/>
      <c r="D184"/>
    </row>
    <row r="185" spans="2:4" x14ac:dyDescent="0.25">
      <c r="B185"/>
      <c r="C185"/>
      <c r="D185"/>
    </row>
    <row r="186" spans="2:4" x14ac:dyDescent="0.25">
      <c r="B186"/>
      <c r="C186"/>
      <c r="D186"/>
    </row>
    <row r="187" spans="2:4" x14ac:dyDescent="0.25">
      <c r="B187"/>
      <c r="C187"/>
      <c r="D187"/>
    </row>
    <row r="188" spans="2:4" x14ac:dyDescent="0.25">
      <c r="B188"/>
      <c r="C188"/>
      <c r="D188"/>
    </row>
    <row r="189" spans="2:4" x14ac:dyDescent="0.25">
      <c r="B189"/>
      <c r="C189"/>
      <c r="D189"/>
    </row>
    <row r="190" spans="2:4" x14ac:dyDescent="0.25">
      <c r="B190"/>
      <c r="C190"/>
      <c r="D190"/>
    </row>
    <row r="191" spans="2:4" x14ac:dyDescent="0.25">
      <c r="B191"/>
      <c r="C191"/>
      <c r="D191"/>
    </row>
    <row r="192" spans="2:4" x14ac:dyDescent="0.25">
      <c r="B192"/>
      <c r="C192"/>
      <c r="D192"/>
    </row>
    <row r="193" spans="2:4" x14ac:dyDescent="0.25">
      <c r="B193"/>
      <c r="C193"/>
      <c r="D193"/>
    </row>
    <row r="194" spans="2:4" x14ac:dyDescent="0.25">
      <c r="B194"/>
      <c r="C194"/>
      <c r="D194"/>
    </row>
    <row r="195" spans="2:4" x14ac:dyDescent="0.25">
      <c r="B195"/>
      <c r="C195"/>
      <c r="D195"/>
    </row>
    <row r="196" spans="2:4" x14ac:dyDescent="0.25">
      <c r="B196"/>
      <c r="C196"/>
      <c r="D196"/>
    </row>
    <row r="197" spans="2:4" x14ac:dyDescent="0.25">
      <c r="B197"/>
      <c r="C197"/>
      <c r="D197"/>
    </row>
    <row r="198" spans="2:4" x14ac:dyDescent="0.25">
      <c r="B198"/>
      <c r="C198"/>
      <c r="D198"/>
    </row>
    <row r="199" spans="2:4" x14ac:dyDescent="0.25">
      <c r="B199"/>
      <c r="C199"/>
      <c r="D199"/>
    </row>
    <row r="200" spans="2:4" x14ac:dyDescent="0.25">
      <c r="B200"/>
      <c r="C200"/>
      <c r="D200"/>
    </row>
    <row r="201" spans="2:4" x14ac:dyDescent="0.25">
      <c r="B201"/>
      <c r="C201"/>
      <c r="D201"/>
    </row>
    <row r="202" spans="2:4" x14ac:dyDescent="0.25">
      <c r="B202"/>
      <c r="C202"/>
      <c r="D202"/>
    </row>
    <row r="203" spans="2:4" x14ac:dyDescent="0.25">
      <c r="B203"/>
      <c r="C203"/>
      <c r="D203"/>
    </row>
    <row r="204" spans="2:4" x14ac:dyDescent="0.25">
      <c r="B204"/>
      <c r="C204"/>
      <c r="D204"/>
    </row>
    <row r="205" spans="2:4" x14ac:dyDescent="0.25">
      <c r="B205"/>
      <c r="C205"/>
      <c r="D205"/>
    </row>
    <row r="206" spans="2:4" x14ac:dyDescent="0.25">
      <c r="B206"/>
      <c r="C206"/>
      <c r="D206"/>
    </row>
    <row r="207" spans="2:4" x14ac:dyDescent="0.25">
      <c r="B207"/>
      <c r="C207"/>
      <c r="D207"/>
    </row>
    <row r="208" spans="2:4" x14ac:dyDescent="0.25">
      <c r="B208"/>
      <c r="C208"/>
      <c r="D208"/>
    </row>
    <row r="209" spans="2:4" x14ac:dyDescent="0.25">
      <c r="B209"/>
      <c r="C209"/>
      <c r="D209"/>
    </row>
    <row r="210" spans="2:4" x14ac:dyDescent="0.25">
      <c r="B210"/>
      <c r="C210"/>
      <c r="D210"/>
    </row>
    <row r="211" spans="2:4" x14ac:dyDescent="0.25">
      <c r="B211"/>
      <c r="C211"/>
      <c r="D211"/>
    </row>
    <row r="212" spans="2:4" x14ac:dyDescent="0.25">
      <c r="B212"/>
      <c r="C212"/>
      <c r="D212"/>
    </row>
    <row r="213" spans="2:4" x14ac:dyDescent="0.25">
      <c r="B213"/>
      <c r="C213"/>
      <c r="D213"/>
    </row>
    <row r="214" spans="2:4" x14ac:dyDescent="0.25">
      <c r="B214"/>
      <c r="C214"/>
      <c r="D214"/>
    </row>
    <row r="215" spans="2:4" x14ac:dyDescent="0.25">
      <c r="B215"/>
      <c r="C215"/>
      <c r="D215"/>
    </row>
    <row r="216" spans="2:4" x14ac:dyDescent="0.25">
      <c r="B216"/>
      <c r="C216"/>
      <c r="D216"/>
    </row>
    <row r="217" spans="2:4" x14ac:dyDescent="0.25">
      <c r="B217"/>
      <c r="C217"/>
      <c r="D217"/>
    </row>
    <row r="218" spans="2:4" x14ac:dyDescent="0.25">
      <c r="B218"/>
      <c r="C218"/>
      <c r="D218"/>
    </row>
    <row r="219" spans="2:4" x14ac:dyDescent="0.25">
      <c r="B219"/>
      <c r="C219"/>
      <c r="D219"/>
    </row>
    <row r="220" spans="2:4" x14ac:dyDescent="0.25">
      <c r="B220"/>
      <c r="C220"/>
      <c r="D220"/>
    </row>
    <row r="221" spans="2:4" x14ac:dyDescent="0.25">
      <c r="B221"/>
      <c r="C221"/>
      <c r="D221"/>
    </row>
    <row r="222" spans="2:4" x14ac:dyDescent="0.25">
      <c r="B222"/>
      <c r="C222"/>
      <c r="D222"/>
    </row>
    <row r="223" spans="2:4" x14ac:dyDescent="0.25">
      <c r="B223"/>
      <c r="C223"/>
      <c r="D223"/>
    </row>
    <row r="224" spans="2:4" x14ac:dyDescent="0.25">
      <c r="B224"/>
      <c r="C224"/>
      <c r="D224"/>
    </row>
    <row r="225" spans="2:4" x14ac:dyDescent="0.25">
      <c r="B225"/>
      <c r="C225"/>
      <c r="D225"/>
    </row>
    <row r="226" spans="2:4" x14ac:dyDescent="0.25">
      <c r="B226"/>
      <c r="C226"/>
      <c r="D226"/>
    </row>
    <row r="227" spans="2:4" x14ac:dyDescent="0.25">
      <c r="B227"/>
      <c r="C227"/>
      <c r="D227"/>
    </row>
    <row r="228" spans="2:4" x14ac:dyDescent="0.25">
      <c r="B228"/>
      <c r="C228"/>
      <c r="D228"/>
    </row>
    <row r="229" spans="2:4" x14ac:dyDescent="0.25">
      <c r="B229"/>
      <c r="C229"/>
      <c r="D229"/>
    </row>
    <row r="230" spans="2:4" x14ac:dyDescent="0.25">
      <c r="B230"/>
      <c r="C230"/>
      <c r="D230"/>
    </row>
    <row r="231" spans="2:4" x14ac:dyDescent="0.25">
      <c r="B231"/>
      <c r="C231"/>
      <c r="D231"/>
    </row>
    <row r="232" spans="2:4" x14ac:dyDescent="0.25">
      <c r="B232"/>
      <c r="C232"/>
      <c r="D232"/>
    </row>
    <row r="233" spans="2:4" x14ac:dyDescent="0.25">
      <c r="B233"/>
      <c r="C233"/>
      <c r="D233"/>
    </row>
    <row r="234" spans="2:4" x14ac:dyDescent="0.25">
      <c r="B234"/>
      <c r="C234"/>
      <c r="D234"/>
    </row>
    <row r="235" spans="2:4" x14ac:dyDescent="0.25">
      <c r="B235"/>
      <c r="C235"/>
      <c r="D235"/>
    </row>
    <row r="236" spans="2:4" x14ac:dyDescent="0.25">
      <c r="B236"/>
      <c r="C236"/>
      <c r="D236"/>
    </row>
    <row r="237" spans="2:4" x14ac:dyDescent="0.25">
      <c r="B237"/>
      <c r="C237"/>
      <c r="D237"/>
    </row>
    <row r="238" spans="2:4" x14ac:dyDescent="0.25">
      <c r="B238"/>
      <c r="C238"/>
      <c r="D238"/>
    </row>
    <row r="239" spans="2:4" x14ac:dyDescent="0.25">
      <c r="B239"/>
      <c r="C239"/>
      <c r="D239"/>
    </row>
    <row r="240" spans="2:4" x14ac:dyDescent="0.25">
      <c r="B240"/>
      <c r="C240"/>
      <c r="D240"/>
    </row>
    <row r="241" spans="2:4" x14ac:dyDescent="0.25">
      <c r="B241"/>
      <c r="C241"/>
      <c r="D241"/>
    </row>
    <row r="242" spans="2:4" x14ac:dyDescent="0.25">
      <c r="B242"/>
      <c r="C242"/>
      <c r="D242"/>
    </row>
    <row r="243" spans="2:4" x14ac:dyDescent="0.25">
      <c r="B243"/>
      <c r="C243"/>
      <c r="D243"/>
    </row>
    <row r="244" spans="2:4" x14ac:dyDescent="0.25">
      <c r="B244"/>
      <c r="C244"/>
      <c r="D244"/>
    </row>
    <row r="245" spans="2:4" x14ac:dyDescent="0.25">
      <c r="B245"/>
      <c r="C245"/>
      <c r="D245"/>
    </row>
    <row r="246" spans="2:4" x14ac:dyDescent="0.25">
      <c r="B246"/>
      <c r="C246"/>
      <c r="D246"/>
    </row>
    <row r="247" spans="2:4" x14ac:dyDescent="0.25">
      <c r="B247"/>
      <c r="C247"/>
      <c r="D247"/>
    </row>
    <row r="248" spans="2:4" x14ac:dyDescent="0.25">
      <c r="B248"/>
      <c r="C248"/>
      <c r="D248"/>
    </row>
    <row r="249" spans="2:4" x14ac:dyDescent="0.25">
      <c r="B249"/>
      <c r="C249"/>
      <c r="D249"/>
    </row>
    <row r="250" spans="2:4" x14ac:dyDescent="0.25">
      <c r="B250"/>
      <c r="C250"/>
      <c r="D250"/>
    </row>
    <row r="251" spans="2:4" x14ac:dyDescent="0.25">
      <c r="B251"/>
      <c r="C251"/>
      <c r="D251"/>
    </row>
    <row r="252" spans="2:4" x14ac:dyDescent="0.25">
      <c r="B252"/>
      <c r="C252"/>
      <c r="D252"/>
    </row>
    <row r="253" spans="2:4" x14ac:dyDescent="0.25">
      <c r="B253"/>
      <c r="C253"/>
      <c r="D253"/>
    </row>
    <row r="254" spans="2:4" x14ac:dyDescent="0.25">
      <c r="B254"/>
      <c r="C254"/>
      <c r="D254"/>
    </row>
    <row r="255" spans="2:4" x14ac:dyDescent="0.25">
      <c r="B255"/>
      <c r="C255"/>
      <c r="D255"/>
    </row>
    <row r="256" spans="2:4" x14ac:dyDescent="0.25">
      <c r="B256"/>
      <c r="C256"/>
      <c r="D256"/>
    </row>
    <row r="257" spans="2:4" x14ac:dyDescent="0.25">
      <c r="B257"/>
      <c r="C257"/>
      <c r="D257"/>
    </row>
    <row r="258" spans="2:4" x14ac:dyDescent="0.25">
      <c r="B258"/>
      <c r="C258"/>
      <c r="D258"/>
    </row>
    <row r="259" spans="2:4" x14ac:dyDescent="0.25">
      <c r="B259"/>
      <c r="C259"/>
      <c r="D259"/>
    </row>
    <row r="260" spans="2:4" x14ac:dyDescent="0.25">
      <c r="B260"/>
      <c r="C260"/>
      <c r="D260"/>
    </row>
    <row r="261" spans="2:4" x14ac:dyDescent="0.25">
      <c r="B261"/>
      <c r="C261"/>
      <c r="D261"/>
    </row>
    <row r="262" spans="2:4" x14ac:dyDescent="0.25">
      <c r="B262"/>
      <c r="C262"/>
      <c r="D262"/>
    </row>
    <row r="263" spans="2:4" x14ac:dyDescent="0.25">
      <c r="B263"/>
      <c r="C263"/>
      <c r="D263"/>
    </row>
    <row r="264" spans="2:4" x14ac:dyDescent="0.25">
      <c r="B264"/>
      <c r="C264"/>
      <c r="D264"/>
    </row>
    <row r="265" spans="2:4" x14ac:dyDescent="0.25">
      <c r="B265"/>
      <c r="C265"/>
      <c r="D265"/>
    </row>
    <row r="266" spans="2:4" x14ac:dyDescent="0.25">
      <c r="B266"/>
      <c r="C266"/>
      <c r="D266"/>
    </row>
    <row r="267" spans="2:4" x14ac:dyDescent="0.25">
      <c r="B267"/>
      <c r="C267"/>
      <c r="D267"/>
    </row>
    <row r="268" spans="2:4" x14ac:dyDescent="0.25">
      <c r="B268"/>
      <c r="C268"/>
      <c r="D268"/>
    </row>
    <row r="269" spans="2:4" x14ac:dyDescent="0.25">
      <c r="B269"/>
      <c r="C269"/>
      <c r="D269"/>
    </row>
    <row r="270" spans="2:4" x14ac:dyDescent="0.25">
      <c r="B270"/>
      <c r="C270"/>
      <c r="D270"/>
    </row>
    <row r="271" spans="2:4" x14ac:dyDescent="0.25">
      <c r="B271"/>
      <c r="C271"/>
      <c r="D271"/>
    </row>
    <row r="272" spans="2:4" x14ac:dyDescent="0.25">
      <c r="B272"/>
      <c r="C272"/>
      <c r="D272"/>
    </row>
    <row r="273" spans="2:4" x14ac:dyDescent="0.25">
      <c r="B273"/>
      <c r="C273"/>
      <c r="D273"/>
    </row>
    <row r="274" spans="2:4" x14ac:dyDescent="0.25">
      <c r="B274"/>
      <c r="C274"/>
      <c r="D274"/>
    </row>
    <row r="275" spans="2:4" x14ac:dyDescent="0.25">
      <c r="B275"/>
      <c r="C275"/>
      <c r="D275"/>
    </row>
    <row r="276" spans="2:4" x14ac:dyDescent="0.25">
      <c r="B276"/>
      <c r="C276"/>
      <c r="D276"/>
    </row>
    <row r="277" spans="2:4" x14ac:dyDescent="0.25">
      <c r="B277"/>
      <c r="C277"/>
      <c r="D277"/>
    </row>
    <row r="278" spans="2:4" x14ac:dyDescent="0.25">
      <c r="B278"/>
      <c r="C278"/>
      <c r="D278"/>
    </row>
    <row r="279" spans="2:4" x14ac:dyDescent="0.25">
      <c r="B279"/>
      <c r="C279"/>
      <c r="D279"/>
    </row>
    <row r="280" spans="2:4" x14ac:dyDescent="0.25">
      <c r="B280"/>
      <c r="C280"/>
      <c r="D280"/>
    </row>
    <row r="281" spans="2:4" x14ac:dyDescent="0.25">
      <c r="B281"/>
      <c r="C281"/>
      <c r="D281"/>
    </row>
    <row r="282" spans="2:4" x14ac:dyDescent="0.25">
      <c r="B282"/>
      <c r="C282"/>
      <c r="D282"/>
    </row>
    <row r="283" spans="2:4" x14ac:dyDescent="0.25">
      <c r="B283"/>
      <c r="C283"/>
      <c r="D283"/>
    </row>
    <row r="284" spans="2:4" x14ac:dyDescent="0.25">
      <c r="B284"/>
      <c r="C284"/>
      <c r="D284"/>
    </row>
    <row r="285" spans="2:4" x14ac:dyDescent="0.25">
      <c r="B285"/>
      <c r="C285"/>
      <c r="D285"/>
    </row>
    <row r="286" spans="2:4" x14ac:dyDescent="0.25">
      <c r="B286"/>
      <c r="C286"/>
      <c r="D286"/>
    </row>
    <row r="287" spans="2:4" x14ac:dyDescent="0.25">
      <c r="B287"/>
      <c r="C287"/>
      <c r="D287"/>
    </row>
    <row r="288" spans="2:4" x14ac:dyDescent="0.25">
      <c r="B288"/>
      <c r="C288"/>
      <c r="D288"/>
    </row>
    <row r="289" spans="2:4" x14ac:dyDescent="0.25">
      <c r="B289"/>
      <c r="C289"/>
      <c r="D289"/>
    </row>
    <row r="290" spans="2:4" x14ac:dyDescent="0.25">
      <c r="B290"/>
      <c r="C290"/>
      <c r="D290"/>
    </row>
    <row r="291" spans="2:4" x14ac:dyDescent="0.25">
      <c r="B291"/>
      <c r="C291"/>
      <c r="D291"/>
    </row>
    <row r="292" spans="2:4" x14ac:dyDescent="0.25">
      <c r="B292"/>
      <c r="C292"/>
      <c r="D292"/>
    </row>
    <row r="293" spans="2:4" x14ac:dyDescent="0.25">
      <c r="B293"/>
      <c r="C293"/>
      <c r="D293"/>
    </row>
    <row r="294" spans="2:4" x14ac:dyDescent="0.25">
      <c r="B294"/>
      <c r="C294"/>
      <c r="D294"/>
    </row>
    <row r="295" spans="2:4" x14ac:dyDescent="0.25">
      <c r="B295"/>
      <c r="C295"/>
      <c r="D295"/>
    </row>
    <row r="296" spans="2:4" x14ac:dyDescent="0.25">
      <c r="B296"/>
      <c r="C296"/>
      <c r="D296"/>
    </row>
    <row r="297" spans="2:4" x14ac:dyDescent="0.25">
      <c r="B297"/>
      <c r="C297"/>
      <c r="D297"/>
    </row>
    <row r="298" spans="2:4" x14ac:dyDescent="0.25">
      <c r="B298"/>
      <c r="C298"/>
      <c r="D298"/>
    </row>
    <row r="299" spans="2:4" x14ac:dyDescent="0.25">
      <c r="B299"/>
      <c r="C299"/>
      <c r="D299"/>
    </row>
    <row r="300" spans="2:4" x14ac:dyDescent="0.25">
      <c r="B300"/>
      <c r="C300"/>
      <c r="D300"/>
    </row>
    <row r="301" spans="2:4" x14ac:dyDescent="0.25">
      <c r="B301"/>
      <c r="C301"/>
      <c r="D301"/>
    </row>
    <row r="302" spans="2:4" x14ac:dyDescent="0.25">
      <c r="B302"/>
      <c r="C302"/>
      <c r="D302"/>
    </row>
    <row r="303" spans="2:4" x14ac:dyDescent="0.25">
      <c r="B303"/>
      <c r="C303"/>
      <c r="D303"/>
    </row>
    <row r="304" spans="2:4" x14ac:dyDescent="0.25">
      <c r="B304"/>
      <c r="C304"/>
      <c r="D304"/>
    </row>
    <row r="305" spans="2:4" x14ac:dyDescent="0.25">
      <c r="B305"/>
      <c r="C305"/>
      <c r="D305"/>
    </row>
    <row r="306" spans="2:4" x14ac:dyDescent="0.25">
      <c r="B306"/>
      <c r="C306"/>
      <c r="D306"/>
    </row>
    <row r="307" spans="2:4" x14ac:dyDescent="0.25">
      <c r="B307"/>
      <c r="C307"/>
      <c r="D307"/>
    </row>
    <row r="308" spans="2:4" x14ac:dyDescent="0.25">
      <c r="B308"/>
      <c r="C308"/>
      <c r="D308"/>
    </row>
    <row r="309" spans="2:4" x14ac:dyDescent="0.25">
      <c r="B309"/>
      <c r="C309"/>
      <c r="D309"/>
    </row>
    <row r="310" spans="2:4" x14ac:dyDescent="0.25">
      <c r="B310"/>
      <c r="C310"/>
      <c r="D310"/>
    </row>
    <row r="311" spans="2:4" x14ac:dyDescent="0.25">
      <c r="B311"/>
      <c r="C311"/>
      <c r="D311"/>
    </row>
    <row r="312" spans="2:4" x14ac:dyDescent="0.25">
      <c r="B312"/>
      <c r="C312"/>
      <c r="D312"/>
    </row>
    <row r="313" spans="2:4" x14ac:dyDescent="0.25">
      <c r="B313"/>
      <c r="C313"/>
      <c r="D313"/>
    </row>
    <row r="314" spans="2:4" x14ac:dyDescent="0.25">
      <c r="B314"/>
      <c r="C314"/>
      <c r="D314"/>
    </row>
    <row r="315" spans="2:4" x14ac:dyDescent="0.25">
      <c r="B315"/>
      <c r="C315"/>
      <c r="D315"/>
    </row>
    <row r="316" spans="2:4" x14ac:dyDescent="0.25">
      <c r="B316"/>
      <c r="C316"/>
      <c r="D316"/>
    </row>
    <row r="317" spans="2:4" x14ac:dyDescent="0.25">
      <c r="B317"/>
      <c r="C317"/>
      <c r="D317"/>
    </row>
    <row r="318" spans="2:4" x14ac:dyDescent="0.25">
      <c r="B318"/>
      <c r="C318"/>
      <c r="D318"/>
    </row>
    <row r="319" spans="2:4" x14ac:dyDescent="0.25">
      <c r="B319"/>
      <c r="C319"/>
      <c r="D319"/>
    </row>
    <row r="320" spans="2:4" x14ac:dyDescent="0.25">
      <c r="B320"/>
      <c r="C320"/>
      <c r="D320"/>
    </row>
    <row r="321" spans="2:4" x14ac:dyDescent="0.25">
      <c r="B321"/>
      <c r="C321"/>
      <c r="D321"/>
    </row>
    <row r="322" spans="2:4" x14ac:dyDescent="0.25">
      <c r="B322"/>
      <c r="C322"/>
      <c r="D322"/>
    </row>
    <row r="323" spans="2:4" x14ac:dyDescent="0.25">
      <c r="B323"/>
      <c r="C323"/>
      <c r="D323"/>
    </row>
    <row r="324" spans="2:4" x14ac:dyDescent="0.25">
      <c r="B324"/>
      <c r="C324"/>
      <c r="D324"/>
    </row>
    <row r="325" spans="2:4" x14ac:dyDescent="0.25">
      <c r="B325"/>
      <c r="C325"/>
      <c r="D325"/>
    </row>
    <row r="326" spans="2:4" x14ac:dyDescent="0.25">
      <c r="B326"/>
      <c r="C326"/>
      <c r="D326"/>
    </row>
    <row r="327" spans="2:4" x14ac:dyDescent="0.25">
      <c r="B327"/>
      <c r="C327"/>
      <c r="D327"/>
    </row>
    <row r="328" spans="2:4" x14ac:dyDescent="0.25">
      <c r="B328"/>
      <c r="C328"/>
      <c r="D328"/>
    </row>
    <row r="329" spans="2:4" x14ac:dyDescent="0.25">
      <c r="B329"/>
      <c r="C329"/>
      <c r="D329"/>
    </row>
    <row r="330" spans="2:4" x14ac:dyDescent="0.25">
      <c r="B330"/>
      <c r="C330"/>
      <c r="D330"/>
    </row>
    <row r="331" spans="2:4" x14ac:dyDescent="0.25">
      <c r="B331"/>
      <c r="C331"/>
      <c r="D331"/>
    </row>
    <row r="332" spans="2:4" x14ac:dyDescent="0.25">
      <c r="B332"/>
      <c r="C332"/>
      <c r="D332"/>
    </row>
    <row r="333" spans="2:4" x14ac:dyDescent="0.25">
      <c r="B333"/>
      <c r="C333"/>
      <c r="D333"/>
    </row>
    <row r="334" spans="2:4" x14ac:dyDescent="0.25">
      <c r="B334"/>
      <c r="C334"/>
      <c r="D334"/>
    </row>
    <row r="335" spans="2:4" x14ac:dyDescent="0.25">
      <c r="B335"/>
      <c r="C335"/>
      <c r="D335"/>
    </row>
    <row r="336" spans="2:4" x14ac:dyDescent="0.25">
      <c r="B336"/>
      <c r="C336"/>
      <c r="D336"/>
    </row>
    <row r="337" spans="2:4" x14ac:dyDescent="0.25">
      <c r="B337"/>
      <c r="C337"/>
      <c r="D337"/>
    </row>
    <row r="338" spans="2:4" x14ac:dyDescent="0.25">
      <c r="B338"/>
      <c r="C338"/>
      <c r="D338"/>
    </row>
    <row r="339" spans="2:4" x14ac:dyDescent="0.25">
      <c r="B339"/>
      <c r="C339"/>
      <c r="D339"/>
    </row>
    <row r="340" spans="2:4" x14ac:dyDescent="0.25">
      <c r="B340"/>
      <c r="C340"/>
      <c r="D340"/>
    </row>
    <row r="341" spans="2:4" x14ac:dyDescent="0.25">
      <c r="B341"/>
      <c r="C341"/>
      <c r="D341"/>
    </row>
    <row r="342" spans="2:4" x14ac:dyDescent="0.25">
      <c r="B342"/>
      <c r="C342"/>
      <c r="D342"/>
    </row>
    <row r="343" spans="2:4" x14ac:dyDescent="0.25">
      <c r="B343"/>
      <c r="C343"/>
      <c r="D343"/>
    </row>
    <row r="344" spans="2:4" x14ac:dyDescent="0.25">
      <c r="B344"/>
      <c r="C344"/>
      <c r="D344"/>
    </row>
    <row r="345" spans="2:4" x14ac:dyDescent="0.25">
      <c r="B345"/>
      <c r="C345"/>
      <c r="D345"/>
    </row>
    <row r="346" spans="2:4" x14ac:dyDescent="0.25">
      <c r="B346"/>
      <c r="C346"/>
      <c r="D346"/>
    </row>
    <row r="347" spans="2:4" x14ac:dyDescent="0.25">
      <c r="B347"/>
      <c r="C347"/>
      <c r="D347"/>
    </row>
    <row r="348" spans="2:4" x14ac:dyDescent="0.25">
      <c r="B348"/>
      <c r="C348"/>
      <c r="D348"/>
    </row>
    <row r="349" spans="2:4" x14ac:dyDescent="0.25">
      <c r="B349"/>
      <c r="C349"/>
      <c r="D349"/>
    </row>
    <row r="350" spans="2:4" x14ac:dyDescent="0.25">
      <c r="B350"/>
      <c r="C350"/>
      <c r="D350"/>
    </row>
    <row r="351" spans="2:4" x14ac:dyDescent="0.25">
      <c r="B351"/>
      <c r="C351"/>
      <c r="D351"/>
    </row>
    <row r="352" spans="2:4" x14ac:dyDescent="0.25">
      <c r="B352"/>
      <c r="C352"/>
      <c r="D352"/>
    </row>
    <row r="353" spans="2:4" x14ac:dyDescent="0.25">
      <c r="B353"/>
      <c r="C353"/>
      <c r="D353"/>
    </row>
    <row r="354" spans="2:4" x14ac:dyDescent="0.25">
      <c r="B354"/>
      <c r="C354"/>
      <c r="D354"/>
    </row>
    <row r="355" spans="2:4" x14ac:dyDescent="0.25">
      <c r="B355"/>
      <c r="C355"/>
      <c r="D355"/>
    </row>
    <row r="356" spans="2:4" x14ac:dyDescent="0.25">
      <c r="B356"/>
      <c r="C356"/>
      <c r="D356"/>
    </row>
    <row r="357" spans="2:4" x14ac:dyDescent="0.25">
      <c r="B357"/>
      <c r="C357"/>
      <c r="D357"/>
    </row>
    <row r="358" spans="2:4" x14ac:dyDescent="0.25">
      <c r="B358"/>
      <c r="C358"/>
      <c r="D358"/>
    </row>
    <row r="359" spans="2:4" x14ac:dyDescent="0.25">
      <c r="B359"/>
      <c r="C359"/>
      <c r="D359"/>
    </row>
    <row r="360" spans="2:4" x14ac:dyDescent="0.25">
      <c r="B360"/>
      <c r="C360"/>
      <c r="D360"/>
    </row>
    <row r="361" spans="2:4" x14ac:dyDescent="0.25">
      <c r="B361"/>
      <c r="C361"/>
      <c r="D361"/>
    </row>
    <row r="362" spans="2:4" x14ac:dyDescent="0.25">
      <c r="B362"/>
      <c r="C362"/>
      <c r="D362"/>
    </row>
    <row r="363" spans="2:4" x14ac:dyDescent="0.25">
      <c r="B363"/>
      <c r="C363"/>
      <c r="D363"/>
    </row>
    <row r="364" spans="2:4" x14ac:dyDescent="0.25">
      <c r="B364"/>
      <c r="C364"/>
      <c r="D364"/>
    </row>
    <row r="365" spans="2:4" x14ac:dyDescent="0.25">
      <c r="B365"/>
      <c r="C365"/>
      <c r="D365"/>
    </row>
    <row r="366" spans="2:4" x14ac:dyDescent="0.25">
      <c r="B366"/>
      <c r="C366"/>
      <c r="D366"/>
    </row>
    <row r="367" spans="2:4" x14ac:dyDescent="0.25">
      <c r="B367"/>
      <c r="C367"/>
      <c r="D367"/>
    </row>
    <row r="368" spans="2:4" x14ac:dyDescent="0.25">
      <c r="B368"/>
      <c r="C368"/>
      <c r="D368"/>
    </row>
    <row r="369" spans="2:4" x14ac:dyDescent="0.25">
      <c r="B369"/>
      <c r="C369"/>
      <c r="D369"/>
    </row>
    <row r="370" spans="2:4" x14ac:dyDescent="0.25">
      <c r="B370"/>
      <c r="C370"/>
      <c r="D370"/>
    </row>
    <row r="371" spans="2:4" x14ac:dyDescent="0.25">
      <c r="B371"/>
      <c r="C371"/>
      <c r="D371"/>
    </row>
    <row r="372" spans="2:4" x14ac:dyDescent="0.25">
      <c r="B372"/>
      <c r="C372"/>
      <c r="D372"/>
    </row>
    <row r="373" spans="2:4" x14ac:dyDescent="0.25">
      <c r="B373"/>
      <c r="C373"/>
      <c r="D373"/>
    </row>
    <row r="374" spans="2:4" x14ac:dyDescent="0.25">
      <c r="B374"/>
      <c r="C374"/>
      <c r="D374"/>
    </row>
    <row r="375" spans="2:4" x14ac:dyDescent="0.25">
      <c r="B375"/>
      <c r="C375"/>
      <c r="D375"/>
    </row>
    <row r="376" spans="2:4" x14ac:dyDescent="0.25">
      <c r="B376"/>
      <c r="C376"/>
      <c r="D376"/>
    </row>
    <row r="377" spans="2:4" x14ac:dyDescent="0.25">
      <c r="B377"/>
      <c r="C377"/>
      <c r="D377"/>
    </row>
    <row r="378" spans="2:4" x14ac:dyDescent="0.25">
      <c r="B378"/>
      <c r="C378"/>
      <c r="D378"/>
    </row>
    <row r="379" spans="2:4" x14ac:dyDescent="0.25">
      <c r="B379"/>
      <c r="C379"/>
      <c r="D379"/>
    </row>
    <row r="380" spans="2:4" x14ac:dyDescent="0.25">
      <c r="B380"/>
      <c r="C380"/>
      <c r="D380"/>
    </row>
    <row r="381" spans="2:4" x14ac:dyDescent="0.25">
      <c r="B381"/>
      <c r="C381"/>
      <c r="D381"/>
    </row>
    <row r="382" spans="2:4" x14ac:dyDescent="0.25">
      <c r="B382"/>
      <c r="C382"/>
      <c r="D382"/>
    </row>
    <row r="383" spans="2:4" x14ac:dyDescent="0.25">
      <c r="B383"/>
      <c r="C383"/>
      <c r="D383"/>
    </row>
    <row r="384" spans="2:4" x14ac:dyDescent="0.25">
      <c r="B384"/>
      <c r="C384"/>
      <c r="D384"/>
    </row>
    <row r="385" spans="2:4" x14ac:dyDescent="0.25">
      <c r="B385"/>
      <c r="C385"/>
      <c r="D385"/>
    </row>
    <row r="386" spans="2:4" x14ac:dyDescent="0.25">
      <c r="B386"/>
      <c r="C386"/>
      <c r="D386"/>
    </row>
    <row r="387" spans="2:4" x14ac:dyDescent="0.25">
      <c r="B387"/>
      <c r="C387"/>
      <c r="D387"/>
    </row>
    <row r="388" spans="2:4" x14ac:dyDescent="0.25">
      <c r="B388"/>
      <c r="C388"/>
      <c r="D388"/>
    </row>
    <row r="389" spans="2:4" x14ac:dyDescent="0.25">
      <c r="B389"/>
      <c r="C389"/>
      <c r="D389"/>
    </row>
    <row r="390" spans="2:4" x14ac:dyDescent="0.25">
      <c r="B390"/>
      <c r="C390"/>
      <c r="D390"/>
    </row>
    <row r="391" spans="2:4" x14ac:dyDescent="0.25">
      <c r="B391"/>
      <c r="C391"/>
      <c r="D391"/>
    </row>
    <row r="392" spans="2:4" x14ac:dyDescent="0.25">
      <c r="B392"/>
      <c r="C392"/>
      <c r="D392"/>
    </row>
    <row r="393" spans="2:4" x14ac:dyDescent="0.25">
      <c r="B393"/>
      <c r="C393"/>
      <c r="D393"/>
    </row>
    <row r="394" spans="2:4" x14ac:dyDescent="0.25">
      <c r="B394"/>
      <c r="C394"/>
      <c r="D394"/>
    </row>
    <row r="395" spans="2:4" x14ac:dyDescent="0.25">
      <c r="B395"/>
      <c r="C395"/>
      <c r="D395"/>
    </row>
    <row r="396" spans="2:4" x14ac:dyDescent="0.25">
      <c r="B396"/>
      <c r="C396"/>
      <c r="D396"/>
    </row>
    <row r="397" spans="2:4" x14ac:dyDescent="0.25">
      <c r="B397"/>
      <c r="C397"/>
      <c r="D397"/>
    </row>
    <row r="398" spans="2:4" x14ac:dyDescent="0.25">
      <c r="B398"/>
      <c r="C398"/>
      <c r="D398"/>
    </row>
    <row r="399" spans="2:4" x14ac:dyDescent="0.25">
      <c r="B399"/>
      <c r="C399"/>
      <c r="D399"/>
    </row>
    <row r="400" spans="2:4" x14ac:dyDescent="0.25">
      <c r="B400"/>
      <c r="C400"/>
      <c r="D400"/>
    </row>
    <row r="401" spans="2:4" x14ac:dyDescent="0.25">
      <c r="B401"/>
      <c r="C401"/>
      <c r="D401"/>
    </row>
    <row r="402" spans="2:4" x14ac:dyDescent="0.25">
      <c r="B402"/>
      <c r="C402"/>
      <c r="D402"/>
    </row>
    <row r="403" spans="2:4" x14ac:dyDescent="0.25">
      <c r="B403"/>
      <c r="C403"/>
      <c r="D403"/>
    </row>
    <row r="404" spans="2:4" x14ac:dyDescent="0.25">
      <c r="B404"/>
      <c r="C404"/>
      <c r="D404"/>
    </row>
    <row r="405" spans="2:4" x14ac:dyDescent="0.25">
      <c r="B405"/>
      <c r="C405"/>
      <c r="D405"/>
    </row>
    <row r="406" spans="2:4" x14ac:dyDescent="0.25">
      <c r="B406"/>
      <c r="C406"/>
      <c r="D406"/>
    </row>
    <row r="407" spans="2:4" x14ac:dyDescent="0.25">
      <c r="B407"/>
      <c r="C407"/>
      <c r="D407"/>
    </row>
    <row r="408" spans="2:4" x14ac:dyDescent="0.25">
      <c r="B408"/>
      <c r="C408"/>
      <c r="D408"/>
    </row>
    <row r="409" spans="2:4" x14ac:dyDescent="0.25">
      <c r="B409"/>
      <c r="C409"/>
      <c r="D409"/>
    </row>
    <row r="410" spans="2:4" x14ac:dyDescent="0.25">
      <c r="B410"/>
      <c r="C410"/>
      <c r="D410"/>
    </row>
    <row r="411" spans="2:4" x14ac:dyDescent="0.25">
      <c r="B411"/>
      <c r="C411"/>
      <c r="D411"/>
    </row>
    <row r="412" spans="2:4" x14ac:dyDescent="0.25">
      <c r="B412"/>
      <c r="C412"/>
      <c r="D412"/>
    </row>
    <row r="413" spans="2:4" x14ac:dyDescent="0.25">
      <c r="B413"/>
      <c r="C413"/>
      <c r="D413"/>
    </row>
    <row r="414" spans="2:4" x14ac:dyDescent="0.25">
      <c r="B414"/>
      <c r="C414"/>
      <c r="D414"/>
    </row>
    <row r="415" spans="2:4" x14ac:dyDescent="0.25">
      <c r="B415"/>
      <c r="C415"/>
      <c r="D415"/>
    </row>
    <row r="416" spans="2:4" x14ac:dyDescent="0.25">
      <c r="B416"/>
      <c r="C416"/>
      <c r="D416"/>
    </row>
    <row r="417" spans="2:4" x14ac:dyDescent="0.25">
      <c r="B417"/>
      <c r="C417"/>
      <c r="D417"/>
    </row>
    <row r="418" spans="2:4" x14ac:dyDescent="0.25">
      <c r="B418"/>
      <c r="C418"/>
      <c r="D418"/>
    </row>
    <row r="419" spans="2:4" x14ac:dyDescent="0.25">
      <c r="B419"/>
      <c r="C419"/>
      <c r="D419"/>
    </row>
    <row r="420" spans="2:4" x14ac:dyDescent="0.25">
      <c r="B420"/>
      <c r="C420"/>
      <c r="D420"/>
    </row>
    <row r="421" spans="2:4" x14ac:dyDescent="0.25">
      <c r="B421"/>
      <c r="C421"/>
      <c r="D421"/>
    </row>
    <row r="422" spans="2:4" x14ac:dyDescent="0.25">
      <c r="B422"/>
      <c r="C422"/>
      <c r="D422"/>
    </row>
    <row r="423" spans="2:4" x14ac:dyDescent="0.25">
      <c r="B423"/>
      <c r="C423"/>
      <c r="D423"/>
    </row>
    <row r="424" spans="2:4" x14ac:dyDescent="0.25">
      <c r="B424"/>
      <c r="C424"/>
      <c r="D424"/>
    </row>
    <row r="425" spans="2:4" x14ac:dyDescent="0.25">
      <c r="B425"/>
      <c r="C425"/>
      <c r="D425"/>
    </row>
    <row r="426" spans="2:4" x14ac:dyDescent="0.25">
      <c r="B426"/>
      <c r="C426"/>
      <c r="D426"/>
    </row>
    <row r="427" spans="2:4" x14ac:dyDescent="0.25">
      <c r="B427"/>
      <c r="C427"/>
      <c r="D427"/>
    </row>
    <row r="428" spans="2:4" x14ac:dyDescent="0.25">
      <c r="B428"/>
      <c r="C428"/>
      <c r="D428"/>
    </row>
    <row r="429" spans="2:4" x14ac:dyDescent="0.25">
      <c r="B429"/>
      <c r="C429"/>
      <c r="D429"/>
    </row>
    <row r="430" spans="2:4" x14ac:dyDescent="0.25">
      <c r="B430"/>
      <c r="C430"/>
      <c r="D430"/>
    </row>
    <row r="431" spans="2:4" x14ac:dyDescent="0.25">
      <c r="B431"/>
      <c r="C431"/>
      <c r="D431"/>
    </row>
    <row r="432" spans="2:4" x14ac:dyDescent="0.25">
      <c r="B432"/>
      <c r="C432"/>
      <c r="D432"/>
    </row>
    <row r="433" spans="2:4" x14ac:dyDescent="0.25">
      <c r="B433"/>
      <c r="C433"/>
      <c r="D433"/>
    </row>
    <row r="434" spans="2:4" x14ac:dyDescent="0.25">
      <c r="B434"/>
      <c r="C434"/>
      <c r="D434"/>
    </row>
    <row r="435" spans="2:4" x14ac:dyDescent="0.25">
      <c r="B435"/>
      <c r="C435"/>
      <c r="D435"/>
    </row>
    <row r="436" spans="2:4" x14ac:dyDescent="0.25">
      <c r="B436"/>
      <c r="C436"/>
      <c r="D436"/>
    </row>
    <row r="437" spans="2:4" x14ac:dyDescent="0.25">
      <c r="B437"/>
      <c r="C437"/>
      <c r="D437"/>
    </row>
    <row r="438" spans="2:4" x14ac:dyDescent="0.25">
      <c r="B438"/>
      <c r="C438"/>
      <c r="D438"/>
    </row>
    <row r="439" spans="2:4" x14ac:dyDescent="0.25">
      <c r="B439"/>
      <c r="C439"/>
      <c r="D439"/>
    </row>
    <row r="440" spans="2:4" x14ac:dyDescent="0.25">
      <c r="B440"/>
      <c r="C440"/>
      <c r="D440"/>
    </row>
    <row r="441" spans="2:4" x14ac:dyDescent="0.25">
      <c r="B441"/>
      <c r="C441"/>
      <c r="D441"/>
    </row>
    <row r="442" spans="2:4" x14ac:dyDescent="0.25">
      <c r="B442"/>
      <c r="C442"/>
      <c r="D442"/>
    </row>
    <row r="443" spans="2:4" x14ac:dyDescent="0.25">
      <c r="B443"/>
      <c r="C443"/>
      <c r="D443"/>
    </row>
    <row r="444" spans="2:4" x14ac:dyDescent="0.25">
      <c r="B444"/>
      <c r="C444"/>
      <c r="D444"/>
    </row>
    <row r="445" spans="2:4" x14ac:dyDescent="0.25">
      <c r="B445"/>
      <c r="C445"/>
      <c r="D445"/>
    </row>
    <row r="446" spans="2:4" x14ac:dyDescent="0.25">
      <c r="B446"/>
      <c r="C446"/>
      <c r="D446"/>
    </row>
    <row r="447" spans="2:4" x14ac:dyDescent="0.25">
      <c r="B447"/>
      <c r="C447"/>
      <c r="D447"/>
    </row>
    <row r="448" spans="2:4" x14ac:dyDescent="0.25">
      <c r="B448"/>
      <c r="C448"/>
      <c r="D448"/>
    </row>
    <row r="449" spans="2:4" x14ac:dyDescent="0.25">
      <c r="B449"/>
      <c r="C449"/>
      <c r="D449"/>
    </row>
    <row r="450" spans="2:4" x14ac:dyDescent="0.25">
      <c r="B450"/>
      <c r="C450"/>
      <c r="D450"/>
    </row>
    <row r="451" spans="2:4" x14ac:dyDescent="0.25">
      <c r="B451"/>
      <c r="C451"/>
      <c r="D451"/>
    </row>
    <row r="452" spans="2:4" x14ac:dyDescent="0.25">
      <c r="B452"/>
      <c r="C452"/>
      <c r="D452"/>
    </row>
    <row r="453" spans="2:4" x14ac:dyDescent="0.25">
      <c r="B453"/>
      <c r="C453"/>
      <c r="D453"/>
    </row>
    <row r="454" spans="2:4" x14ac:dyDescent="0.25">
      <c r="B454"/>
      <c r="C454"/>
      <c r="D454"/>
    </row>
    <row r="455" spans="2:4" x14ac:dyDescent="0.25">
      <c r="B455"/>
      <c r="C455"/>
      <c r="D455"/>
    </row>
    <row r="456" spans="2:4" x14ac:dyDescent="0.25">
      <c r="B456"/>
      <c r="C456"/>
      <c r="D456"/>
    </row>
    <row r="457" spans="2:4" x14ac:dyDescent="0.25">
      <c r="B457"/>
      <c r="C457"/>
      <c r="D457"/>
    </row>
    <row r="458" spans="2:4" x14ac:dyDescent="0.25">
      <c r="B458"/>
      <c r="C458"/>
      <c r="D458"/>
    </row>
    <row r="459" spans="2:4" x14ac:dyDescent="0.25">
      <c r="B459"/>
      <c r="C459"/>
      <c r="D459"/>
    </row>
    <row r="460" spans="2:4" x14ac:dyDescent="0.25">
      <c r="B460"/>
      <c r="C460"/>
      <c r="D460"/>
    </row>
    <row r="461" spans="2:4" x14ac:dyDescent="0.25">
      <c r="B461"/>
      <c r="C461"/>
      <c r="D461"/>
    </row>
    <row r="462" spans="2:4" x14ac:dyDescent="0.25">
      <c r="B462"/>
      <c r="C462"/>
      <c r="D462"/>
    </row>
    <row r="463" spans="2:4" x14ac:dyDescent="0.25">
      <c r="B463"/>
      <c r="C463"/>
      <c r="D463"/>
    </row>
    <row r="464" spans="2:4" x14ac:dyDescent="0.25">
      <c r="B464"/>
      <c r="C464"/>
      <c r="D464"/>
    </row>
    <row r="465" spans="2:4" x14ac:dyDescent="0.25">
      <c r="B465"/>
      <c r="C465"/>
      <c r="D465"/>
    </row>
    <row r="466" spans="2:4" x14ac:dyDescent="0.25">
      <c r="B466"/>
      <c r="C466"/>
      <c r="D466"/>
    </row>
    <row r="467" spans="2:4" x14ac:dyDescent="0.25">
      <c r="B467"/>
      <c r="C467"/>
      <c r="D467"/>
    </row>
    <row r="468" spans="2:4" x14ac:dyDescent="0.25">
      <c r="B468"/>
      <c r="C468"/>
      <c r="D468"/>
    </row>
    <row r="469" spans="2:4" x14ac:dyDescent="0.25">
      <c r="B469"/>
      <c r="C469"/>
      <c r="D469"/>
    </row>
    <row r="470" spans="2:4" x14ac:dyDescent="0.25">
      <c r="B470"/>
      <c r="C470"/>
      <c r="D470"/>
    </row>
    <row r="471" spans="2:4" x14ac:dyDescent="0.25">
      <c r="B471"/>
      <c r="C471"/>
      <c r="D471"/>
    </row>
    <row r="472" spans="2:4" x14ac:dyDescent="0.25">
      <c r="B472"/>
      <c r="C472"/>
      <c r="D472"/>
    </row>
    <row r="473" spans="2:4" x14ac:dyDescent="0.25">
      <c r="B473"/>
      <c r="C473"/>
      <c r="D473"/>
    </row>
    <row r="474" spans="2:4" x14ac:dyDescent="0.25">
      <c r="B474"/>
      <c r="C474"/>
      <c r="D474"/>
    </row>
    <row r="475" spans="2:4" x14ac:dyDescent="0.25">
      <c r="B475"/>
      <c r="C475"/>
      <c r="D475"/>
    </row>
    <row r="476" spans="2:4" x14ac:dyDescent="0.25">
      <c r="B476"/>
      <c r="C476"/>
      <c r="D476"/>
    </row>
    <row r="477" spans="2:4" x14ac:dyDescent="0.25">
      <c r="B477"/>
      <c r="C477"/>
      <c r="D477"/>
    </row>
    <row r="478" spans="2:4" x14ac:dyDescent="0.25">
      <c r="B478"/>
      <c r="C478"/>
      <c r="D478"/>
    </row>
    <row r="479" spans="2:4" x14ac:dyDescent="0.25">
      <c r="B479"/>
      <c r="C479"/>
      <c r="D479"/>
    </row>
    <row r="480" spans="2:4" x14ac:dyDescent="0.25">
      <c r="B480"/>
      <c r="C480"/>
      <c r="D480"/>
    </row>
    <row r="481" spans="2:4" x14ac:dyDescent="0.25">
      <c r="B481"/>
      <c r="C481"/>
      <c r="D481"/>
    </row>
    <row r="482" spans="2:4" x14ac:dyDescent="0.25">
      <c r="B482"/>
      <c r="C482"/>
      <c r="D482"/>
    </row>
    <row r="483" spans="2:4" x14ac:dyDescent="0.25">
      <c r="B483"/>
      <c r="C483"/>
      <c r="D483"/>
    </row>
    <row r="484" spans="2:4" x14ac:dyDescent="0.25">
      <c r="B484"/>
      <c r="C484"/>
      <c r="D484"/>
    </row>
    <row r="485" spans="2:4" x14ac:dyDescent="0.25">
      <c r="B485"/>
      <c r="C485"/>
      <c r="D485"/>
    </row>
    <row r="486" spans="2:4" x14ac:dyDescent="0.25">
      <c r="B486"/>
      <c r="C486"/>
      <c r="D486"/>
    </row>
    <row r="487" spans="2:4" x14ac:dyDescent="0.25">
      <c r="B487"/>
      <c r="C487"/>
      <c r="D487"/>
    </row>
    <row r="488" spans="2:4" x14ac:dyDescent="0.25">
      <c r="B488"/>
      <c r="C488"/>
      <c r="D488"/>
    </row>
    <row r="489" spans="2:4" x14ac:dyDescent="0.25">
      <c r="B489"/>
      <c r="C489"/>
      <c r="D489"/>
    </row>
    <row r="490" spans="2:4" x14ac:dyDescent="0.25">
      <c r="B490"/>
      <c r="C490"/>
      <c r="D490"/>
    </row>
    <row r="491" spans="2:4" x14ac:dyDescent="0.25">
      <c r="B491"/>
      <c r="C491"/>
      <c r="D491"/>
    </row>
    <row r="492" spans="2:4" x14ac:dyDescent="0.25">
      <c r="B492"/>
      <c r="C492"/>
      <c r="D492"/>
    </row>
    <row r="493" spans="2:4" x14ac:dyDescent="0.25">
      <c r="B493"/>
      <c r="C493"/>
      <c r="D493"/>
    </row>
    <row r="494" spans="2:4" x14ac:dyDescent="0.25">
      <c r="B494"/>
      <c r="C494"/>
      <c r="D494"/>
    </row>
    <row r="495" spans="2:4" x14ac:dyDescent="0.25">
      <c r="B495"/>
      <c r="C495"/>
      <c r="D495"/>
    </row>
    <row r="496" spans="2:4" x14ac:dyDescent="0.25">
      <c r="B496"/>
      <c r="C496"/>
      <c r="D496"/>
    </row>
    <row r="497" spans="2:4" x14ac:dyDescent="0.25">
      <c r="B497"/>
      <c r="C497"/>
      <c r="D497"/>
    </row>
    <row r="498" spans="2:4" x14ac:dyDescent="0.25">
      <c r="B498"/>
      <c r="C498"/>
      <c r="D498"/>
    </row>
    <row r="499" spans="2:4" x14ac:dyDescent="0.25">
      <c r="B499"/>
      <c r="C499"/>
      <c r="D499"/>
    </row>
    <row r="500" spans="2:4" x14ac:dyDescent="0.25">
      <c r="B500"/>
      <c r="C500"/>
      <c r="D500"/>
    </row>
    <row r="501" spans="2:4" x14ac:dyDescent="0.25">
      <c r="B501"/>
      <c r="C501"/>
      <c r="D501"/>
    </row>
    <row r="502" spans="2:4" x14ac:dyDescent="0.25">
      <c r="B502"/>
      <c r="C502"/>
      <c r="D502"/>
    </row>
    <row r="503" spans="2:4" x14ac:dyDescent="0.25">
      <c r="B503"/>
      <c r="C503"/>
      <c r="D503"/>
    </row>
    <row r="504" spans="2:4" x14ac:dyDescent="0.25">
      <c r="B504"/>
      <c r="C504"/>
      <c r="D504"/>
    </row>
    <row r="505" spans="2:4" x14ac:dyDescent="0.25">
      <c r="B505"/>
      <c r="C505"/>
      <c r="D505"/>
    </row>
    <row r="506" spans="2:4" x14ac:dyDescent="0.25">
      <c r="B506"/>
      <c r="C506"/>
      <c r="D506"/>
    </row>
    <row r="507" spans="2:4" x14ac:dyDescent="0.25">
      <c r="B507"/>
      <c r="C507"/>
      <c r="D507"/>
    </row>
    <row r="508" spans="2:4" x14ac:dyDescent="0.25">
      <c r="B508"/>
      <c r="C508"/>
      <c r="D508"/>
    </row>
    <row r="509" spans="2:4" x14ac:dyDescent="0.25">
      <c r="B509"/>
      <c r="C509"/>
      <c r="D509"/>
    </row>
    <row r="510" spans="2:4" x14ac:dyDescent="0.25">
      <c r="B510"/>
      <c r="C510"/>
      <c r="D510"/>
    </row>
    <row r="511" spans="2:4" x14ac:dyDescent="0.25">
      <c r="B511"/>
      <c r="C511"/>
      <c r="D511"/>
    </row>
    <row r="512" spans="2:4" x14ac:dyDescent="0.25">
      <c r="B512"/>
      <c r="C512"/>
      <c r="D512"/>
    </row>
    <row r="513" spans="2:4" x14ac:dyDescent="0.25">
      <c r="B513"/>
      <c r="C513"/>
      <c r="D513"/>
    </row>
    <row r="514" spans="2:4" x14ac:dyDescent="0.25">
      <c r="B514"/>
      <c r="C514"/>
      <c r="D514"/>
    </row>
    <row r="515" spans="2:4" x14ac:dyDescent="0.25">
      <c r="B515"/>
      <c r="C515"/>
      <c r="D515"/>
    </row>
    <row r="516" spans="2:4" x14ac:dyDescent="0.25">
      <c r="B516"/>
      <c r="C516"/>
      <c r="D516"/>
    </row>
    <row r="517" spans="2:4" x14ac:dyDescent="0.25">
      <c r="B517"/>
      <c r="C517"/>
      <c r="D517"/>
    </row>
    <row r="518" spans="2:4" x14ac:dyDescent="0.25">
      <c r="B518"/>
      <c r="C518"/>
      <c r="D518"/>
    </row>
    <row r="519" spans="2:4" x14ac:dyDescent="0.25">
      <c r="B519"/>
      <c r="C519"/>
      <c r="D519"/>
    </row>
    <row r="520" spans="2:4" x14ac:dyDescent="0.25">
      <c r="B520"/>
      <c r="C520"/>
      <c r="D520"/>
    </row>
    <row r="521" spans="2:4" x14ac:dyDescent="0.25">
      <c r="B521"/>
      <c r="C521"/>
      <c r="D521"/>
    </row>
    <row r="522" spans="2:4" x14ac:dyDescent="0.25">
      <c r="B522"/>
      <c r="C522"/>
      <c r="D522"/>
    </row>
    <row r="523" spans="2:4" x14ac:dyDescent="0.25">
      <c r="B523"/>
      <c r="C523"/>
      <c r="D523"/>
    </row>
    <row r="524" spans="2:4" x14ac:dyDescent="0.25">
      <c r="B524"/>
      <c r="C524"/>
      <c r="D524"/>
    </row>
    <row r="525" spans="2:4" x14ac:dyDescent="0.25">
      <c r="B525"/>
      <c r="C525"/>
      <c r="D525"/>
    </row>
    <row r="526" spans="2:4" x14ac:dyDescent="0.25">
      <c r="B526"/>
      <c r="C526"/>
      <c r="D526"/>
    </row>
    <row r="527" spans="2:4" x14ac:dyDescent="0.25">
      <c r="B527"/>
      <c r="C527"/>
      <c r="D527"/>
    </row>
    <row r="528" spans="2:4" x14ac:dyDescent="0.25">
      <c r="B528"/>
      <c r="C528"/>
      <c r="D528"/>
    </row>
    <row r="529" spans="2:4" x14ac:dyDescent="0.25">
      <c r="B529"/>
      <c r="C529"/>
      <c r="D529"/>
    </row>
    <row r="530" spans="2:4" x14ac:dyDescent="0.25">
      <c r="B530"/>
      <c r="C530"/>
      <c r="D530"/>
    </row>
    <row r="531" spans="2:4" x14ac:dyDescent="0.25">
      <c r="B531"/>
      <c r="C531"/>
      <c r="D531"/>
    </row>
    <row r="532" spans="2:4" x14ac:dyDescent="0.25">
      <c r="B532"/>
      <c r="C532"/>
      <c r="D532"/>
    </row>
    <row r="533" spans="2:4" x14ac:dyDescent="0.25">
      <c r="B533"/>
      <c r="C533"/>
      <c r="D533"/>
    </row>
    <row r="534" spans="2:4" x14ac:dyDescent="0.25">
      <c r="B534"/>
      <c r="C534"/>
      <c r="D534"/>
    </row>
    <row r="535" spans="2:4" x14ac:dyDescent="0.25">
      <c r="B535"/>
      <c r="C535"/>
      <c r="D535"/>
    </row>
    <row r="536" spans="2:4" x14ac:dyDescent="0.25">
      <c r="B536"/>
      <c r="C536"/>
      <c r="D536"/>
    </row>
    <row r="537" spans="2:4" x14ac:dyDescent="0.25">
      <c r="B537"/>
      <c r="C537"/>
      <c r="D537"/>
    </row>
    <row r="538" spans="2:4" x14ac:dyDescent="0.25">
      <c r="B538"/>
      <c r="C538"/>
      <c r="D538"/>
    </row>
    <row r="539" spans="2:4" x14ac:dyDescent="0.25">
      <c r="B539"/>
      <c r="C539"/>
      <c r="D539"/>
    </row>
    <row r="540" spans="2:4" x14ac:dyDescent="0.25">
      <c r="B540"/>
      <c r="C540"/>
      <c r="D540"/>
    </row>
    <row r="541" spans="2:4" x14ac:dyDescent="0.25">
      <c r="B541"/>
      <c r="C541"/>
      <c r="D541"/>
    </row>
    <row r="542" spans="2:4" x14ac:dyDescent="0.25">
      <c r="B542"/>
      <c r="C542"/>
      <c r="D542"/>
    </row>
    <row r="543" spans="2:4" x14ac:dyDescent="0.25">
      <c r="B543"/>
      <c r="C543"/>
      <c r="D543"/>
    </row>
    <row r="544" spans="2:4" x14ac:dyDescent="0.25">
      <c r="B544"/>
      <c r="C544"/>
      <c r="D544"/>
    </row>
    <row r="545" spans="2:4" x14ac:dyDescent="0.25">
      <c r="B545"/>
      <c r="C545"/>
      <c r="D545"/>
    </row>
    <row r="546" spans="2:4" x14ac:dyDescent="0.25">
      <c r="B546"/>
      <c r="C546"/>
      <c r="D546"/>
    </row>
    <row r="547" spans="2:4" x14ac:dyDescent="0.25">
      <c r="B547"/>
      <c r="C547"/>
      <c r="D547"/>
    </row>
    <row r="548" spans="2:4" x14ac:dyDescent="0.25">
      <c r="B548"/>
      <c r="C548"/>
      <c r="D548"/>
    </row>
    <row r="549" spans="2:4" x14ac:dyDescent="0.25">
      <c r="B549"/>
      <c r="C549"/>
      <c r="D549"/>
    </row>
    <row r="550" spans="2:4" x14ac:dyDescent="0.25">
      <c r="B550"/>
      <c r="C550"/>
      <c r="D550"/>
    </row>
    <row r="551" spans="2:4" x14ac:dyDescent="0.25">
      <c r="B551"/>
      <c r="C551"/>
      <c r="D551"/>
    </row>
    <row r="552" spans="2:4" x14ac:dyDescent="0.25">
      <c r="B552"/>
      <c r="C552"/>
      <c r="D552"/>
    </row>
    <row r="553" spans="2:4" x14ac:dyDescent="0.25">
      <c r="B553"/>
      <c r="C553"/>
      <c r="D553"/>
    </row>
    <row r="554" spans="2:4" x14ac:dyDescent="0.25">
      <c r="B554"/>
      <c r="C554"/>
      <c r="D554"/>
    </row>
    <row r="555" spans="2:4" x14ac:dyDescent="0.25">
      <c r="B555"/>
      <c r="C555"/>
      <c r="D555"/>
    </row>
    <row r="556" spans="2:4" x14ac:dyDescent="0.25">
      <c r="B556"/>
      <c r="C556"/>
      <c r="D556"/>
    </row>
    <row r="557" spans="2:4" x14ac:dyDescent="0.25">
      <c r="B557"/>
      <c r="C557"/>
      <c r="D557"/>
    </row>
    <row r="558" spans="2:4" x14ac:dyDescent="0.25">
      <c r="B558"/>
      <c r="C558"/>
      <c r="D558"/>
    </row>
    <row r="559" spans="2:4" x14ac:dyDescent="0.25">
      <c r="B559"/>
      <c r="C559"/>
      <c r="D559"/>
    </row>
    <row r="560" spans="2:4" x14ac:dyDescent="0.25">
      <c r="B560"/>
      <c r="C560"/>
      <c r="D560"/>
    </row>
    <row r="561" spans="2:4" x14ac:dyDescent="0.25">
      <c r="B561"/>
      <c r="C561"/>
      <c r="D561"/>
    </row>
    <row r="562" spans="2:4" x14ac:dyDescent="0.25">
      <c r="B562"/>
      <c r="C562"/>
      <c r="D562"/>
    </row>
    <row r="563" spans="2:4" x14ac:dyDescent="0.25">
      <c r="B563"/>
      <c r="C563"/>
      <c r="D563"/>
    </row>
    <row r="564" spans="2:4" x14ac:dyDescent="0.25">
      <c r="B564"/>
      <c r="C564"/>
      <c r="D564"/>
    </row>
    <row r="565" spans="2:4" x14ac:dyDescent="0.25">
      <c r="B565"/>
      <c r="C565"/>
      <c r="D565"/>
    </row>
    <row r="566" spans="2:4" x14ac:dyDescent="0.25">
      <c r="B566"/>
      <c r="C566"/>
      <c r="D566"/>
    </row>
    <row r="567" spans="2:4" x14ac:dyDescent="0.25">
      <c r="B567"/>
      <c r="C567"/>
      <c r="D567"/>
    </row>
    <row r="568" spans="2:4" x14ac:dyDescent="0.25">
      <c r="B568"/>
      <c r="C568"/>
      <c r="D568"/>
    </row>
    <row r="569" spans="2:4" x14ac:dyDescent="0.25">
      <c r="B569"/>
      <c r="C569"/>
      <c r="D569"/>
    </row>
    <row r="570" spans="2:4" x14ac:dyDescent="0.25">
      <c r="B570"/>
      <c r="C570"/>
      <c r="D570"/>
    </row>
    <row r="571" spans="2:4" x14ac:dyDescent="0.25">
      <c r="B571"/>
      <c r="C571"/>
      <c r="D571"/>
    </row>
    <row r="572" spans="2:4" x14ac:dyDescent="0.25">
      <c r="B572"/>
      <c r="C572"/>
      <c r="D572"/>
    </row>
    <row r="573" spans="2:4" x14ac:dyDescent="0.25">
      <c r="B573"/>
      <c r="C573"/>
      <c r="D573"/>
    </row>
    <row r="574" spans="2:4" x14ac:dyDescent="0.25">
      <c r="B574"/>
      <c r="C574"/>
      <c r="D574"/>
    </row>
    <row r="575" spans="2:4" x14ac:dyDescent="0.25">
      <c r="B575"/>
      <c r="C575"/>
      <c r="D575"/>
    </row>
    <row r="576" spans="2:4" x14ac:dyDescent="0.25">
      <c r="B576"/>
      <c r="C576"/>
      <c r="D576"/>
    </row>
    <row r="577" spans="2:4" x14ac:dyDescent="0.25">
      <c r="B577"/>
      <c r="C577"/>
      <c r="D577"/>
    </row>
    <row r="578" spans="2:4" x14ac:dyDescent="0.25">
      <c r="B578"/>
      <c r="C578"/>
      <c r="D578"/>
    </row>
    <row r="579" spans="2:4" x14ac:dyDescent="0.25">
      <c r="B579"/>
      <c r="C579"/>
      <c r="D579"/>
    </row>
    <row r="580" spans="2:4" x14ac:dyDescent="0.25">
      <c r="B580"/>
      <c r="C580"/>
      <c r="D580"/>
    </row>
    <row r="581" spans="2:4" x14ac:dyDescent="0.25">
      <c r="B581"/>
      <c r="C581"/>
      <c r="D581"/>
    </row>
    <row r="582" spans="2:4" x14ac:dyDescent="0.25">
      <c r="B582"/>
      <c r="C582"/>
      <c r="D582"/>
    </row>
    <row r="583" spans="2:4" x14ac:dyDescent="0.25">
      <c r="B583"/>
      <c r="C583"/>
      <c r="D583"/>
    </row>
    <row r="584" spans="2:4" x14ac:dyDescent="0.25">
      <c r="B584"/>
      <c r="C584"/>
      <c r="D584"/>
    </row>
    <row r="585" spans="2:4" x14ac:dyDescent="0.25">
      <c r="B585"/>
      <c r="C585"/>
      <c r="D585"/>
    </row>
    <row r="586" spans="2:4" x14ac:dyDescent="0.25">
      <c r="B586"/>
      <c r="C586"/>
      <c r="D586"/>
    </row>
    <row r="587" spans="2:4" x14ac:dyDescent="0.25">
      <c r="B587"/>
      <c r="C587"/>
      <c r="D587"/>
    </row>
    <row r="588" spans="2:4" x14ac:dyDescent="0.25">
      <c r="B588"/>
      <c r="C588"/>
      <c r="D588"/>
    </row>
    <row r="589" spans="2:4" x14ac:dyDescent="0.25">
      <c r="B589"/>
      <c r="C589"/>
      <c r="D589"/>
    </row>
    <row r="590" spans="2:4" x14ac:dyDescent="0.25">
      <c r="B590"/>
      <c r="C590"/>
      <c r="D590"/>
    </row>
    <row r="591" spans="2:4" x14ac:dyDescent="0.25">
      <c r="B591"/>
      <c r="C591"/>
      <c r="D591"/>
    </row>
    <row r="592" spans="2:4" x14ac:dyDescent="0.25">
      <c r="B592"/>
      <c r="C592"/>
      <c r="D592"/>
    </row>
    <row r="593" spans="2:4" x14ac:dyDescent="0.25">
      <c r="B593"/>
      <c r="C593"/>
      <c r="D593"/>
    </row>
    <row r="594" spans="2:4" x14ac:dyDescent="0.25">
      <c r="B594"/>
      <c r="C594"/>
      <c r="D594"/>
    </row>
    <row r="595" spans="2:4" x14ac:dyDescent="0.25">
      <c r="B595"/>
      <c r="C595"/>
      <c r="D595"/>
    </row>
    <row r="596" spans="2:4" x14ac:dyDescent="0.25">
      <c r="B596"/>
      <c r="C596"/>
      <c r="D596"/>
    </row>
    <row r="597" spans="2:4" x14ac:dyDescent="0.25">
      <c r="B597"/>
      <c r="C597"/>
      <c r="D597"/>
    </row>
    <row r="598" spans="2:4" x14ac:dyDescent="0.25">
      <c r="B598"/>
      <c r="C598"/>
      <c r="D598"/>
    </row>
    <row r="599" spans="2:4" x14ac:dyDescent="0.25">
      <c r="B599"/>
      <c r="C599"/>
      <c r="D599"/>
    </row>
    <row r="600" spans="2:4" x14ac:dyDescent="0.25">
      <c r="B600"/>
      <c r="C600"/>
      <c r="D600"/>
    </row>
    <row r="601" spans="2:4" x14ac:dyDescent="0.25">
      <c r="B601"/>
      <c r="C601"/>
      <c r="D601"/>
    </row>
    <row r="602" spans="2:4" x14ac:dyDescent="0.25">
      <c r="B602"/>
      <c r="C602"/>
      <c r="D602"/>
    </row>
    <row r="603" spans="2:4" x14ac:dyDescent="0.25">
      <c r="B603"/>
      <c r="C603"/>
      <c r="D603"/>
    </row>
    <row r="604" spans="2:4" x14ac:dyDescent="0.25">
      <c r="B604"/>
      <c r="C604"/>
      <c r="D604"/>
    </row>
    <row r="605" spans="2:4" x14ac:dyDescent="0.25">
      <c r="B605"/>
      <c r="C605"/>
      <c r="D605"/>
    </row>
    <row r="606" spans="2:4" x14ac:dyDescent="0.25">
      <c r="B606"/>
      <c r="C606"/>
      <c r="D606"/>
    </row>
    <row r="607" spans="2:4" x14ac:dyDescent="0.25">
      <c r="B607"/>
      <c r="C607"/>
      <c r="D607"/>
    </row>
    <row r="608" spans="2:4" x14ac:dyDescent="0.25">
      <c r="B608"/>
      <c r="C608"/>
      <c r="D608"/>
    </row>
    <row r="609" spans="2:4" x14ac:dyDescent="0.25">
      <c r="B609"/>
      <c r="C609"/>
      <c r="D609"/>
    </row>
    <row r="610" spans="2:4" x14ac:dyDescent="0.25">
      <c r="B610"/>
      <c r="C610"/>
      <c r="D610"/>
    </row>
    <row r="611" spans="2:4" x14ac:dyDescent="0.25">
      <c r="B611"/>
      <c r="C611"/>
      <c r="D611"/>
    </row>
    <row r="612" spans="2:4" x14ac:dyDescent="0.25">
      <c r="B612"/>
      <c r="C612"/>
      <c r="D612"/>
    </row>
    <row r="613" spans="2:4" x14ac:dyDescent="0.25">
      <c r="B613"/>
      <c r="C613"/>
      <c r="D613"/>
    </row>
    <row r="614" spans="2:4" x14ac:dyDescent="0.25">
      <c r="B614"/>
      <c r="C614"/>
      <c r="D614"/>
    </row>
    <row r="615" spans="2:4" x14ac:dyDescent="0.25">
      <c r="B615"/>
      <c r="C615"/>
      <c r="D615"/>
    </row>
    <row r="616" spans="2:4" x14ac:dyDescent="0.25">
      <c r="B616"/>
      <c r="C616"/>
      <c r="D616"/>
    </row>
    <row r="617" spans="2:4" x14ac:dyDescent="0.25">
      <c r="B617"/>
      <c r="C617"/>
      <c r="D617"/>
    </row>
    <row r="618" spans="2:4" x14ac:dyDescent="0.25">
      <c r="B618"/>
      <c r="C618"/>
      <c r="D618"/>
    </row>
    <row r="619" spans="2:4" x14ac:dyDescent="0.25">
      <c r="B619"/>
      <c r="C619"/>
      <c r="D619"/>
    </row>
    <row r="620" spans="2:4" x14ac:dyDescent="0.25">
      <c r="B620"/>
      <c r="C620"/>
      <c r="D620"/>
    </row>
    <row r="621" spans="2:4" x14ac:dyDescent="0.25">
      <c r="B621"/>
      <c r="C621"/>
      <c r="D621"/>
    </row>
    <row r="622" spans="2:4" x14ac:dyDescent="0.25">
      <c r="B622"/>
      <c r="C622"/>
      <c r="D622"/>
    </row>
    <row r="623" spans="2:4" x14ac:dyDescent="0.25">
      <c r="B623"/>
      <c r="C623"/>
      <c r="D623"/>
    </row>
    <row r="624" spans="2:4" x14ac:dyDescent="0.25">
      <c r="B624"/>
      <c r="C624"/>
      <c r="D624"/>
    </row>
    <row r="625" spans="2:4" x14ac:dyDescent="0.25">
      <c r="B625"/>
      <c r="C625"/>
      <c r="D625"/>
    </row>
    <row r="626" spans="2:4" x14ac:dyDescent="0.25">
      <c r="B626"/>
      <c r="C626"/>
      <c r="D626"/>
    </row>
    <row r="627" spans="2:4" x14ac:dyDescent="0.25">
      <c r="B627"/>
      <c r="C627"/>
      <c r="D627"/>
    </row>
    <row r="628" spans="2:4" x14ac:dyDescent="0.25">
      <c r="B628"/>
      <c r="C628"/>
      <c r="D628"/>
    </row>
    <row r="629" spans="2:4" x14ac:dyDescent="0.25">
      <c r="B629"/>
      <c r="C629"/>
      <c r="D629"/>
    </row>
    <row r="630" spans="2:4" x14ac:dyDescent="0.25">
      <c r="B630"/>
      <c r="C630"/>
      <c r="D630"/>
    </row>
    <row r="631" spans="2:4" x14ac:dyDescent="0.25">
      <c r="B631"/>
      <c r="C631"/>
      <c r="D631"/>
    </row>
    <row r="632" spans="2:4" x14ac:dyDescent="0.25">
      <c r="B632"/>
      <c r="C632"/>
      <c r="D632"/>
    </row>
    <row r="633" spans="2:4" x14ac:dyDescent="0.25">
      <c r="B633"/>
      <c r="C633"/>
      <c r="D633"/>
    </row>
    <row r="634" spans="2:4" x14ac:dyDescent="0.25">
      <c r="B634"/>
      <c r="C634"/>
      <c r="D634"/>
    </row>
    <row r="635" spans="2:4" x14ac:dyDescent="0.25">
      <c r="B635"/>
      <c r="C635"/>
      <c r="D635"/>
    </row>
    <row r="636" spans="2:4" x14ac:dyDescent="0.25">
      <c r="B636"/>
      <c r="C636"/>
      <c r="D636"/>
    </row>
    <row r="637" spans="2:4" x14ac:dyDescent="0.25">
      <c r="B637"/>
      <c r="C637"/>
      <c r="D637"/>
    </row>
    <row r="638" spans="2:4" x14ac:dyDescent="0.25">
      <c r="B638"/>
      <c r="C638"/>
      <c r="D638"/>
    </row>
    <row r="639" spans="2:4" x14ac:dyDescent="0.25">
      <c r="B639"/>
      <c r="C639"/>
      <c r="D639"/>
    </row>
    <row r="640" spans="2:4" x14ac:dyDescent="0.25">
      <c r="B640"/>
      <c r="C640"/>
      <c r="D640"/>
    </row>
    <row r="641" spans="2:4" x14ac:dyDescent="0.25">
      <c r="B641"/>
      <c r="C641"/>
      <c r="D641"/>
    </row>
    <row r="642" spans="2:4" x14ac:dyDescent="0.25">
      <c r="B642"/>
      <c r="C642"/>
      <c r="D642"/>
    </row>
    <row r="643" spans="2:4" x14ac:dyDescent="0.25">
      <c r="B643"/>
      <c r="C643"/>
      <c r="D643"/>
    </row>
    <row r="644" spans="2:4" x14ac:dyDescent="0.25">
      <c r="B644"/>
      <c r="C644"/>
      <c r="D644"/>
    </row>
    <row r="645" spans="2:4" x14ac:dyDescent="0.25">
      <c r="B645"/>
      <c r="C645"/>
      <c r="D645"/>
    </row>
    <row r="646" spans="2:4" x14ac:dyDescent="0.25">
      <c r="B646"/>
      <c r="C646"/>
      <c r="D646"/>
    </row>
    <row r="647" spans="2:4" x14ac:dyDescent="0.25">
      <c r="B647"/>
      <c r="C647"/>
      <c r="D647"/>
    </row>
    <row r="648" spans="2:4" x14ac:dyDescent="0.25">
      <c r="B648"/>
      <c r="C648"/>
      <c r="D648"/>
    </row>
    <row r="649" spans="2:4" x14ac:dyDescent="0.25">
      <c r="B649"/>
      <c r="C649"/>
      <c r="D649"/>
    </row>
    <row r="650" spans="2:4" x14ac:dyDescent="0.25">
      <c r="B650"/>
      <c r="C650"/>
      <c r="D650"/>
    </row>
    <row r="651" spans="2:4" x14ac:dyDescent="0.25">
      <c r="B651"/>
      <c r="C651"/>
      <c r="D651"/>
    </row>
    <row r="652" spans="2:4" x14ac:dyDescent="0.25">
      <c r="B652"/>
      <c r="C652"/>
      <c r="D652"/>
    </row>
    <row r="653" spans="2:4" x14ac:dyDescent="0.25">
      <c r="B653"/>
      <c r="C653"/>
      <c r="D653"/>
    </row>
    <row r="654" spans="2:4" x14ac:dyDescent="0.25">
      <c r="B654"/>
      <c r="C654"/>
      <c r="D654"/>
    </row>
    <row r="655" spans="2:4" x14ac:dyDescent="0.25">
      <c r="B655"/>
      <c r="C655"/>
      <c r="D655"/>
    </row>
    <row r="656" spans="2:4" x14ac:dyDescent="0.25">
      <c r="B656"/>
      <c r="C656"/>
      <c r="D656"/>
    </row>
    <row r="657" spans="2:4" x14ac:dyDescent="0.25">
      <c r="B657"/>
      <c r="C657"/>
      <c r="D657"/>
    </row>
    <row r="658" spans="2:4" x14ac:dyDescent="0.25">
      <c r="B658"/>
      <c r="C658"/>
      <c r="D658"/>
    </row>
    <row r="659" spans="2:4" x14ac:dyDescent="0.25">
      <c r="B659"/>
      <c r="C659"/>
      <c r="D659"/>
    </row>
    <row r="660" spans="2:4" x14ac:dyDescent="0.25">
      <c r="B660"/>
      <c r="C660"/>
      <c r="D660"/>
    </row>
    <row r="661" spans="2:4" x14ac:dyDescent="0.25">
      <c r="B661"/>
      <c r="C661"/>
      <c r="D661"/>
    </row>
    <row r="662" spans="2:4" x14ac:dyDescent="0.25">
      <c r="B662"/>
      <c r="C662"/>
      <c r="D662"/>
    </row>
    <row r="663" spans="2:4" x14ac:dyDescent="0.25">
      <c r="B663"/>
      <c r="C663"/>
      <c r="D663"/>
    </row>
    <row r="664" spans="2:4" x14ac:dyDescent="0.25">
      <c r="B664"/>
      <c r="C664"/>
      <c r="D664"/>
    </row>
    <row r="665" spans="2:4" x14ac:dyDescent="0.25">
      <c r="B665"/>
      <c r="C665"/>
      <c r="D665"/>
    </row>
    <row r="666" spans="2:4" x14ac:dyDescent="0.25">
      <c r="B666"/>
      <c r="C666"/>
      <c r="D666"/>
    </row>
    <row r="667" spans="2:4" x14ac:dyDescent="0.25">
      <c r="B667"/>
      <c r="C667"/>
      <c r="D667"/>
    </row>
    <row r="668" spans="2:4" x14ac:dyDescent="0.25">
      <c r="B668"/>
      <c r="C668"/>
      <c r="D668"/>
    </row>
    <row r="669" spans="2:4" x14ac:dyDescent="0.25">
      <c r="B669"/>
      <c r="C669"/>
      <c r="D669"/>
    </row>
    <row r="670" spans="2:4" x14ac:dyDescent="0.25">
      <c r="B670"/>
      <c r="C670"/>
      <c r="D670"/>
    </row>
    <row r="671" spans="2:4" x14ac:dyDescent="0.25">
      <c r="B671"/>
      <c r="C671"/>
      <c r="D671"/>
    </row>
    <row r="672" spans="2:4" x14ac:dyDescent="0.25">
      <c r="B672"/>
      <c r="C672"/>
      <c r="D672"/>
    </row>
    <row r="673" spans="2:4" x14ac:dyDescent="0.25">
      <c r="B673"/>
      <c r="C673"/>
      <c r="D673"/>
    </row>
    <row r="674" spans="2:4" x14ac:dyDescent="0.25">
      <c r="B674"/>
      <c r="C674"/>
      <c r="D674"/>
    </row>
    <row r="675" spans="2:4" x14ac:dyDescent="0.25">
      <c r="B675"/>
      <c r="C675"/>
      <c r="D675"/>
    </row>
    <row r="676" spans="2:4" x14ac:dyDescent="0.25">
      <c r="B676"/>
      <c r="C676"/>
      <c r="D676"/>
    </row>
    <row r="677" spans="2:4" x14ac:dyDescent="0.25">
      <c r="B677"/>
      <c r="C677"/>
      <c r="D677"/>
    </row>
    <row r="678" spans="2:4" x14ac:dyDescent="0.25">
      <c r="B678"/>
      <c r="C678"/>
      <c r="D678"/>
    </row>
    <row r="679" spans="2:4" x14ac:dyDescent="0.25">
      <c r="B679"/>
      <c r="C679"/>
      <c r="D679"/>
    </row>
    <row r="680" spans="2:4" x14ac:dyDescent="0.25">
      <c r="B680"/>
      <c r="C680"/>
      <c r="D680"/>
    </row>
    <row r="681" spans="2:4" x14ac:dyDescent="0.25">
      <c r="B681"/>
      <c r="C681"/>
      <c r="D681"/>
    </row>
    <row r="682" spans="2:4" x14ac:dyDescent="0.25">
      <c r="B682"/>
      <c r="C682"/>
      <c r="D682"/>
    </row>
    <row r="683" spans="2:4" x14ac:dyDescent="0.25">
      <c r="B683"/>
      <c r="C683"/>
      <c r="D683"/>
    </row>
    <row r="684" spans="2:4" x14ac:dyDescent="0.25">
      <c r="B684"/>
      <c r="C684"/>
      <c r="D684"/>
    </row>
    <row r="685" spans="2:4" x14ac:dyDescent="0.25">
      <c r="B685"/>
      <c r="C685"/>
      <c r="D685"/>
    </row>
    <row r="686" spans="2:4" x14ac:dyDescent="0.25">
      <c r="B686"/>
      <c r="C686"/>
      <c r="D686"/>
    </row>
    <row r="687" spans="2:4" x14ac:dyDescent="0.25">
      <c r="B687"/>
      <c r="C687"/>
      <c r="D687"/>
    </row>
    <row r="688" spans="2:4" x14ac:dyDescent="0.25">
      <c r="B688"/>
      <c r="C688"/>
      <c r="D688"/>
    </row>
    <row r="689" spans="2:4" x14ac:dyDescent="0.25">
      <c r="B689"/>
      <c r="C689"/>
      <c r="D689"/>
    </row>
    <row r="690" spans="2:4" x14ac:dyDescent="0.25">
      <c r="B690"/>
      <c r="C690"/>
      <c r="D690"/>
    </row>
    <row r="691" spans="2:4" x14ac:dyDescent="0.25">
      <c r="B691"/>
      <c r="C691"/>
      <c r="D691"/>
    </row>
    <row r="692" spans="2:4" x14ac:dyDescent="0.25">
      <c r="B692"/>
      <c r="C692"/>
      <c r="D692"/>
    </row>
    <row r="693" spans="2:4" x14ac:dyDescent="0.25">
      <c r="B693"/>
      <c r="C693"/>
      <c r="D693"/>
    </row>
    <row r="694" spans="2:4" x14ac:dyDescent="0.25">
      <c r="B694"/>
      <c r="C694"/>
      <c r="D694"/>
    </row>
    <row r="695" spans="2:4" x14ac:dyDescent="0.25">
      <c r="B695"/>
      <c r="C695"/>
      <c r="D695"/>
    </row>
    <row r="696" spans="2:4" x14ac:dyDescent="0.25">
      <c r="B696"/>
      <c r="C696"/>
      <c r="D696"/>
    </row>
    <row r="697" spans="2:4" x14ac:dyDescent="0.25">
      <c r="B697"/>
      <c r="C697"/>
      <c r="D697"/>
    </row>
    <row r="698" spans="2:4" x14ac:dyDescent="0.25">
      <c r="B698"/>
      <c r="C698"/>
      <c r="D698"/>
    </row>
    <row r="699" spans="2:4" x14ac:dyDescent="0.25">
      <c r="B699"/>
      <c r="C699"/>
      <c r="D699"/>
    </row>
    <row r="700" spans="2:4" x14ac:dyDescent="0.25">
      <c r="B700"/>
      <c r="C700"/>
      <c r="D700"/>
    </row>
    <row r="701" spans="2:4" x14ac:dyDescent="0.25">
      <c r="B701"/>
      <c r="C701"/>
      <c r="D701"/>
    </row>
    <row r="702" spans="2:4" x14ac:dyDescent="0.25">
      <c r="B702"/>
      <c r="C702"/>
      <c r="D702"/>
    </row>
    <row r="703" spans="2:4" x14ac:dyDescent="0.25">
      <c r="B703"/>
      <c r="C703"/>
      <c r="D703"/>
    </row>
    <row r="704" spans="2:4" x14ac:dyDescent="0.25">
      <c r="B704"/>
      <c r="C704"/>
      <c r="D704"/>
    </row>
    <row r="705" spans="2:4" x14ac:dyDescent="0.25">
      <c r="B705"/>
      <c r="C705"/>
      <c r="D705"/>
    </row>
    <row r="706" spans="2:4" x14ac:dyDescent="0.25">
      <c r="B706"/>
      <c r="C706"/>
      <c r="D706"/>
    </row>
    <row r="707" spans="2:4" x14ac:dyDescent="0.25">
      <c r="B707"/>
      <c r="C707"/>
      <c r="D707"/>
    </row>
    <row r="708" spans="2:4" x14ac:dyDescent="0.25">
      <c r="B708"/>
      <c r="C708"/>
      <c r="D708"/>
    </row>
    <row r="709" spans="2:4" x14ac:dyDescent="0.25">
      <c r="B709"/>
      <c r="C709"/>
      <c r="D709"/>
    </row>
    <row r="710" spans="2:4" x14ac:dyDescent="0.25">
      <c r="B710"/>
      <c r="C710"/>
      <c r="D710"/>
    </row>
    <row r="711" spans="2:4" x14ac:dyDescent="0.25">
      <c r="B711"/>
      <c r="C711"/>
      <c r="D711"/>
    </row>
    <row r="712" spans="2:4" x14ac:dyDescent="0.25">
      <c r="B712"/>
      <c r="C712"/>
      <c r="D712"/>
    </row>
    <row r="713" spans="2:4" x14ac:dyDescent="0.25">
      <c r="B713"/>
      <c r="C713"/>
      <c r="D713"/>
    </row>
    <row r="714" spans="2:4" x14ac:dyDescent="0.25">
      <c r="B714"/>
      <c r="C714"/>
      <c r="D714"/>
    </row>
    <row r="715" spans="2:4" x14ac:dyDescent="0.25">
      <c r="B715"/>
      <c r="C715"/>
      <c r="D715"/>
    </row>
    <row r="716" spans="2:4" x14ac:dyDescent="0.25">
      <c r="B716"/>
      <c r="C716"/>
      <c r="D716"/>
    </row>
    <row r="717" spans="2:4" x14ac:dyDescent="0.25">
      <c r="B717"/>
      <c r="C717"/>
      <c r="D717"/>
    </row>
    <row r="718" spans="2:4" x14ac:dyDescent="0.25">
      <c r="B718"/>
      <c r="C718"/>
      <c r="D718"/>
    </row>
    <row r="719" spans="2:4" x14ac:dyDescent="0.25">
      <c r="B719"/>
      <c r="C719"/>
      <c r="D719"/>
    </row>
    <row r="720" spans="2:4" x14ac:dyDescent="0.25">
      <c r="B720"/>
      <c r="C720"/>
      <c r="D720"/>
    </row>
    <row r="721" spans="2:4" x14ac:dyDescent="0.25">
      <c r="B721"/>
      <c r="C721"/>
      <c r="D721"/>
    </row>
    <row r="722" spans="2:4" x14ac:dyDescent="0.25">
      <c r="B722"/>
      <c r="C722"/>
      <c r="D722"/>
    </row>
    <row r="723" spans="2:4" x14ac:dyDescent="0.25">
      <c r="B723"/>
      <c r="C723"/>
      <c r="D723"/>
    </row>
    <row r="724" spans="2:4" x14ac:dyDescent="0.25">
      <c r="B724"/>
      <c r="C724"/>
      <c r="D724"/>
    </row>
    <row r="725" spans="2:4" x14ac:dyDescent="0.25">
      <c r="B725"/>
      <c r="C725"/>
      <c r="D725"/>
    </row>
    <row r="726" spans="2:4" x14ac:dyDescent="0.25">
      <c r="B726"/>
      <c r="C726"/>
      <c r="D726"/>
    </row>
    <row r="727" spans="2:4" x14ac:dyDescent="0.25">
      <c r="B727"/>
      <c r="C727"/>
      <c r="D727"/>
    </row>
    <row r="728" spans="2:4" x14ac:dyDescent="0.25">
      <c r="B728"/>
      <c r="C728"/>
      <c r="D728"/>
    </row>
    <row r="729" spans="2:4" x14ac:dyDescent="0.25">
      <c r="B729"/>
      <c r="C729"/>
      <c r="D729"/>
    </row>
    <row r="730" spans="2:4" x14ac:dyDescent="0.25">
      <c r="B730"/>
      <c r="C730"/>
      <c r="D730"/>
    </row>
    <row r="731" spans="2:4" x14ac:dyDescent="0.25">
      <c r="B731"/>
      <c r="C731"/>
      <c r="D731"/>
    </row>
    <row r="732" spans="2:4" x14ac:dyDescent="0.25">
      <c r="B732"/>
      <c r="C732"/>
      <c r="D732"/>
    </row>
    <row r="733" spans="2:4" x14ac:dyDescent="0.25">
      <c r="B733"/>
      <c r="C733"/>
      <c r="D733"/>
    </row>
    <row r="734" spans="2:4" x14ac:dyDescent="0.25">
      <c r="B734"/>
      <c r="C734"/>
      <c r="D734"/>
    </row>
    <row r="735" spans="2:4" x14ac:dyDescent="0.25">
      <c r="B735"/>
      <c r="C735"/>
      <c r="D735"/>
    </row>
    <row r="736" spans="2:4" x14ac:dyDescent="0.25">
      <c r="B736"/>
      <c r="C736"/>
      <c r="D736"/>
    </row>
    <row r="737" spans="2:4" x14ac:dyDescent="0.25">
      <c r="B737"/>
      <c r="C737"/>
      <c r="D737"/>
    </row>
    <row r="738" spans="2:4" x14ac:dyDescent="0.25">
      <c r="B738"/>
      <c r="C738"/>
      <c r="D738"/>
    </row>
    <row r="739" spans="2:4" x14ac:dyDescent="0.25">
      <c r="B739"/>
      <c r="C739"/>
      <c r="D739"/>
    </row>
    <row r="740" spans="2:4" x14ac:dyDescent="0.25">
      <c r="B740"/>
      <c r="C740"/>
      <c r="D740"/>
    </row>
    <row r="741" spans="2:4" x14ac:dyDescent="0.25">
      <c r="B741"/>
      <c r="C741"/>
      <c r="D741"/>
    </row>
    <row r="742" spans="2:4" x14ac:dyDescent="0.25">
      <c r="B742"/>
      <c r="C742"/>
      <c r="D742"/>
    </row>
    <row r="743" spans="2:4" x14ac:dyDescent="0.25">
      <c r="B743"/>
      <c r="C743"/>
      <c r="D743"/>
    </row>
    <row r="744" spans="2:4" x14ac:dyDescent="0.25">
      <c r="B744"/>
      <c r="C744"/>
      <c r="D744"/>
    </row>
    <row r="745" spans="2:4" x14ac:dyDescent="0.25">
      <c r="B745"/>
      <c r="C745"/>
      <c r="D745"/>
    </row>
    <row r="746" spans="2:4" x14ac:dyDescent="0.25">
      <c r="B746"/>
      <c r="C746"/>
      <c r="D746"/>
    </row>
    <row r="747" spans="2:4" x14ac:dyDescent="0.25">
      <c r="B747"/>
      <c r="C747"/>
      <c r="D747"/>
    </row>
    <row r="748" spans="2:4" x14ac:dyDescent="0.25">
      <c r="B748"/>
      <c r="C748"/>
      <c r="D748"/>
    </row>
    <row r="749" spans="2:4" x14ac:dyDescent="0.25">
      <c r="B749"/>
      <c r="C749"/>
      <c r="D749"/>
    </row>
    <row r="750" spans="2:4" x14ac:dyDescent="0.25">
      <c r="B750"/>
      <c r="C750"/>
      <c r="D750"/>
    </row>
    <row r="751" spans="2:4" x14ac:dyDescent="0.25">
      <c r="B751"/>
      <c r="C751"/>
      <c r="D751"/>
    </row>
    <row r="752" spans="2:4" x14ac:dyDescent="0.25">
      <c r="B752"/>
      <c r="C752"/>
      <c r="D752"/>
    </row>
    <row r="753" spans="2:4" x14ac:dyDescent="0.25">
      <c r="B753"/>
      <c r="C753"/>
      <c r="D753"/>
    </row>
    <row r="754" spans="2:4" x14ac:dyDescent="0.25">
      <c r="B754"/>
      <c r="C754"/>
      <c r="D754"/>
    </row>
    <row r="755" spans="2:4" x14ac:dyDescent="0.25">
      <c r="B755"/>
      <c r="C755"/>
      <c r="D755"/>
    </row>
    <row r="756" spans="2:4" x14ac:dyDescent="0.25">
      <c r="B756"/>
      <c r="C756"/>
      <c r="D756"/>
    </row>
    <row r="757" spans="2:4" x14ac:dyDescent="0.25">
      <c r="B757"/>
      <c r="C757"/>
      <c r="D757"/>
    </row>
    <row r="758" spans="2:4" x14ac:dyDescent="0.25">
      <c r="B758"/>
      <c r="C758"/>
      <c r="D758"/>
    </row>
    <row r="759" spans="2:4" x14ac:dyDescent="0.25">
      <c r="B759"/>
      <c r="C759"/>
      <c r="D759"/>
    </row>
    <row r="760" spans="2:4" x14ac:dyDescent="0.25">
      <c r="B760"/>
      <c r="C760"/>
      <c r="D760"/>
    </row>
    <row r="761" spans="2:4" x14ac:dyDescent="0.25">
      <c r="B761"/>
      <c r="C761"/>
      <c r="D761"/>
    </row>
    <row r="762" spans="2:4" x14ac:dyDescent="0.25">
      <c r="B762"/>
      <c r="C762"/>
      <c r="D762"/>
    </row>
    <row r="763" spans="2:4" x14ac:dyDescent="0.25">
      <c r="B763"/>
      <c r="C763"/>
      <c r="D763"/>
    </row>
    <row r="764" spans="2:4" x14ac:dyDescent="0.25">
      <c r="B764"/>
      <c r="C764"/>
      <c r="D764"/>
    </row>
    <row r="765" spans="2:4" x14ac:dyDescent="0.25">
      <c r="B765"/>
      <c r="C765"/>
      <c r="D765"/>
    </row>
    <row r="766" spans="2:4" x14ac:dyDescent="0.25">
      <c r="B766"/>
      <c r="C766"/>
      <c r="D766"/>
    </row>
    <row r="767" spans="2:4" x14ac:dyDescent="0.25">
      <c r="B767"/>
      <c r="C767"/>
      <c r="D767"/>
    </row>
    <row r="768" spans="2:4" x14ac:dyDescent="0.25">
      <c r="B768"/>
      <c r="C768"/>
      <c r="D768"/>
    </row>
    <row r="769" spans="2:4" x14ac:dyDescent="0.25">
      <c r="B769"/>
      <c r="C769"/>
      <c r="D769"/>
    </row>
    <row r="770" spans="2:4" x14ac:dyDescent="0.25">
      <c r="B770"/>
      <c r="C770"/>
      <c r="D770"/>
    </row>
    <row r="771" spans="2:4" x14ac:dyDescent="0.25">
      <c r="B771"/>
      <c r="C771"/>
      <c r="D771"/>
    </row>
    <row r="772" spans="2:4" x14ac:dyDescent="0.25">
      <c r="B772"/>
      <c r="C772"/>
      <c r="D772"/>
    </row>
    <row r="773" spans="2:4" x14ac:dyDescent="0.25">
      <c r="B773"/>
      <c r="C773"/>
      <c r="D773"/>
    </row>
    <row r="774" spans="2:4" x14ac:dyDescent="0.25">
      <c r="B774"/>
      <c r="C774"/>
      <c r="D774"/>
    </row>
    <row r="775" spans="2:4" x14ac:dyDescent="0.25">
      <c r="B775"/>
      <c r="C775"/>
      <c r="D775"/>
    </row>
    <row r="776" spans="2:4" x14ac:dyDescent="0.25">
      <c r="B776"/>
      <c r="C776"/>
      <c r="D776"/>
    </row>
    <row r="777" spans="2:4" x14ac:dyDescent="0.25">
      <c r="B777"/>
      <c r="C777"/>
      <c r="D777"/>
    </row>
    <row r="778" spans="2:4" x14ac:dyDescent="0.25">
      <c r="B778"/>
      <c r="C778"/>
      <c r="D778"/>
    </row>
    <row r="779" spans="2:4" x14ac:dyDescent="0.25">
      <c r="B779"/>
      <c r="C779"/>
      <c r="D779"/>
    </row>
    <row r="780" spans="2:4" x14ac:dyDescent="0.25">
      <c r="B780"/>
      <c r="C780"/>
      <c r="D780"/>
    </row>
    <row r="781" spans="2:4" x14ac:dyDescent="0.25">
      <c r="B781"/>
      <c r="C781"/>
      <c r="D781"/>
    </row>
    <row r="782" spans="2:4" x14ac:dyDescent="0.25">
      <c r="B782"/>
      <c r="C782"/>
      <c r="D782"/>
    </row>
    <row r="783" spans="2:4" x14ac:dyDescent="0.25">
      <c r="B783"/>
      <c r="C783"/>
      <c r="D783"/>
    </row>
    <row r="784" spans="2:4" x14ac:dyDescent="0.25">
      <c r="B784"/>
      <c r="C784"/>
      <c r="D784"/>
    </row>
    <row r="785" spans="2:4" x14ac:dyDescent="0.25">
      <c r="B785"/>
      <c r="C785"/>
      <c r="D785"/>
    </row>
    <row r="786" spans="2:4" x14ac:dyDescent="0.25">
      <c r="B786"/>
      <c r="C786"/>
      <c r="D786"/>
    </row>
    <row r="787" spans="2:4" x14ac:dyDescent="0.25">
      <c r="B787"/>
      <c r="C787"/>
      <c r="D787"/>
    </row>
    <row r="788" spans="2:4" x14ac:dyDescent="0.25">
      <c r="B788"/>
      <c r="C788"/>
      <c r="D788"/>
    </row>
    <row r="789" spans="2:4" x14ac:dyDescent="0.25">
      <c r="B789"/>
      <c r="C789"/>
      <c r="D789"/>
    </row>
    <row r="790" spans="2:4" x14ac:dyDescent="0.25">
      <c r="B790"/>
      <c r="C790"/>
      <c r="D790"/>
    </row>
    <row r="791" spans="2:4" x14ac:dyDescent="0.25">
      <c r="B791"/>
      <c r="C791"/>
      <c r="D791"/>
    </row>
    <row r="792" spans="2:4" x14ac:dyDescent="0.25">
      <c r="B792"/>
      <c r="C792"/>
      <c r="D792"/>
    </row>
    <row r="793" spans="2:4" x14ac:dyDescent="0.25">
      <c r="B793"/>
      <c r="C793"/>
      <c r="D793"/>
    </row>
    <row r="794" spans="2:4" x14ac:dyDescent="0.25">
      <c r="B794"/>
      <c r="C794"/>
      <c r="D794"/>
    </row>
    <row r="795" spans="2:4" x14ac:dyDescent="0.25">
      <c r="B795"/>
      <c r="C795"/>
      <c r="D795"/>
    </row>
    <row r="796" spans="2:4" x14ac:dyDescent="0.25">
      <c r="B796"/>
      <c r="C796"/>
      <c r="D796"/>
    </row>
    <row r="797" spans="2:4" x14ac:dyDescent="0.25">
      <c r="B797"/>
      <c r="C797"/>
      <c r="D797"/>
    </row>
    <row r="798" spans="2:4" x14ac:dyDescent="0.25">
      <c r="B798"/>
      <c r="C798"/>
      <c r="D798"/>
    </row>
    <row r="799" spans="2:4" x14ac:dyDescent="0.25">
      <c r="B799"/>
      <c r="C799"/>
      <c r="D799"/>
    </row>
    <row r="800" spans="2:4" x14ac:dyDescent="0.25">
      <c r="B800"/>
      <c r="C800"/>
      <c r="D800"/>
    </row>
    <row r="801" spans="2:4" x14ac:dyDescent="0.25">
      <c r="B801"/>
      <c r="C801"/>
      <c r="D801"/>
    </row>
    <row r="802" spans="2:4" x14ac:dyDescent="0.25">
      <c r="B802"/>
      <c r="C802"/>
      <c r="D802"/>
    </row>
    <row r="803" spans="2:4" x14ac:dyDescent="0.25">
      <c r="B803"/>
      <c r="C803"/>
      <c r="D803"/>
    </row>
    <row r="804" spans="2:4" x14ac:dyDescent="0.25">
      <c r="B804"/>
      <c r="C804"/>
      <c r="D804"/>
    </row>
    <row r="805" spans="2:4" x14ac:dyDescent="0.25">
      <c r="B805"/>
      <c r="C805"/>
      <c r="D805"/>
    </row>
    <row r="806" spans="2:4" x14ac:dyDescent="0.25">
      <c r="B806"/>
      <c r="C806"/>
      <c r="D806"/>
    </row>
    <row r="807" spans="2:4" x14ac:dyDescent="0.25">
      <c r="B807"/>
      <c r="C807"/>
      <c r="D807"/>
    </row>
    <row r="808" spans="2:4" x14ac:dyDescent="0.25">
      <c r="B808"/>
      <c r="C808"/>
      <c r="D808"/>
    </row>
    <row r="809" spans="2:4" x14ac:dyDescent="0.25">
      <c r="B809"/>
      <c r="C809"/>
      <c r="D809"/>
    </row>
    <row r="810" spans="2:4" x14ac:dyDescent="0.25">
      <c r="B810"/>
      <c r="C810"/>
      <c r="D810"/>
    </row>
    <row r="811" spans="2:4" x14ac:dyDescent="0.25">
      <c r="B811"/>
      <c r="C811"/>
      <c r="D811"/>
    </row>
    <row r="812" spans="2:4" x14ac:dyDescent="0.25">
      <c r="B812"/>
      <c r="C812"/>
      <c r="D812"/>
    </row>
    <row r="813" spans="2:4" x14ac:dyDescent="0.25">
      <c r="B813"/>
      <c r="C813"/>
      <c r="D813"/>
    </row>
    <row r="814" spans="2:4" x14ac:dyDescent="0.25">
      <c r="B814"/>
      <c r="C814"/>
      <c r="D814"/>
    </row>
    <row r="815" spans="2:4" x14ac:dyDescent="0.25">
      <c r="B815"/>
      <c r="C815"/>
      <c r="D815"/>
    </row>
    <row r="816" spans="2:4" x14ac:dyDescent="0.25">
      <c r="B816"/>
      <c r="C816"/>
      <c r="D816"/>
    </row>
    <row r="817" spans="2:4" x14ac:dyDescent="0.25">
      <c r="B817"/>
      <c r="C817"/>
      <c r="D817"/>
    </row>
    <row r="818" spans="2:4" x14ac:dyDescent="0.25">
      <c r="B818"/>
      <c r="C818"/>
      <c r="D818"/>
    </row>
    <row r="819" spans="2:4" x14ac:dyDescent="0.25">
      <c r="B819"/>
      <c r="C819"/>
      <c r="D819"/>
    </row>
    <row r="820" spans="2:4" x14ac:dyDescent="0.25">
      <c r="B820"/>
      <c r="C820"/>
      <c r="D820"/>
    </row>
    <row r="821" spans="2:4" x14ac:dyDescent="0.25">
      <c r="B821"/>
      <c r="C821"/>
      <c r="D821"/>
    </row>
    <row r="822" spans="2:4" x14ac:dyDescent="0.25">
      <c r="B822"/>
      <c r="C822"/>
      <c r="D822"/>
    </row>
    <row r="823" spans="2:4" x14ac:dyDescent="0.25">
      <c r="B823"/>
      <c r="C823"/>
      <c r="D823"/>
    </row>
    <row r="824" spans="2:4" x14ac:dyDescent="0.25">
      <c r="B824"/>
      <c r="C824"/>
      <c r="D824"/>
    </row>
    <row r="825" spans="2:4" x14ac:dyDescent="0.25">
      <c r="B825"/>
      <c r="C825"/>
      <c r="D825"/>
    </row>
    <row r="826" spans="2:4" x14ac:dyDescent="0.25">
      <c r="B826"/>
      <c r="C826"/>
      <c r="D826"/>
    </row>
    <row r="827" spans="2:4" x14ac:dyDescent="0.25">
      <c r="B827"/>
      <c r="C827"/>
      <c r="D827"/>
    </row>
    <row r="828" spans="2:4" x14ac:dyDescent="0.25">
      <c r="B828"/>
      <c r="C828"/>
      <c r="D828"/>
    </row>
    <row r="829" spans="2:4" x14ac:dyDescent="0.25">
      <c r="B829"/>
      <c r="C829"/>
      <c r="D829"/>
    </row>
    <row r="830" spans="2:4" x14ac:dyDescent="0.25">
      <c r="B830"/>
      <c r="C830"/>
      <c r="D830"/>
    </row>
    <row r="831" spans="2:4" x14ac:dyDescent="0.25">
      <c r="B831"/>
      <c r="C831"/>
      <c r="D831"/>
    </row>
    <row r="832" spans="2:4" x14ac:dyDescent="0.25">
      <c r="B832"/>
      <c r="C832"/>
      <c r="D832"/>
    </row>
    <row r="833" spans="2:4" x14ac:dyDescent="0.25">
      <c r="B833"/>
      <c r="C833"/>
      <c r="D833"/>
    </row>
    <row r="834" spans="2:4" x14ac:dyDescent="0.25">
      <c r="B834"/>
      <c r="C834"/>
      <c r="D834"/>
    </row>
    <row r="835" spans="2:4" x14ac:dyDescent="0.25">
      <c r="B835"/>
      <c r="C835"/>
      <c r="D835"/>
    </row>
    <row r="836" spans="2:4" x14ac:dyDescent="0.25">
      <c r="B836"/>
      <c r="C836"/>
      <c r="D836"/>
    </row>
    <row r="837" spans="2:4" x14ac:dyDescent="0.25">
      <c r="B837"/>
      <c r="C837"/>
      <c r="D837"/>
    </row>
    <row r="838" spans="2:4" x14ac:dyDescent="0.25">
      <c r="B838"/>
      <c r="C838"/>
      <c r="D838"/>
    </row>
    <row r="839" spans="2:4" x14ac:dyDescent="0.25">
      <c r="B839"/>
      <c r="C839"/>
      <c r="D839"/>
    </row>
    <row r="840" spans="2:4" x14ac:dyDescent="0.25">
      <c r="B840"/>
      <c r="C840"/>
      <c r="D840"/>
    </row>
    <row r="841" spans="2:4" x14ac:dyDescent="0.25">
      <c r="B841"/>
      <c r="C841"/>
      <c r="D841"/>
    </row>
    <row r="842" spans="2:4" x14ac:dyDescent="0.25">
      <c r="B842"/>
      <c r="C842"/>
      <c r="D842"/>
    </row>
    <row r="843" spans="2:4" x14ac:dyDescent="0.25">
      <c r="B843"/>
      <c r="C843"/>
      <c r="D843"/>
    </row>
    <row r="844" spans="2:4" x14ac:dyDescent="0.25">
      <c r="B844"/>
      <c r="C844"/>
      <c r="D844"/>
    </row>
    <row r="845" spans="2:4" x14ac:dyDescent="0.25">
      <c r="B845"/>
      <c r="C845"/>
      <c r="D845"/>
    </row>
    <row r="846" spans="2:4" x14ac:dyDescent="0.25">
      <c r="B846"/>
      <c r="C846"/>
      <c r="D846"/>
    </row>
    <row r="847" spans="2:4" x14ac:dyDescent="0.25">
      <c r="B847"/>
      <c r="C847"/>
      <c r="D847"/>
    </row>
    <row r="848" spans="2:4" x14ac:dyDescent="0.25">
      <c r="B848"/>
      <c r="C848"/>
      <c r="D848"/>
    </row>
    <row r="849" spans="2:4" x14ac:dyDescent="0.25">
      <c r="B849"/>
      <c r="C849"/>
      <c r="D849"/>
    </row>
    <row r="850" spans="2:4" x14ac:dyDescent="0.25">
      <c r="B850"/>
      <c r="C850"/>
      <c r="D850"/>
    </row>
    <row r="851" spans="2:4" x14ac:dyDescent="0.25">
      <c r="B851"/>
      <c r="C851"/>
      <c r="D851"/>
    </row>
    <row r="852" spans="2:4" x14ac:dyDescent="0.25">
      <c r="B852"/>
      <c r="C852"/>
      <c r="D852"/>
    </row>
    <row r="853" spans="2:4" x14ac:dyDescent="0.25">
      <c r="B853"/>
      <c r="C853"/>
      <c r="D853"/>
    </row>
    <row r="854" spans="2:4" x14ac:dyDescent="0.25">
      <c r="B854"/>
      <c r="C854"/>
      <c r="D854"/>
    </row>
    <row r="855" spans="2:4" x14ac:dyDescent="0.25">
      <c r="B855"/>
      <c r="C855"/>
      <c r="D855"/>
    </row>
    <row r="856" spans="2:4" x14ac:dyDescent="0.25">
      <c r="B856"/>
      <c r="C856"/>
      <c r="D856"/>
    </row>
    <row r="857" spans="2:4" x14ac:dyDescent="0.25">
      <c r="B857"/>
      <c r="C857"/>
      <c r="D857"/>
    </row>
    <row r="858" spans="2:4" x14ac:dyDescent="0.25">
      <c r="B858"/>
      <c r="C858"/>
      <c r="D858"/>
    </row>
    <row r="859" spans="2:4" x14ac:dyDescent="0.25">
      <c r="B859"/>
      <c r="C859"/>
      <c r="D859"/>
    </row>
    <row r="860" spans="2:4" x14ac:dyDescent="0.25">
      <c r="B860"/>
      <c r="C860"/>
      <c r="D860"/>
    </row>
    <row r="861" spans="2:4" x14ac:dyDescent="0.25">
      <c r="B861"/>
      <c r="C861"/>
      <c r="D861"/>
    </row>
    <row r="862" spans="2:4" x14ac:dyDescent="0.25">
      <c r="B862"/>
      <c r="C862"/>
      <c r="D862"/>
    </row>
    <row r="863" spans="2:4" x14ac:dyDescent="0.25">
      <c r="B863"/>
      <c r="C863"/>
      <c r="D863"/>
    </row>
    <row r="864" spans="2:4" x14ac:dyDescent="0.25">
      <c r="B864"/>
      <c r="C864"/>
      <c r="D864"/>
    </row>
    <row r="865" spans="2:4" x14ac:dyDescent="0.25">
      <c r="B865"/>
      <c r="C865"/>
      <c r="D865"/>
    </row>
    <row r="866" spans="2:4" x14ac:dyDescent="0.25">
      <c r="B866"/>
      <c r="C866"/>
      <c r="D866"/>
    </row>
    <row r="867" spans="2:4" x14ac:dyDescent="0.25">
      <c r="B867"/>
      <c r="C867"/>
      <c r="D867"/>
    </row>
    <row r="868" spans="2:4" x14ac:dyDescent="0.25">
      <c r="B868"/>
      <c r="C868"/>
      <c r="D868"/>
    </row>
    <row r="869" spans="2:4" x14ac:dyDescent="0.25">
      <c r="B869"/>
      <c r="C869"/>
      <c r="D869"/>
    </row>
    <row r="870" spans="2:4" x14ac:dyDescent="0.25">
      <c r="B870"/>
      <c r="C870"/>
      <c r="D870"/>
    </row>
    <row r="871" spans="2:4" x14ac:dyDescent="0.25">
      <c r="B871"/>
      <c r="C871"/>
      <c r="D871"/>
    </row>
    <row r="872" spans="2:4" x14ac:dyDescent="0.25">
      <c r="B872"/>
      <c r="C872"/>
      <c r="D872"/>
    </row>
    <row r="873" spans="2:4" x14ac:dyDescent="0.25">
      <c r="B873"/>
      <c r="C873"/>
      <c r="D873"/>
    </row>
    <row r="874" spans="2:4" x14ac:dyDescent="0.25">
      <c r="B874"/>
      <c r="C874"/>
      <c r="D874"/>
    </row>
    <row r="875" spans="2:4" x14ac:dyDescent="0.25">
      <c r="B875"/>
      <c r="C875"/>
      <c r="D875"/>
    </row>
    <row r="876" spans="2:4" x14ac:dyDescent="0.25">
      <c r="B876"/>
      <c r="C876"/>
      <c r="D876"/>
    </row>
    <row r="877" spans="2:4" x14ac:dyDescent="0.25">
      <c r="B877"/>
      <c r="C877"/>
      <c r="D877"/>
    </row>
    <row r="878" spans="2:4" x14ac:dyDescent="0.25">
      <c r="B878"/>
      <c r="C878"/>
      <c r="D878"/>
    </row>
    <row r="879" spans="2:4" x14ac:dyDescent="0.25">
      <c r="B879"/>
      <c r="C879"/>
      <c r="D879"/>
    </row>
    <row r="880" spans="2:4" x14ac:dyDescent="0.25">
      <c r="B880"/>
      <c r="C880"/>
      <c r="D880"/>
    </row>
    <row r="881" spans="2:4" x14ac:dyDescent="0.25">
      <c r="B881"/>
      <c r="C881"/>
      <c r="D881"/>
    </row>
    <row r="882" spans="2:4" x14ac:dyDescent="0.25">
      <c r="B882"/>
      <c r="C882"/>
      <c r="D882"/>
    </row>
    <row r="883" spans="2:4" x14ac:dyDescent="0.25">
      <c r="B883"/>
      <c r="C883"/>
      <c r="D883"/>
    </row>
    <row r="884" spans="2:4" x14ac:dyDescent="0.25">
      <c r="B884"/>
      <c r="C884"/>
      <c r="D884"/>
    </row>
    <row r="885" spans="2:4" x14ac:dyDescent="0.25">
      <c r="B885"/>
      <c r="C885"/>
      <c r="D885"/>
    </row>
    <row r="886" spans="2:4" x14ac:dyDescent="0.25">
      <c r="B886"/>
      <c r="C886"/>
      <c r="D886"/>
    </row>
    <row r="887" spans="2:4" x14ac:dyDescent="0.25">
      <c r="B887"/>
      <c r="C887"/>
      <c r="D887"/>
    </row>
    <row r="888" spans="2:4" x14ac:dyDescent="0.25">
      <c r="B888"/>
      <c r="C888"/>
      <c r="D888"/>
    </row>
    <row r="889" spans="2:4" x14ac:dyDescent="0.25">
      <c r="B889"/>
      <c r="C889"/>
      <c r="D889"/>
    </row>
    <row r="890" spans="2:4" x14ac:dyDescent="0.25">
      <c r="B890"/>
      <c r="C890"/>
      <c r="D890"/>
    </row>
    <row r="891" spans="2:4" x14ac:dyDescent="0.25">
      <c r="B891"/>
      <c r="C891"/>
      <c r="D891"/>
    </row>
    <row r="892" spans="2:4" x14ac:dyDescent="0.25">
      <c r="B892"/>
      <c r="C892"/>
      <c r="D892"/>
    </row>
    <row r="893" spans="2:4" x14ac:dyDescent="0.25">
      <c r="B893"/>
      <c r="C893"/>
      <c r="D893"/>
    </row>
    <row r="894" spans="2:4" x14ac:dyDescent="0.25">
      <c r="B894"/>
      <c r="C894"/>
      <c r="D894"/>
    </row>
    <row r="895" spans="2:4" x14ac:dyDescent="0.25">
      <c r="B895"/>
      <c r="C895"/>
      <c r="D895"/>
    </row>
    <row r="896" spans="2:4" x14ac:dyDescent="0.25">
      <c r="B896"/>
      <c r="C896"/>
      <c r="D896"/>
    </row>
    <row r="897" spans="2:4" x14ac:dyDescent="0.25">
      <c r="B897"/>
      <c r="C897"/>
      <c r="D897"/>
    </row>
    <row r="898" spans="2:4" x14ac:dyDescent="0.25">
      <c r="B898"/>
      <c r="C898"/>
      <c r="D898"/>
    </row>
    <row r="899" spans="2:4" x14ac:dyDescent="0.25">
      <c r="B899"/>
      <c r="C899"/>
      <c r="D899"/>
    </row>
    <row r="900" spans="2:4" x14ac:dyDescent="0.25">
      <c r="B900"/>
      <c r="C900"/>
      <c r="D900"/>
    </row>
    <row r="901" spans="2:4" x14ac:dyDescent="0.25">
      <c r="B901"/>
      <c r="C901"/>
      <c r="D901"/>
    </row>
    <row r="902" spans="2:4" x14ac:dyDescent="0.25">
      <c r="B902"/>
      <c r="C902"/>
      <c r="D902"/>
    </row>
    <row r="903" spans="2:4" x14ac:dyDescent="0.25">
      <c r="B903"/>
      <c r="C903"/>
      <c r="D903"/>
    </row>
    <row r="904" spans="2:4" x14ac:dyDescent="0.25">
      <c r="B904"/>
      <c r="C904"/>
      <c r="D904"/>
    </row>
    <row r="905" spans="2:4" x14ac:dyDescent="0.25">
      <c r="B905"/>
      <c r="C905"/>
      <c r="D905"/>
    </row>
    <row r="906" spans="2:4" x14ac:dyDescent="0.25">
      <c r="B906"/>
      <c r="C906"/>
      <c r="D906"/>
    </row>
    <row r="907" spans="2:4" x14ac:dyDescent="0.25">
      <c r="B907"/>
      <c r="C907"/>
      <c r="D907"/>
    </row>
    <row r="908" spans="2:4" x14ac:dyDescent="0.25">
      <c r="B908"/>
      <c r="C908"/>
      <c r="D908"/>
    </row>
    <row r="909" spans="2:4" x14ac:dyDescent="0.25">
      <c r="B909"/>
      <c r="C909"/>
      <c r="D909"/>
    </row>
    <row r="910" spans="2:4" x14ac:dyDescent="0.25">
      <c r="B910"/>
      <c r="C910"/>
      <c r="D910"/>
    </row>
    <row r="911" spans="2:4" x14ac:dyDescent="0.25">
      <c r="B911"/>
      <c r="C911"/>
      <c r="D911"/>
    </row>
    <row r="912" spans="2:4" x14ac:dyDescent="0.25">
      <c r="B912"/>
      <c r="C912"/>
      <c r="D912"/>
    </row>
    <row r="913" spans="2:4" x14ac:dyDescent="0.25">
      <c r="B913"/>
      <c r="C913"/>
      <c r="D913"/>
    </row>
    <row r="914" spans="2:4" x14ac:dyDescent="0.25">
      <c r="B914"/>
      <c r="C914"/>
      <c r="D914"/>
    </row>
    <row r="915" spans="2:4" x14ac:dyDescent="0.25">
      <c r="B915"/>
      <c r="C915"/>
      <c r="D915"/>
    </row>
    <row r="916" spans="2:4" x14ac:dyDescent="0.25">
      <c r="B916"/>
      <c r="C916"/>
      <c r="D916"/>
    </row>
    <row r="917" spans="2:4" x14ac:dyDescent="0.25">
      <c r="B917"/>
      <c r="C917"/>
      <c r="D917"/>
    </row>
    <row r="918" spans="2:4" x14ac:dyDescent="0.25">
      <c r="B918"/>
      <c r="C918"/>
      <c r="D918"/>
    </row>
    <row r="919" spans="2:4" x14ac:dyDescent="0.25">
      <c r="B919"/>
      <c r="C919"/>
      <c r="D919"/>
    </row>
    <row r="920" spans="2:4" x14ac:dyDescent="0.25">
      <c r="B920"/>
      <c r="C920"/>
      <c r="D920"/>
    </row>
    <row r="921" spans="2:4" x14ac:dyDescent="0.25">
      <c r="B921"/>
      <c r="C921"/>
      <c r="D921"/>
    </row>
    <row r="922" spans="2:4" x14ac:dyDescent="0.25">
      <c r="B922"/>
      <c r="C922"/>
      <c r="D922"/>
    </row>
    <row r="923" spans="2:4" x14ac:dyDescent="0.25">
      <c r="B923"/>
      <c r="C923"/>
      <c r="D923"/>
    </row>
    <row r="924" spans="2:4" x14ac:dyDescent="0.25">
      <c r="B924"/>
      <c r="C924"/>
      <c r="D924"/>
    </row>
    <row r="925" spans="2:4" x14ac:dyDescent="0.25">
      <c r="B925"/>
      <c r="C925"/>
      <c r="D925"/>
    </row>
    <row r="926" spans="2:4" x14ac:dyDescent="0.25">
      <c r="B926"/>
      <c r="C926"/>
      <c r="D926"/>
    </row>
    <row r="927" spans="2:4" x14ac:dyDescent="0.25">
      <c r="B927"/>
      <c r="C927"/>
      <c r="D927"/>
    </row>
    <row r="928" spans="2:4" x14ac:dyDescent="0.25">
      <c r="B928"/>
      <c r="C928"/>
      <c r="D928"/>
    </row>
    <row r="929" spans="2:4" x14ac:dyDescent="0.25">
      <c r="B929"/>
      <c r="C929"/>
      <c r="D929"/>
    </row>
    <row r="930" spans="2:4" x14ac:dyDescent="0.25">
      <c r="B930"/>
      <c r="C930"/>
      <c r="D930"/>
    </row>
    <row r="931" spans="2:4" x14ac:dyDescent="0.25">
      <c r="B931"/>
      <c r="C931"/>
      <c r="D931"/>
    </row>
    <row r="932" spans="2:4" x14ac:dyDescent="0.25">
      <c r="B932"/>
      <c r="C932"/>
      <c r="D932"/>
    </row>
    <row r="933" spans="2:4" x14ac:dyDescent="0.25">
      <c r="B933"/>
      <c r="C933"/>
      <c r="D933"/>
    </row>
    <row r="934" spans="2:4" x14ac:dyDescent="0.25">
      <c r="B934"/>
      <c r="C934"/>
      <c r="D934"/>
    </row>
    <row r="935" spans="2:4" x14ac:dyDescent="0.25">
      <c r="B935"/>
      <c r="C935"/>
      <c r="D935"/>
    </row>
    <row r="936" spans="2:4" x14ac:dyDescent="0.25">
      <c r="B936"/>
      <c r="C936"/>
      <c r="D936"/>
    </row>
    <row r="937" spans="2:4" x14ac:dyDescent="0.25">
      <c r="B937"/>
      <c r="C937"/>
      <c r="D937"/>
    </row>
    <row r="938" spans="2:4" x14ac:dyDescent="0.25">
      <c r="B938"/>
      <c r="C938"/>
      <c r="D938"/>
    </row>
    <row r="939" spans="2:4" x14ac:dyDescent="0.25">
      <c r="B939"/>
      <c r="C939"/>
      <c r="D939"/>
    </row>
    <row r="940" spans="2:4" x14ac:dyDescent="0.25">
      <c r="B940"/>
      <c r="C940"/>
      <c r="D940"/>
    </row>
    <row r="941" spans="2:4" x14ac:dyDescent="0.25">
      <c r="B941"/>
      <c r="C941"/>
      <c r="D941"/>
    </row>
    <row r="942" spans="2:4" x14ac:dyDescent="0.25">
      <c r="B942"/>
      <c r="C942"/>
      <c r="D942"/>
    </row>
    <row r="943" spans="2:4" x14ac:dyDescent="0.25">
      <c r="B943"/>
      <c r="C943"/>
      <c r="D943"/>
    </row>
    <row r="944" spans="2:4" x14ac:dyDescent="0.25">
      <c r="B944"/>
      <c r="C944"/>
      <c r="D944"/>
    </row>
    <row r="945" spans="2:4" x14ac:dyDescent="0.25">
      <c r="B945"/>
      <c r="C945"/>
      <c r="D945"/>
    </row>
    <row r="946" spans="2:4" x14ac:dyDescent="0.25">
      <c r="B946"/>
      <c r="C946"/>
      <c r="D946"/>
    </row>
    <row r="947" spans="2:4" x14ac:dyDescent="0.25">
      <c r="B947"/>
      <c r="C947"/>
      <c r="D947"/>
    </row>
    <row r="948" spans="2:4" x14ac:dyDescent="0.25">
      <c r="B948"/>
      <c r="C948"/>
      <c r="D948"/>
    </row>
    <row r="949" spans="2:4" x14ac:dyDescent="0.25">
      <c r="B949"/>
      <c r="C949"/>
      <c r="D949"/>
    </row>
    <row r="950" spans="2:4" x14ac:dyDescent="0.25">
      <c r="B950"/>
      <c r="C950"/>
      <c r="D950"/>
    </row>
    <row r="951" spans="2:4" x14ac:dyDescent="0.25">
      <c r="B951"/>
      <c r="C951"/>
      <c r="D951"/>
    </row>
    <row r="952" spans="2:4" x14ac:dyDescent="0.25">
      <c r="B952"/>
      <c r="C952"/>
      <c r="D952"/>
    </row>
    <row r="953" spans="2:4" x14ac:dyDescent="0.25">
      <c r="B953"/>
      <c r="C953"/>
      <c r="D953"/>
    </row>
    <row r="954" spans="2:4" x14ac:dyDescent="0.25">
      <c r="B954"/>
      <c r="C954"/>
      <c r="D954"/>
    </row>
    <row r="955" spans="2:4" x14ac:dyDescent="0.25">
      <c r="B955"/>
      <c r="C955"/>
      <c r="D955"/>
    </row>
    <row r="956" spans="2:4" x14ac:dyDescent="0.25">
      <c r="B956"/>
      <c r="C956"/>
      <c r="D956"/>
    </row>
    <row r="957" spans="2:4" x14ac:dyDescent="0.25">
      <c r="B957"/>
      <c r="C957"/>
      <c r="D957"/>
    </row>
    <row r="958" spans="2:4" x14ac:dyDescent="0.25">
      <c r="B958"/>
      <c r="C958"/>
      <c r="D958"/>
    </row>
    <row r="959" spans="2:4" x14ac:dyDescent="0.25">
      <c r="B959"/>
      <c r="C959"/>
      <c r="D959"/>
    </row>
    <row r="960" spans="2:4" x14ac:dyDescent="0.25">
      <c r="B960"/>
      <c r="C960"/>
      <c r="D960"/>
    </row>
    <row r="961" spans="2:4" x14ac:dyDescent="0.25">
      <c r="B961"/>
      <c r="C961"/>
      <c r="D961"/>
    </row>
    <row r="962" spans="2:4" x14ac:dyDescent="0.25">
      <c r="B962"/>
      <c r="C962"/>
      <c r="D962"/>
    </row>
    <row r="963" spans="2:4" x14ac:dyDescent="0.25">
      <c r="B963"/>
      <c r="C963"/>
      <c r="D963"/>
    </row>
    <row r="964" spans="2:4" x14ac:dyDescent="0.25">
      <c r="B964"/>
      <c r="C964"/>
      <c r="D964"/>
    </row>
    <row r="965" spans="2:4" x14ac:dyDescent="0.25">
      <c r="B965"/>
      <c r="C965"/>
      <c r="D965"/>
    </row>
    <row r="966" spans="2:4" x14ac:dyDescent="0.25">
      <c r="B966"/>
      <c r="C966"/>
      <c r="D966"/>
    </row>
    <row r="967" spans="2:4" x14ac:dyDescent="0.25">
      <c r="B967"/>
      <c r="C967"/>
      <c r="D967"/>
    </row>
    <row r="968" spans="2:4" x14ac:dyDescent="0.25">
      <c r="B968"/>
      <c r="C968"/>
      <c r="D968"/>
    </row>
    <row r="969" spans="2:4" x14ac:dyDescent="0.25">
      <c r="B969"/>
      <c r="C969"/>
      <c r="D969"/>
    </row>
    <row r="970" spans="2:4" x14ac:dyDescent="0.25">
      <c r="B970"/>
      <c r="C970"/>
      <c r="D970"/>
    </row>
    <row r="971" spans="2:4" x14ac:dyDescent="0.25">
      <c r="B971"/>
      <c r="C971"/>
      <c r="D971"/>
    </row>
    <row r="972" spans="2:4" x14ac:dyDescent="0.25">
      <c r="B972"/>
      <c r="C972"/>
      <c r="D972"/>
    </row>
    <row r="973" spans="2:4" x14ac:dyDescent="0.25">
      <c r="B973"/>
      <c r="C973"/>
      <c r="D973"/>
    </row>
    <row r="974" spans="2:4" x14ac:dyDescent="0.25">
      <c r="B974"/>
      <c r="C974"/>
      <c r="D974"/>
    </row>
    <row r="975" spans="2:4" x14ac:dyDescent="0.25">
      <c r="B975"/>
      <c r="C975"/>
      <c r="D975"/>
    </row>
    <row r="976" spans="2:4" x14ac:dyDescent="0.25">
      <c r="B976"/>
      <c r="C976"/>
      <c r="D976"/>
    </row>
    <row r="977" spans="2:4" x14ac:dyDescent="0.25">
      <c r="B977"/>
      <c r="C977"/>
      <c r="D977"/>
    </row>
    <row r="978" spans="2:4" x14ac:dyDescent="0.25">
      <c r="B978"/>
      <c r="C978"/>
      <c r="D978"/>
    </row>
    <row r="979" spans="2:4" x14ac:dyDescent="0.25">
      <c r="B979"/>
      <c r="C979"/>
      <c r="D979"/>
    </row>
    <row r="980" spans="2:4" x14ac:dyDescent="0.25">
      <c r="B980"/>
      <c r="C980"/>
      <c r="D980"/>
    </row>
    <row r="981" spans="2:4" x14ac:dyDescent="0.25">
      <c r="B981"/>
      <c r="C981"/>
      <c r="D981"/>
    </row>
    <row r="982" spans="2:4" x14ac:dyDescent="0.25">
      <c r="B982"/>
      <c r="C982"/>
      <c r="D982"/>
    </row>
    <row r="983" spans="2:4" x14ac:dyDescent="0.25">
      <c r="B983"/>
      <c r="C983"/>
      <c r="D983"/>
    </row>
    <row r="984" spans="2:4" x14ac:dyDescent="0.25">
      <c r="B984"/>
      <c r="C984"/>
      <c r="D984"/>
    </row>
    <row r="985" spans="2:4" x14ac:dyDescent="0.25">
      <c r="B985"/>
      <c r="C985"/>
      <c r="D985"/>
    </row>
    <row r="986" spans="2:4" x14ac:dyDescent="0.25">
      <c r="B986"/>
      <c r="C986"/>
      <c r="D986"/>
    </row>
    <row r="987" spans="2:4" x14ac:dyDescent="0.25">
      <c r="B987"/>
      <c r="C987"/>
      <c r="D987"/>
    </row>
    <row r="988" spans="2:4" x14ac:dyDescent="0.25">
      <c r="B988"/>
      <c r="C988"/>
      <c r="D988"/>
    </row>
    <row r="989" spans="2:4" x14ac:dyDescent="0.25">
      <c r="B989"/>
      <c r="C989"/>
      <c r="D989"/>
    </row>
    <row r="990" spans="2:4" x14ac:dyDescent="0.25">
      <c r="B990"/>
      <c r="C990"/>
      <c r="D990"/>
    </row>
    <row r="991" spans="2:4" x14ac:dyDescent="0.25">
      <c r="B991"/>
      <c r="C991"/>
      <c r="D991"/>
    </row>
    <row r="992" spans="2:4" x14ac:dyDescent="0.25">
      <c r="B992"/>
      <c r="C992"/>
      <c r="D992"/>
    </row>
    <row r="993" spans="2:4" x14ac:dyDescent="0.25">
      <c r="B993"/>
      <c r="C993"/>
      <c r="D993"/>
    </row>
    <row r="994" spans="2:4" x14ac:dyDescent="0.25">
      <c r="B994"/>
      <c r="C994"/>
      <c r="D994"/>
    </row>
    <row r="995" spans="2:4" x14ac:dyDescent="0.25">
      <c r="B995"/>
      <c r="C995"/>
      <c r="D995"/>
    </row>
    <row r="996" spans="2:4" x14ac:dyDescent="0.25">
      <c r="B996"/>
      <c r="C996"/>
      <c r="D996"/>
    </row>
    <row r="997" spans="2:4" x14ac:dyDescent="0.25">
      <c r="B997"/>
      <c r="C997"/>
      <c r="D997"/>
    </row>
    <row r="998" spans="2:4" x14ac:dyDescent="0.25">
      <c r="B998"/>
      <c r="C998"/>
      <c r="D998"/>
    </row>
    <row r="999" spans="2:4" x14ac:dyDescent="0.25">
      <c r="B999"/>
      <c r="C999"/>
      <c r="D999"/>
    </row>
    <row r="1000" spans="2:4" x14ac:dyDescent="0.25">
      <c r="B1000"/>
      <c r="C1000"/>
      <c r="D1000"/>
    </row>
    <row r="1001" spans="2:4" x14ac:dyDescent="0.25">
      <c r="B1001"/>
      <c r="C1001"/>
      <c r="D1001"/>
    </row>
    <row r="1002" spans="2:4" x14ac:dyDescent="0.25">
      <c r="B1002"/>
      <c r="C1002"/>
      <c r="D1002"/>
    </row>
    <row r="1003" spans="2:4" x14ac:dyDescent="0.25">
      <c r="B1003"/>
      <c r="C1003"/>
      <c r="D1003"/>
    </row>
    <row r="1004" spans="2:4" x14ac:dyDescent="0.25">
      <c r="B1004"/>
      <c r="C1004"/>
      <c r="D1004"/>
    </row>
    <row r="1005" spans="2:4" x14ac:dyDescent="0.25">
      <c r="B1005"/>
      <c r="C1005"/>
      <c r="D1005"/>
    </row>
    <row r="1006" spans="2:4" x14ac:dyDescent="0.25">
      <c r="B1006"/>
      <c r="C1006"/>
      <c r="D1006"/>
    </row>
    <row r="1007" spans="2:4" x14ac:dyDescent="0.25">
      <c r="B1007"/>
      <c r="C1007"/>
      <c r="D1007"/>
    </row>
    <row r="1008" spans="2:4" x14ac:dyDescent="0.25">
      <c r="B1008"/>
      <c r="C1008"/>
      <c r="D1008"/>
    </row>
    <row r="1009" spans="2:4" x14ac:dyDescent="0.25">
      <c r="B1009"/>
      <c r="C1009"/>
      <c r="D1009"/>
    </row>
    <row r="1010" spans="2:4" x14ac:dyDescent="0.25">
      <c r="B1010"/>
      <c r="C1010"/>
      <c r="D1010"/>
    </row>
    <row r="1011" spans="2:4" x14ac:dyDescent="0.25">
      <c r="B1011"/>
      <c r="C1011"/>
      <c r="D1011"/>
    </row>
    <row r="1012" spans="2:4" x14ac:dyDescent="0.25">
      <c r="B1012"/>
      <c r="C1012"/>
      <c r="D1012"/>
    </row>
    <row r="1013" spans="2:4" x14ac:dyDescent="0.25">
      <c r="B1013"/>
      <c r="C1013"/>
      <c r="D1013"/>
    </row>
    <row r="1014" spans="2:4" x14ac:dyDescent="0.25">
      <c r="B1014"/>
      <c r="C1014"/>
      <c r="D1014"/>
    </row>
    <row r="1015" spans="2:4" x14ac:dyDescent="0.25">
      <c r="B1015"/>
      <c r="C1015"/>
      <c r="D1015"/>
    </row>
    <row r="1016" spans="2:4" x14ac:dyDescent="0.25">
      <c r="B1016"/>
      <c r="C1016"/>
      <c r="D1016"/>
    </row>
    <row r="1017" spans="2:4" x14ac:dyDescent="0.25">
      <c r="B1017"/>
      <c r="C1017"/>
      <c r="D1017"/>
    </row>
    <row r="1018" spans="2:4" x14ac:dyDescent="0.25">
      <c r="B1018"/>
      <c r="C1018"/>
      <c r="D1018"/>
    </row>
    <row r="1019" spans="2:4" x14ac:dyDescent="0.25">
      <c r="B1019"/>
      <c r="C1019"/>
      <c r="D1019"/>
    </row>
    <row r="1020" spans="2:4" x14ac:dyDescent="0.25">
      <c r="B1020"/>
      <c r="C1020"/>
      <c r="D1020"/>
    </row>
    <row r="1021" spans="2:4" x14ac:dyDescent="0.25">
      <c r="B1021"/>
      <c r="C1021"/>
      <c r="D1021"/>
    </row>
    <row r="1022" spans="2:4" x14ac:dyDescent="0.25">
      <c r="B1022"/>
      <c r="C1022"/>
      <c r="D1022"/>
    </row>
    <row r="1023" spans="2:4" x14ac:dyDescent="0.25">
      <c r="B1023"/>
      <c r="C1023"/>
      <c r="D1023"/>
    </row>
    <row r="1024" spans="2:4" x14ac:dyDescent="0.25">
      <c r="B1024"/>
      <c r="C1024"/>
      <c r="D1024"/>
    </row>
    <row r="1025" spans="2:4" x14ac:dyDescent="0.25">
      <c r="B1025"/>
      <c r="C1025"/>
      <c r="D1025"/>
    </row>
    <row r="1026" spans="2:4" x14ac:dyDescent="0.25">
      <c r="B1026"/>
      <c r="C1026"/>
      <c r="D1026"/>
    </row>
    <row r="1027" spans="2:4" x14ac:dyDescent="0.25">
      <c r="B1027"/>
      <c r="C1027"/>
      <c r="D1027"/>
    </row>
    <row r="1028" spans="2:4" x14ac:dyDescent="0.25">
      <c r="B1028"/>
      <c r="C1028"/>
      <c r="D1028"/>
    </row>
    <row r="1029" spans="2:4" x14ac:dyDescent="0.25">
      <c r="B1029"/>
      <c r="C1029"/>
      <c r="D1029"/>
    </row>
    <row r="1030" spans="2:4" x14ac:dyDescent="0.25">
      <c r="B1030"/>
      <c r="C1030"/>
      <c r="D1030"/>
    </row>
    <row r="1031" spans="2:4" x14ac:dyDescent="0.25">
      <c r="B1031"/>
      <c r="C1031"/>
      <c r="D1031"/>
    </row>
    <row r="1032" spans="2:4" x14ac:dyDescent="0.25">
      <c r="B1032"/>
      <c r="C1032"/>
      <c r="D1032"/>
    </row>
    <row r="1033" spans="2:4" x14ac:dyDescent="0.25">
      <c r="B1033"/>
      <c r="C1033"/>
      <c r="D1033"/>
    </row>
    <row r="1034" spans="2:4" x14ac:dyDescent="0.25">
      <c r="B1034"/>
      <c r="C1034"/>
      <c r="D1034"/>
    </row>
    <row r="1035" spans="2:4" x14ac:dyDescent="0.25">
      <c r="B1035"/>
      <c r="C1035"/>
      <c r="D1035"/>
    </row>
    <row r="1036" spans="2:4" x14ac:dyDescent="0.25">
      <c r="B1036"/>
      <c r="C1036"/>
      <c r="D1036"/>
    </row>
    <row r="1037" spans="2:4" x14ac:dyDescent="0.25">
      <c r="B1037"/>
      <c r="C1037"/>
      <c r="D1037"/>
    </row>
    <row r="1038" spans="2:4" x14ac:dyDescent="0.25">
      <c r="B1038"/>
      <c r="C1038"/>
      <c r="D1038"/>
    </row>
    <row r="1039" spans="2:4" x14ac:dyDescent="0.25">
      <c r="B1039"/>
      <c r="C1039"/>
      <c r="D1039"/>
    </row>
    <row r="1040" spans="2:4" x14ac:dyDescent="0.25">
      <c r="B1040"/>
      <c r="C1040"/>
      <c r="D1040"/>
    </row>
    <row r="1041" spans="2:4" x14ac:dyDescent="0.25">
      <c r="B1041"/>
      <c r="C1041"/>
      <c r="D1041"/>
    </row>
    <row r="1042" spans="2:4" x14ac:dyDescent="0.25">
      <c r="B1042"/>
      <c r="C1042"/>
      <c r="D1042"/>
    </row>
    <row r="1043" spans="2:4" x14ac:dyDescent="0.25">
      <c r="B1043"/>
      <c r="C1043"/>
      <c r="D1043"/>
    </row>
    <row r="1044" spans="2:4" x14ac:dyDescent="0.25">
      <c r="B1044"/>
      <c r="C1044"/>
      <c r="D1044"/>
    </row>
    <row r="1045" spans="2:4" x14ac:dyDescent="0.25">
      <c r="B1045"/>
      <c r="C1045"/>
      <c r="D1045"/>
    </row>
    <row r="1046" spans="2:4" x14ac:dyDescent="0.25">
      <c r="B1046"/>
      <c r="C1046"/>
      <c r="D1046"/>
    </row>
    <row r="1047" spans="2:4" x14ac:dyDescent="0.25">
      <c r="B1047"/>
      <c r="C1047"/>
      <c r="D1047"/>
    </row>
    <row r="1048" spans="2:4" x14ac:dyDescent="0.25">
      <c r="B1048"/>
      <c r="C1048"/>
      <c r="D1048"/>
    </row>
    <row r="1049" spans="2:4" x14ac:dyDescent="0.25">
      <c r="B1049"/>
      <c r="C1049"/>
      <c r="D1049"/>
    </row>
    <row r="1050" spans="2:4" x14ac:dyDescent="0.25">
      <c r="B1050"/>
      <c r="C1050"/>
      <c r="D1050"/>
    </row>
    <row r="1051" spans="2:4" x14ac:dyDescent="0.25">
      <c r="B1051"/>
      <c r="C1051"/>
      <c r="D1051"/>
    </row>
    <row r="1052" spans="2:4" x14ac:dyDescent="0.25">
      <c r="B1052"/>
      <c r="C1052"/>
      <c r="D1052"/>
    </row>
    <row r="1053" spans="2:4" x14ac:dyDescent="0.25">
      <c r="B1053"/>
      <c r="C1053"/>
      <c r="D1053"/>
    </row>
    <row r="1054" spans="2:4" x14ac:dyDescent="0.25">
      <c r="B1054"/>
      <c r="C1054"/>
      <c r="D1054"/>
    </row>
    <row r="1055" spans="2:4" x14ac:dyDescent="0.25">
      <c r="B1055"/>
      <c r="C1055"/>
      <c r="D1055"/>
    </row>
    <row r="1056" spans="2:4" x14ac:dyDescent="0.25">
      <c r="B1056"/>
      <c r="C1056"/>
      <c r="D1056"/>
    </row>
    <row r="1057" spans="2:4" x14ac:dyDescent="0.25">
      <c r="B1057"/>
      <c r="C1057"/>
      <c r="D1057"/>
    </row>
    <row r="1058" spans="2:4" x14ac:dyDescent="0.25">
      <c r="B1058"/>
      <c r="C1058"/>
      <c r="D1058"/>
    </row>
    <row r="1059" spans="2:4" x14ac:dyDescent="0.25">
      <c r="B1059"/>
      <c r="C1059"/>
      <c r="D1059"/>
    </row>
    <row r="1060" spans="2:4" x14ac:dyDescent="0.25">
      <c r="B1060"/>
      <c r="C1060"/>
      <c r="D1060"/>
    </row>
    <row r="1061" spans="2:4" x14ac:dyDescent="0.25">
      <c r="B1061"/>
      <c r="C1061"/>
      <c r="D1061"/>
    </row>
    <row r="1062" spans="2:4" x14ac:dyDescent="0.25">
      <c r="B1062"/>
      <c r="C1062"/>
      <c r="D1062"/>
    </row>
    <row r="1063" spans="2:4" x14ac:dyDescent="0.25">
      <c r="B1063"/>
      <c r="C1063"/>
      <c r="D1063"/>
    </row>
    <row r="1064" spans="2:4" x14ac:dyDescent="0.25">
      <c r="B1064"/>
      <c r="C1064"/>
      <c r="D1064"/>
    </row>
    <row r="1065" spans="2:4" x14ac:dyDescent="0.25">
      <c r="B1065"/>
      <c r="C1065"/>
      <c r="D1065"/>
    </row>
    <row r="1066" spans="2:4" x14ac:dyDescent="0.25">
      <c r="B1066"/>
      <c r="C1066"/>
      <c r="D1066"/>
    </row>
    <row r="1067" spans="2:4" x14ac:dyDescent="0.25">
      <c r="B1067"/>
      <c r="C1067"/>
      <c r="D1067"/>
    </row>
    <row r="1068" spans="2:4" x14ac:dyDescent="0.25">
      <c r="B1068"/>
      <c r="C1068"/>
      <c r="D1068"/>
    </row>
    <row r="1069" spans="2:4" x14ac:dyDescent="0.25">
      <c r="B1069"/>
      <c r="C1069"/>
      <c r="D1069"/>
    </row>
    <row r="1070" spans="2:4" x14ac:dyDescent="0.25">
      <c r="B1070"/>
      <c r="C1070"/>
      <c r="D1070"/>
    </row>
    <row r="1071" spans="2:4" x14ac:dyDescent="0.25">
      <c r="B1071"/>
      <c r="C1071"/>
      <c r="D1071"/>
    </row>
    <row r="1072" spans="2:4" x14ac:dyDescent="0.25">
      <c r="B1072"/>
      <c r="C1072"/>
      <c r="D1072"/>
    </row>
    <row r="1073" spans="2:4" x14ac:dyDescent="0.25">
      <c r="B1073"/>
      <c r="C1073"/>
      <c r="D1073"/>
    </row>
    <row r="1074" spans="2:4" x14ac:dyDescent="0.25">
      <c r="B1074"/>
      <c r="C1074"/>
      <c r="D1074"/>
    </row>
    <row r="1075" spans="2:4" x14ac:dyDescent="0.25">
      <c r="B1075"/>
      <c r="C1075"/>
      <c r="D1075"/>
    </row>
    <row r="1076" spans="2:4" x14ac:dyDescent="0.25">
      <c r="B1076"/>
      <c r="C1076"/>
      <c r="D1076"/>
    </row>
    <row r="1077" spans="2:4" x14ac:dyDescent="0.25">
      <c r="B1077"/>
      <c r="C1077"/>
      <c r="D1077"/>
    </row>
    <row r="1078" spans="2:4" x14ac:dyDescent="0.25">
      <c r="B1078"/>
      <c r="C1078"/>
      <c r="D1078"/>
    </row>
    <row r="1079" spans="2:4" x14ac:dyDescent="0.25">
      <c r="B1079"/>
      <c r="C1079"/>
      <c r="D1079"/>
    </row>
    <row r="1080" spans="2:4" x14ac:dyDescent="0.25">
      <c r="B1080"/>
      <c r="C1080"/>
      <c r="D1080"/>
    </row>
    <row r="1081" spans="2:4" x14ac:dyDescent="0.25">
      <c r="B1081"/>
      <c r="C1081"/>
      <c r="D1081"/>
    </row>
    <row r="1082" spans="2:4" x14ac:dyDescent="0.25">
      <c r="B1082"/>
      <c r="C1082"/>
      <c r="D1082"/>
    </row>
    <row r="1083" spans="2:4" x14ac:dyDescent="0.25">
      <c r="B1083"/>
      <c r="C1083"/>
      <c r="D1083"/>
    </row>
    <row r="1084" spans="2:4" x14ac:dyDescent="0.25">
      <c r="B1084"/>
      <c r="C1084"/>
      <c r="D1084"/>
    </row>
    <row r="1085" spans="2:4" x14ac:dyDescent="0.25">
      <c r="B1085"/>
      <c r="C1085"/>
      <c r="D1085"/>
    </row>
    <row r="1086" spans="2:4" x14ac:dyDescent="0.25">
      <c r="B1086"/>
      <c r="C1086"/>
      <c r="D1086"/>
    </row>
    <row r="1087" spans="2:4" x14ac:dyDescent="0.25">
      <c r="B1087"/>
      <c r="C1087"/>
      <c r="D1087"/>
    </row>
    <row r="1088" spans="2:4" x14ac:dyDescent="0.25">
      <c r="B1088"/>
      <c r="C1088"/>
      <c r="D1088"/>
    </row>
    <row r="1089" spans="2:4" x14ac:dyDescent="0.25">
      <c r="B1089"/>
      <c r="C1089"/>
      <c r="D1089"/>
    </row>
    <row r="1090" spans="2:4" x14ac:dyDescent="0.25">
      <c r="B1090"/>
      <c r="C1090"/>
      <c r="D1090"/>
    </row>
    <row r="1091" spans="2:4" x14ac:dyDescent="0.25">
      <c r="B1091"/>
      <c r="C1091"/>
      <c r="D1091"/>
    </row>
    <row r="1092" spans="2:4" x14ac:dyDescent="0.25">
      <c r="B1092"/>
      <c r="C1092"/>
      <c r="D1092"/>
    </row>
    <row r="1093" spans="2:4" x14ac:dyDescent="0.25">
      <c r="B1093"/>
      <c r="C1093"/>
      <c r="D1093"/>
    </row>
    <row r="1094" spans="2:4" x14ac:dyDescent="0.25">
      <c r="B1094"/>
      <c r="C1094"/>
      <c r="D1094"/>
    </row>
    <row r="1095" spans="2:4" x14ac:dyDescent="0.25">
      <c r="B1095"/>
      <c r="C1095"/>
      <c r="D1095"/>
    </row>
    <row r="1096" spans="2:4" x14ac:dyDescent="0.25">
      <c r="B1096"/>
      <c r="C1096"/>
      <c r="D1096"/>
    </row>
    <row r="1097" spans="2:4" x14ac:dyDescent="0.25">
      <c r="B1097"/>
      <c r="C1097"/>
      <c r="D1097"/>
    </row>
    <row r="1098" spans="2:4" x14ac:dyDescent="0.25">
      <c r="B1098"/>
      <c r="C1098"/>
      <c r="D1098"/>
    </row>
    <row r="1099" spans="2:4" x14ac:dyDescent="0.25">
      <c r="B1099"/>
      <c r="C1099"/>
      <c r="D1099"/>
    </row>
    <row r="1100" spans="2:4" x14ac:dyDescent="0.25">
      <c r="B1100"/>
      <c r="C1100"/>
      <c r="D1100"/>
    </row>
    <row r="1101" spans="2:4" x14ac:dyDescent="0.25">
      <c r="B1101"/>
      <c r="C1101"/>
      <c r="D1101"/>
    </row>
    <row r="1102" spans="2:4" x14ac:dyDescent="0.25">
      <c r="B1102"/>
      <c r="C1102"/>
      <c r="D1102"/>
    </row>
    <row r="1103" spans="2:4" x14ac:dyDescent="0.25">
      <c r="B1103"/>
      <c r="C1103"/>
      <c r="D1103"/>
    </row>
    <row r="1104" spans="2:4" x14ac:dyDescent="0.25">
      <c r="B1104"/>
      <c r="C1104"/>
      <c r="D1104"/>
    </row>
    <row r="1105" spans="2:4" x14ac:dyDescent="0.25">
      <c r="B1105"/>
      <c r="C1105"/>
      <c r="D1105"/>
    </row>
    <row r="1106" spans="2:4" x14ac:dyDescent="0.25">
      <c r="B1106"/>
      <c r="C1106"/>
      <c r="D1106"/>
    </row>
    <row r="1107" spans="2:4" x14ac:dyDescent="0.25">
      <c r="B1107"/>
      <c r="C1107"/>
      <c r="D1107"/>
    </row>
    <row r="1108" spans="2:4" x14ac:dyDescent="0.25">
      <c r="B1108"/>
      <c r="C1108"/>
      <c r="D1108"/>
    </row>
    <row r="1109" spans="2:4" x14ac:dyDescent="0.25">
      <c r="B1109"/>
      <c r="C1109"/>
      <c r="D1109"/>
    </row>
    <row r="1110" spans="2:4" x14ac:dyDescent="0.25">
      <c r="B1110"/>
      <c r="C1110"/>
      <c r="D1110"/>
    </row>
    <row r="1111" spans="2:4" x14ac:dyDescent="0.25">
      <c r="B1111"/>
      <c r="C1111"/>
      <c r="D1111"/>
    </row>
    <row r="1112" spans="2:4" x14ac:dyDescent="0.25">
      <c r="B1112"/>
      <c r="C1112"/>
      <c r="D1112"/>
    </row>
    <row r="1113" spans="2:4" x14ac:dyDescent="0.25">
      <c r="B1113"/>
      <c r="C1113"/>
      <c r="D1113"/>
    </row>
    <row r="1114" spans="2:4" x14ac:dyDescent="0.25">
      <c r="B1114"/>
      <c r="C1114"/>
      <c r="D1114"/>
    </row>
    <row r="1115" spans="2:4" x14ac:dyDescent="0.25">
      <c r="B1115"/>
      <c r="C1115"/>
      <c r="D1115"/>
    </row>
    <row r="1116" spans="2:4" x14ac:dyDescent="0.25">
      <c r="B1116"/>
      <c r="C1116"/>
      <c r="D1116"/>
    </row>
    <row r="1117" spans="2:4" x14ac:dyDescent="0.25">
      <c r="B1117"/>
      <c r="C1117"/>
      <c r="D1117"/>
    </row>
    <row r="1118" spans="2:4" x14ac:dyDescent="0.25">
      <c r="B1118"/>
      <c r="C1118"/>
      <c r="D1118"/>
    </row>
    <row r="1119" spans="2:4" x14ac:dyDescent="0.25">
      <c r="B1119"/>
      <c r="C1119"/>
      <c r="D1119"/>
    </row>
    <row r="1120" spans="2:4" x14ac:dyDescent="0.25">
      <c r="B1120"/>
      <c r="C1120"/>
      <c r="D1120"/>
    </row>
    <row r="1121" spans="2:4" x14ac:dyDescent="0.25">
      <c r="B1121"/>
      <c r="C1121"/>
      <c r="D1121"/>
    </row>
    <row r="1122" spans="2:4" x14ac:dyDescent="0.25">
      <c r="B1122"/>
      <c r="C1122"/>
      <c r="D1122"/>
    </row>
    <row r="1123" spans="2:4" x14ac:dyDescent="0.25">
      <c r="B1123"/>
      <c r="C1123"/>
      <c r="D1123"/>
    </row>
    <row r="1124" spans="2:4" x14ac:dyDescent="0.25">
      <c r="B1124"/>
      <c r="C1124"/>
      <c r="D1124"/>
    </row>
    <row r="1125" spans="2:4" x14ac:dyDescent="0.25">
      <c r="B1125"/>
      <c r="C1125"/>
      <c r="D1125"/>
    </row>
    <row r="1126" spans="2:4" x14ac:dyDescent="0.25">
      <c r="B1126"/>
      <c r="C1126"/>
      <c r="D1126"/>
    </row>
    <row r="1127" spans="2:4" x14ac:dyDescent="0.25">
      <c r="B1127"/>
      <c r="C1127"/>
      <c r="D1127"/>
    </row>
    <row r="1128" spans="2:4" x14ac:dyDescent="0.25">
      <c r="B1128"/>
      <c r="C1128"/>
      <c r="D1128"/>
    </row>
    <row r="1129" spans="2:4" x14ac:dyDescent="0.25">
      <c r="B1129"/>
      <c r="C1129"/>
      <c r="D1129"/>
    </row>
    <row r="1130" spans="2:4" x14ac:dyDescent="0.25">
      <c r="B1130"/>
      <c r="C1130"/>
      <c r="D1130"/>
    </row>
    <row r="1131" spans="2:4" x14ac:dyDescent="0.25">
      <c r="B1131"/>
      <c r="C1131"/>
      <c r="D1131"/>
    </row>
    <row r="1132" spans="2:4" x14ac:dyDescent="0.25">
      <c r="B1132"/>
      <c r="C1132"/>
      <c r="D1132"/>
    </row>
    <row r="1133" spans="2:4" x14ac:dyDescent="0.25">
      <c r="B1133"/>
      <c r="C1133"/>
      <c r="D1133"/>
    </row>
    <row r="1134" spans="2:4" x14ac:dyDescent="0.25">
      <c r="B1134"/>
      <c r="C1134"/>
      <c r="D1134"/>
    </row>
    <row r="1135" spans="2:4" x14ac:dyDescent="0.25">
      <c r="B1135"/>
      <c r="C1135"/>
      <c r="D1135"/>
    </row>
    <row r="1136" spans="2:4" x14ac:dyDescent="0.25">
      <c r="B1136"/>
      <c r="C1136"/>
      <c r="D1136"/>
    </row>
    <row r="1137" spans="2:4" x14ac:dyDescent="0.25">
      <c r="B1137"/>
      <c r="C1137"/>
      <c r="D1137"/>
    </row>
    <row r="1138" spans="2:4" x14ac:dyDescent="0.25">
      <c r="B1138"/>
      <c r="C1138"/>
      <c r="D1138"/>
    </row>
    <row r="1139" spans="2:4" x14ac:dyDescent="0.25">
      <c r="B1139"/>
      <c r="C1139"/>
      <c r="D1139"/>
    </row>
    <row r="1140" spans="2:4" x14ac:dyDescent="0.25">
      <c r="B1140"/>
      <c r="C1140"/>
      <c r="D1140"/>
    </row>
    <row r="1141" spans="2:4" x14ac:dyDescent="0.25">
      <c r="B1141"/>
      <c r="C1141"/>
      <c r="D1141"/>
    </row>
    <row r="1142" spans="2:4" x14ac:dyDescent="0.25">
      <c r="B1142"/>
      <c r="C1142"/>
      <c r="D1142"/>
    </row>
    <row r="1143" spans="2:4" x14ac:dyDescent="0.25">
      <c r="B1143"/>
      <c r="C1143"/>
      <c r="D1143"/>
    </row>
    <row r="1144" spans="2:4" x14ac:dyDescent="0.25">
      <c r="B1144"/>
      <c r="C1144"/>
      <c r="D1144"/>
    </row>
    <row r="1145" spans="2:4" x14ac:dyDescent="0.25">
      <c r="B1145"/>
      <c r="C1145"/>
      <c r="D1145"/>
    </row>
    <row r="1146" spans="2:4" x14ac:dyDescent="0.25">
      <c r="B1146"/>
      <c r="C1146"/>
      <c r="D1146"/>
    </row>
    <row r="1147" spans="2:4" x14ac:dyDescent="0.25">
      <c r="B1147"/>
      <c r="C1147"/>
      <c r="D1147"/>
    </row>
    <row r="1148" spans="2:4" x14ac:dyDescent="0.25">
      <c r="B1148"/>
      <c r="C1148"/>
      <c r="D1148"/>
    </row>
    <row r="1149" spans="2:4" x14ac:dyDescent="0.25">
      <c r="B1149"/>
      <c r="C1149"/>
      <c r="D1149"/>
    </row>
    <row r="1150" spans="2:4" x14ac:dyDescent="0.25">
      <c r="B1150"/>
      <c r="C1150"/>
      <c r="D1150"/>
    </row>
    <row r="1151" spans="2:4" x14ac:dyDescent="0.25">
      <c r="B1151"/>
      <c r="C1151"/>
      <c r="D1151"/>
    </row>
    <row r="1152" spans="2:4" x14ac:dyDescent="0.25">
      <c r="B1152"/>
      <c r="C1152"/>
      <c r="D1152"/>
    </row>
    <row r="1153" spans="2:4" x14ac:dyDescent="0.25">
      <c r="B1153"/>
      <c r="C1153"/>
      <c r="D1153"/>
    </row>
    <row r="1154" spans="2:4" x14ac:dyDescent="0.25">
      <c r="B1154"/>
      <c r="C1154"/>
      <c r="D1154"/>
    </row>
    <row r="1155" spans="2:4" x14ac:dyDescent="0.25">
      <c r="B1155"/>
      <c r="C1155"/>
      <c r="D1155"/>
    </row>
    <row r="1156" spans="2:4" x14ac:dyDescent="0.25">
      <c r="B1156"/>
      <c r="C1156"/>
      <c r="D1156"/>
    </row>
    <row r="1157" spans="2:4" x14ac:dyDescent="0.25">
      <c r="B1157"/>
      <c r="C1157"/>
      <c r="D1157"/>
    </row>
    <row r="1158" spans="2:4" x14ac:dyDescent="0.25">
      <c r="B1158"/>
      <c r="C1158"/>
      <c r="D1158"/>
    </row>
    <row r="1159" spans="2:4" x14ac:dyDescent="0.25">
      <c r="B1159"/>
      <c r="C1159"/>
      <c r="D1159"/>
    </row>
    <row r="1160" spans="2:4" x14ac:dyDescent="0.25">
      <c r="B1160"/>
      <c r="C1160"/>
      <c r="D1160"/>
    </row>
    <row r="1161" spans="2:4" x14ac:dyDescent="0.25">
      <c r="B1161"/>
      <c r="C1161"/>
      <c r="D1161"/>
    </row>
    <row r="1162" spans="2:4" x14ac:dyDescent="0.25">
      <c r="B1162"/>
      <c r="C1162"/>
      <c r="D1162"/>
    </row>
    <row r="1163" spans="2:4" x14ac:dyDescent="0.25">
      <c r="B1163"/>
      <c r="C1163"/>
      <c r="D1163"/>
    </row>
    <row r="1164" spans="2:4" x14ac:dyDescent="0.25">
      <c r="B1164"/>
      <c r="C1164"/>
      <c r="D1164"/>
    </row>
    <row r="1165" spans="2:4" x14ac:dyDescent="0.25">
      <c r="B1165"/>
      <c r="C1165"/>
      <c r="D1165"/>
    </row>
    <row r="1166" spans="2:4" x14ac:dyDescent="0.25">
      <c r="B1166"/>
      <c r="C1166"/>
      <c r="D1166"/>
    </row>
    <row r="1167" spans="2:4" x14ac:dyDescent="0.25">
      <c r="B1167"/>
      <c r="C1167"/>
      <c r="D1167"/>
    </row>
    <row r="1168" spans="2:4" x14ac:dyDescent="0.25">
      <c r="B1168"/>
      <c r="C1168"/>
      <c r="D1168"/>
    </row>
    <row r="1169" spans="2:4" x14ac:dyDescent="0.25">
      <c r="B1169"/>
      <c r="C1169"/>
      <c r="D1169"/>
    </row>
    <row r="1170" spans="2:4" x14ac:dyDescent="0.25">
      <c r="B1170"/>
      <c r="C1170"/>
      <c r="D1170"/>
    </row>
    <row r="1171" spans="2:4" x14ac:dyDescent="0.25">
      <c r="B1171"/>
      <c r="C1171"/>
      <c r="D1171"/>
    </row>
    <row r="1172" spans="2:4" x14ac:dyDescent="0.25">
      <c r="B1172"/>
      <c r="C1172"/>
      <c r="D1172"/>
    </row>
    <row r="1173" spans="2:4" x14ac:dyDescent="0.25">
      <c r="B1173"/>
      <c r="C1173"/>
      <c r="D1173"/>
    </row>
    <row r="1174" spans="2:4" x14ac:dyDescent="0.25">
      <c r="B1174"/>
      <c r="C1174"/>
      <c r="D1174"/>
    </row>
    <row r="1175" spans="2:4" x14ac:dyDescent="0.25">
      <c r="B1175"/>
      <c r="C1175"/>
      <c r="D1175"/>
    </row>
    <row r="1176" spans="2:4" x14ac:dyDescent="0.25">
      <c r="B1176"/>
      <c r="C1176"/>
      <c r="D1176"/>
    </row>
    <row r="1177" spans="2:4" x14ac:dyDescent="0.25">
      <c r="B1177"/>
      <c r="C1177"/>
      <c r="D1177"/>
    </row>
    <row r="1178" spans="2:4" x14ac:dyDescent="0.25">
      <c r="B1178"/>
      <c r="C1178"/>
      <c r="D1178"/>
    </row>
    <row r="1179" spans="2:4" x14ac:dyDescent="0.25">
      <c r="B1179"/>
      <c r="C1179"/>
      <c r="D1179"/>
    </row>
    <row r="1180" spans="2:4" x14ac:dyDescent="0.25">
      <c r="B1180"/>
      <c r="C1180"/>
      <c r="D1180"/>
    </row>
    <row r="1181" spans="2:4" x14ac:dyDescent="0.25">
      <c r="B1181"/>
      <c r="C1181"/>
      <c r="D1181"/>
    </row>
    <row r="1182" spans="2:4" x14ac:dyDescent="0.25">
      <c r="B1182"/>
      <c r="C1182"/>
      <c r="D1182"/>
    </row>
    <row r="1183" spans="2:4" x14ac:dyDescent="0.25">
      <c r="B1183"/>
      <c r="C1183"/>
      <c r="D1183"/>
    </row>
    <row r="1184" spans="2:4" x14ac:dyDescent="0.25">
      <c r="B1184"/>
      <c r="C1184"/>
      <c r="D1184"/>
    </row>
    <row r="1185" spans="2:4" x14ac:dyDescent="0.25">
      <c r="B1185"/>
      <c r="C1185"/>
      <c r="D1185"/>
    </row>
    <row r="1186" spans="2:4" x14ac:dyDescent="0.25">
      <c r="B1186"/>
      <c r="C1186"/>
      <c r="D1186"/>
    </row>
    <row r="1187" spans="2:4" x14ac:dyDescent="0.25">
      <c r="B1187"/>
      <c r="C1187"/>
      <c r="D1187"/>
    </row>
    <row r="1188" spans="2:4" x14ac:dyDescent="0.25">
      <c r="B1188"/>
      <c r="C1188"/>
      <c r="D1188"/>
    </row>
    <row r="1189" spans="2:4" x14ac:dyDescent="0.25">
      <c r="B1189"/>
      <c r="C1189"/>
      <c r="D1189"/>
    </row>
    <row r="1190" spans="2:4" x14ac:dyDescent="0.25">
      <c r="B1190"/>
      <c r="C1190"/>
      <c r="D1190"/>
    </row>
    <row r="1191" spans="2:4" x14ac:dyDescent="0.25">
      <c r="B1191"/>
      <c r="C1191"/>
      <c r="D1191"/>
    </row>
    <row r="1192" spans="2:4" x14ac:dyDescent="0.25">
      <c r="B1192"/>
      <c r="C1192"/>
      <c r="D1192"/>
    </row>
    <row r="1193" spans="2:4" x14ac:dyDescent="0.25">
      <c r="B1193"/>
      <c r="C1193"/>
      <c r="D1193"/>
    </row>
    <row r="1194" spans="2:4" x14ac:dyDescent="0.25">
      <c r="B1194"/>
      <c r="C1194"/>
      <c r="D1194"/>
    </row>
    <row r="1195" spans="2:4" x14ac:dyDescent="0.25">
      <c r="B1195"/>
      <c r="C1195"/>
      <c r="D1195"/>
    </row>
    <row r="1196" spans="2:4" x14ac:dyDescent="0.25">
      <c r="B1196"/>
      <c r="C1196"/>
      <c r="D1196"/>
    </row>
    <row r="1197" spans="2:4" x14ac:dyDescent="0.25">
      <c r="B1197"/>
      <c r="C1197"/>
      <c r="D1197"/>
    </row>
    <row r="1198" spans="2:4" x14ac:dyDescent="0.25">
      <c r="B1198"/>
      <c r="C1198"/>
      <c r="D1198"/>
    </row>
    <row r="1199" spans="2:4" x14ac:dyDescent="0.25">
      <c r="B1199"/>
      <c r="C1199"/>
      <c r="D1199"/>
    </row>
    <row r="1200" spans="2:4" x14ac:dyDescent="0.25">
      <c r="B1200"/>
      <c r="C1200"/>
      <c r="D1200"/>
    </row>
    <row r="1201" spans="2:4" x14ac:dyDescent="0.25">
      <c r="B1201"/>
      <c r="C1201"/>
      <c r="D1201"/>
    </row>
    <row r="1202" spans="2:4" x14ac:dyDescent="0.25">
      <c r="B1202"/>
      <c r="C1202"/>
      <c r="D1202"/>
    </row>
    <row r="1203" spans="2:4" x14ac:dyDescent="0.25">
      <c r="B1203"/>
      <c r="C1203"/>
      <c r="D1203"/>
    </row>
    <row r="1204" spans="2:4" x14ac:dyDescent="0.25">
      <c r="B1204"/>
      <c r="C1204"/>
      <c r="D1204"/>
    </row>
    <row r="1205" spans="2:4" x14ac:dyDescent="0.25">
      <c r="B1205"/>
      <c r="C1205"/>
      <c r="D1205"/>
    </row>
    <row r="1206" spans="2:4" x14ac:dyDescent="0.25">
      <c r="B1206"/>
      <c r="C1206"/>
      <c r="D1206"/>
    </row>
    <row r="1207" spans="2:4" x14ac:dyDescent="0.25">
      <c r="B1207"/>
      <c r="C1207"/>
      <c r="D1207"/>
    </row>
    <row r="1208" spans="2:4" x14ac:dyDescent="0.25">
      <c r="B1208"/>
      <c r="C1208"/>
      <c r="D1208"/>
    </row>
    <row r="1209" spans="2:4" x14ac:dyDescent="0.25">
      <c r="B1209"/>
      <c r="C1209"/>
      <c r="D1209"/>
    </row>
    <row r="1210" spans="2:4" x14ac:dyDescent="0.25">
      <c r="B1210"/>
      <c r="C1210"/>
      <c r="D1210"/>
    </row>
    <row r="1211" spans="2:4" x14ac:dyDescent="0.25">
      <c r="B1211"/>
      <c r="C1211"/>
      <c r="D1211"/>
    </row>
    <row r="1212" spans="2:4" x14ac:dyDescent="0.25">
      <c r="B1212"/>
      <c r="C1212"/>
      <c r="D1212"/>
    </row>
    <row r="1213" spans="2:4" x14ac:dyDescent="0.25">
      <c r="B1213"/>
      <c r="C1213"/>
      <c r="D1213"/>
    </row>
    <row r="1214" spans="2:4" x14ac:dyDescent="0.25">
      <c r="B1214"/>
      <c r="C1214"/>
      <c r="D1214"/>
    </row>
    <row r="1215" spans="2:4" x14ac:dyDescent="0.25">
      <c r="B1215"/>
      <c r="C1215"/>
      <c r="D1215"/>
    </row>
    <row r="1216" spans="2:4" x14ac:dyDescent="0.25">
      <c r="B1216"/>
      <c r="C1216"/>
      <c r="D1216"/>
    </row>
    <row r="1217" spans="2:4" x14ac:dyDescent="0.25">
      <c r="B1217"/>
      <c r="C1217"/>
      <c r="D1217"/>
    </row>
    <row r="1218" spans="2:4" x14ac:dyDescent="0.25">
      <c r="B1218"/>
      <c r="C1218"/>
      <c r="D1218"/>
    </row>
    <row r="1219" spans="2:4" x14ac:dyDescent="0.25">
      <c r="B1219"/>
      <c r="C1219"/>
      <c r="D1219"/>
    </row>
    <row r="1220" spans="2:4" x14ac:dyDescent="0.25">
      <c r="B1220"/>
      <c r="C1220"/>
      <c r="D1220"/>
    </row>
    <row r="1221" spans="2:4" x14ac:dyDescent="0.25">
      <c r="B1221"/>
      <c r="C1221"/>
      <c r="D1221"/>
    </row>
    <row r="1222" spans="2:4" x14ac:dyDescent="0.25">
      <c r="B1222"/>
      <c r="C1222"/>
      <c r="D1222"/>
    </row>
    <row r="1223" spans="2:4" x14ac:dyDescent="0.25">
      <c r="B1223"/>
      <c r="C1223"/>
      <c r="D1223"/>
    </row>
    <row r="1224" spans="2:4" x14ac:dyDescent="0.25">
      <c r="B1224"/>
      <c r="C1224"/>
      <c r="D1224"/>
    </row>
    <row r="1225" spans="2:4" x14ac:dyDescent="0.25">
      <c r="B1225"/>
      <c r="C1225"/>
      <c r="D1225"/>
    </row>
    <row r="1226" spans="2:4" x14ac:dyDescent="0.25">
      <c r="B1226"/>
      <c r="C1226"/>
      <c r="D1226"/>
    </row>
    <row r="1227" spans="2:4" x14ac:dyDescent="0.25">
      <c r="B1227"/>
      <c r="C1227"/>
      <c r="D1227"/>
    </row>
    <row r="1228" spans="2:4" x14ac:dyDescent="0.25">
      <c r="B1228"/>
      <c r="C1228"/>
      <c r="D1228"/>
    </row>
    <row r="1229" spans="2:4" x14ac:dyDescent="0.25">
      <c r="B1229"/>
      <c r="C1229"/>
      <c r="D1229"/>
    </row>
    <row r="1230" spans="2:4" x14ac:dyDescent="0.25">
      <c r="B1230"/>
      <c r="C1230"/>
      <c r="D1230"/>
    </row>
    <row r="1231" spans="2:4" x14ac:dyDescent="0.25">
      <c r="B1231"/>
      <c r="C1231"/>
      <c r="D1231"/>
    </row>
    <row r="1232" spans="2:4" x14ac:dyDescent="0.25">
      <c r="B1232"/>
      <c r="C1232"/>
      <c r="D1232"/>
    </row>
    <row r="1233" spans="2:4" x14ac:dyDescent="0.25">
      <c r="B1233"/>
      <c r="C1233"/>
      <c r="D1233"/>
    </row>
    <row r="1234" spans="2:4" x14ac:dyDescent="0.25">
      <c r="B1234"/>
      <c r="C1234"/>
      <c r="D1234"/>
    </row>
    <row r="1235" spans="2:4" x14ac:dyDescent="0.25">
      <c r="B1235"/>
      <c r="C1235"/>
      <c r="D1235"/>
    </row>
    <row r="1236" spans="2:4" x14ac:dyDescent="0.25">
      <c r="B1236"/>
      <c r="C1236"/>
      <c r="D1236"/>
    </row>
    <row r="1237" spans="2:4" x14ac:dyDescent="0.25">
      <c r="B1237"/>
      <c r="C1237"/>
      <c r="D1237"/>
    </row>
    <row r="1238" spans="2:4" x14ac:dyDescent="0.25">
      <c r="B1238"/>
      <c r="C1238"/>
      <c r="D1238"/>
    </row>
    <row r="1239" spans="2:4" x14ac:dyDescent="0.25">
      <c r="B1239"/>
      <c r="C1239"/>
      <c r="D1239"/>
    </row>
    <row r="1240" spans="2:4" x14ac:dyDescent="0.25">
      <c r="B1240"/>
      <c r="C1240"/>
      <c r="D1240"/>
    </row>
    <row r="1241" spans="2:4" x14ac:dyDescent="0.25">
      <c r="B1241"/>
      <c r="C1241"/>
      <c r="D1241"/>
    </row>
    <row r="1242" spans="2:4" x14ac:dyDescent="0.25">
      <c r="B1242"/>
      <c r="C1242"/>
      <c r="D1242"/>
    </row>
    <row r="1243" spans="2:4" x14ac:dyDescent="0.25">
      <c r="B1243"/>
      <c r="C1243"/>
      <c r="D1243"/>
    </row>
    <row r="1244" spans="2:4" x14ac:dyDescent="0.25">
      <c r="B1244"/>
      <c r="C1244"/>
      <c r="D1244"/>
    </row>
    <row r="1245" spans="2:4" x14ac:dyDescent="0.25">
      <c r="B1245"/>
      <c r="C1245"/>
      <c r="D1245"/>
    </row>
    <row r="1246" spans="2:4" x14ac:dyDescent="0.25">
      <c r="B1246"/>
      <c r="C1246"/>
      <c r="D1246"/>
    </row>
    <row r="1247" spans="2:4" x14ac:dyDescent="0.25">
      <c r="B1247"/>
      <c r="C1247"/>
      <c r="D1247"/>
    </row>
    <row r="1248" spans="2:4" x14ac:dyDescent="0.25">
      <c r="B1248"/>
      <c r="C1248"/>
      <c r="D1248"/>
    </row>
    <row r="1249" spans="2:4" x14ac:dyDescent="0.25">
      <c r="B1249"/>
      <c r="C1249"/>
      <c r="D1249"/>
    </row>
    <row r="1250" spans="2:4" x14ac:dyDescent="0.25">
      <c r="B1250"/>
      <c r="C1250"/>
      <c r="D1250"/>
    </row>
    <row r="1251" spans="2:4" x14ac:dyDescent="0.25">
      <c r="B1251"/>
      <c r="C1251"/>
      <c r="D1251"/>
    </row>
    <row r="1252" spans="2:4" x14ac:dyDescent="0.25">
      <c r="B1252"/>
      <c r="C1252"/>
      <c r="D1252"/>
    </row>
    <row r="1253" spans="2:4" x14ac:dyDescent="0.25">
      <c r="B1253"/>
      <c r="C1253"/>
      <c r="D1253"/>
    </row>
    <row r="1254" spans="2:4" x14ac:dyDescent="0.25">
      <c r="B1254"/>
      <c r="C1254"/>
      <c r="D1254"/>
    </row>
    <row r="1255" spans="2:4" x14ac:dyDescent="0.25">
      <c r="B1255"/>
      <c r="C1255"/>
      <c r="D1255"/>
    </row>
    <row r="1256" spans="2:4" x14ac:dyDescent="0.25">
      <c r="B1256"/>
      <c r="C1256"/>
      <c r="D1256"/>
    </row>
    <row r="1257" spans="2:4" x14ac:dyDescent="0.25">
      <c r="B1257"/>
      <c r="C1257"/>
      <c r="D1257"/>
    </row>
    <row r="1258" spans="2:4" x14ac:dyDescent="0.25">
      <c r="B1258"/>
      <c r="C1258"/>
      <c r="D1258"/>
    </row>
    <row r="1259" spans="2:4" x14ac:dyDescent="0.25">
      <c r="B1259"/>
      <c r="C1259"/>
      <c r="D1259"/>
    </row>
    <row r="1260" spans="2:4" x14ac:dyDescent="0.25">
      <c r="B1260"/>
      <c r="C1260"/>
      <c r="D1260"/>
    </row>
    <row r="1261" spans="2:4" x14ac:dyDescent="0.25">
      <c r="B1261"/>
      <c r="C1261"/>
      <c r="D1261"/>
    </row>
    <row r="1262" spans="2:4" x14ac:dyDescent="0.25">
      <c r="B1262"/>
      <c r="C1262"/>
      <c r="D1262"/>
    </row>
    <row r="1263" spans="2:4" x14ac:dyDescent="0.25">
      <c r="B1263"/>
      <c r="C1263"/>
      <c r="D1263"/>
    </row>
    <row r="1264" spans="2:4" x14ac:dyDescent="0.25">
      <c r="B1264"/>
      <c r="C1264"/>
      <c r="D1264"/>
    </row>
    <row r="1265" spans="2:4" x14ac:dyDescent="0.25">
      <c r="B1265"/>
      <c r="C1265"/>
      <c r="D1265"/>
    </row>
    <row r="1266" spans="2:4" x14ac:dyDescent="0.25">
      <c r="B1266"/>
      <c r="C1266"/>
      <c r="D1266"/>
    </row>
    <row r="1267" spans="2:4" x14ac:dyDescent="0.25">
      <c r="B1267"/>
      <c r="C1267"/>
      <c r="D1267"/>
    </row>
    <row r="1268" spans="2:4" x14ac:dyDescent="0.25">
      <c r="B1268"/>
      <c r="C1268"/>
      <c r="D1268"/>
    </row>
    <row r="1269" spans="2:4" x14ac:dyDescent="0.25">
      <c r="B1269"/>
      <c r="C1269"/>
      <c r="D1269"/>
    </row>
    <row r="1270" spans="2:4" x14ac:dyDescent="0.25">
      <c r="B1270"/>
      <c r="C1270"/>
      <c r="D1270"/>
    </row>
    <row r="1271" spans="2:4" x14ac:dyDescent="0.25">
      <c r="B1271"/>
      <c r="C1271"/>
      <c r="D1271"/>
    </row>
    <row r="1272" spans="2:4" x14ac:dyDescent="0.25">
      <c r="B1272"/>
      <c r="C1272"/>
      <c r="D1272"/>
    </row>
    <row r="1273" spans="2:4" x14ac:dyDescent="0.25">
      <c r="B1273"/>
      <c r="C1273"/>
      <c r="D1273"/>
    </row>
    <row r="1274" spans="2:4" x14ac:dyDescent="0.25">
      <c r="B1274"/>
      <c r="C1274"/>
      <c r="D1274"/>
    </row>
    <row r="1275" spans="2:4" x14ac:dyDescent="0.25">
      <c r="B1275"/>
      <c r="C1275"/>
      <c r="D1275"/>
    </row>
    <row r="1276" spans="2:4" x14ac:dyDescent="0.25">
      <c r="B1276"/>
      <c r="C1276"/>
      <c r="D1276"/>
    </row>
    <row r="1277" spans="2:4" x14ac:dyDescent="0.25">
      <c r="B1277"/>
      <c r="C1277"/>
      <c r="D1277"/>
    </row>
    <row r="1278" spans="2:4" x14ac:dyDescent="0.25">
      <c r="B1278"/>
      <c r="C1278"/>
      <c r="D1278"/>
    </row>
    <row r="1279" spans="2:4" x14ac:dyDescent="0.25">
      <c r="B1279"/>
      <c r="C1279"/>
      <c r="D1279"/>
    </row>
    <row r="1280" spans="2:4" x14ac:dyDescent="0.25">
      <c r="B1280"/>
      <c r="C1280"/>
      <c r="D1280"/>
    </row>
    <row r="1281" spans="2:4" x14ac:dyDescent="0.25">
      <c r="B1281"/>
      <c r="C1281"/>
      <c r="D1281"/>
    </row>
    <row r="1282" spans="2:4" x14ac:dyDescent="0.25">
      <c r="B1282"/>
      <c r="C1282"/>
      <c r="D1282"/>
    </row>
    <row r="1283" spans="2:4" x14ac:dyDescent="0.25">
      <c r="B1283"/>
      <c r="C1283"/>
      <c r="D1283"/>
    </row>
    <row r="1284" spans="2:4" x14ac:dyDescent="0.25">
      <c r="B1284"/>
      <c r="C1284"/>
      <c r="D1284"/>
    </row>
    <row r="1285" spans="2:4" x14ac:dyDescent="0.25">
      <c r="B1285"/>
      <c r="C1285"/>
      <c r="D1285"/>
    </row>
    <row r="1286" spans="2:4" x14ac:dyDescent="0.25">
      <c r="B1286"/>
      <c r="C1286"/>
      <c r="D1286"/>
    </row>
    <row r="1287" spans="2:4" x14ac:dyDescent="0.25">
      <c r="B1287"/>
      <c r="C1287"/>
      <c r="D1287"/>
    </row>
    <row r="1288" spans="2:4" x14ac:dyDescent="0.25">
      <c r="B1288"/>
      <c r="C1288"/>
      <c r="D1288"/>
    </row>
    <row r="1289" spans="2:4" x14ac:dyDescent="0.25">
      <c r="B1289"/>
      <c r="C1289"/>
      <c r="D1289"/>
    </row>
    <row r="1290" spans="2:4" x14ac:dyDescent="0.25">
      <c r="B1290"/>
      <c r="C1290"/>
      <c r="D1290"/>
    </row>
    <row r="1291" spans="2:4" x14ac:dyDescent="0.25">
      <c r="B1291"/>
      <c r="C1291"/>
      <c r="D1291"/>
    </row>
    <row r="1292" spans="2:4" x14ac:dyDescent="0.25">
      <c r="B1292"/>
      <c r="C1292"/>
      <c r="D1292"/>
    </row>
    <row r="1293" spans="2:4" x14ac:dyDescent="0.25">
      <c r="B1293"/>
      <c r="C1293"/>
      <c r="D1293"/>
    </row>
    <row r="1294" spans="2:4" x14ac:dyDescent="0.25">
      <c r="B1294"/>
      <c r="C1294"/>
      <c r="D1294"/>
    </row>
    <row r="1295" spans="2:4" x14ac:dyDescent="0.25">
      <c r="B1295"/>
      <c r="C1295"/>
      <c r="D1295"/>
    </row>
    <row r="1296" spans="2:4" x14ac:dyDescent="0.25">
      <c r="B1296"/>
      <c r="C1296"/>
      <c r="D1296"/>
    </row>
    <row r="1297" spans="2:4" x14ac:dyDescent="0.25">
      <c r="B1297"/>
      <c r="C1297"/>
      <c r="D1297"/>
    </row>
    <row r="1298" spans="2:4" x14ac:dyDescent="0.25">
      <c r="B1298"/>
      <c r="C1298"/>
      <c r="D1298"/>
    </row>
    <row r="1299" spans="2:4" x14ac:dyDescent="0.25">
      <c r="B1299"/>
      <c r="C1299"/>
      <c r="D1299"/>
    </row>
    <row r="1300" spans="2:4" x14ac:dyDescent="0.25">
      <c r="B1300"/>
      <c r="C1300"/>
      <c r="D1300"/>
    </row>
    <row r="1301" spans="2:4" x14ac:dyDescent="0.25">
      <c r="B1301"/>
      <c r="C1301"/>
      <c r="D1301"/>
    </row>
    <row r="1302" spans="2:4" x14ac:dyDescent="0.25">
      <c r="B1302"/>
      <c r="C1302"/>
      <c r="D1302"/>
    </row>
    <row r="1303" spans="2:4" x14ac:dyDescent="0.25">
      <c r="B1303"/>
      <c r="C1303"/>
      <c r="D1303"/>
    </row>
    <row r="1304" spans="2:4" x14ac:dyDescent="0.25">
      <c r="B1304"/>
      <c r="C1304"/>
      <c r="D1304"/>
    </row>
    <row r="1305" spans="2:4" x14ac:dyDescent="0.25">
      <c r="B1305"/>
      <c r="C1305"/>
      <c r="D1305"/>
    </row>
    <row r="1306" spans="2:4" x14ac:dyDescent="0.25">
      <c r="B1306"/>
      <c r="C1306"/>
      <c r="D1306"/>
    </row>
    <row r="1307" spans="2:4" x14ac:dyDescent="0.25">
      <c r="B1307"/>
      <c r="C1307"/>
      <c r="D1307"/>
    </row>
    <row r="1308" spans="2:4" x14ac:dyDescent="0.25">
      <c r="B1308"/>
      <c r="C1308"/>
      <c r="D1308"/>
    </row>
    <row r="1309" spans="2:4" x14ac:dyDescent="0.25">
      <c r="B1309"/>
      <c r="C1309"/>
      <c r="D1309"/>
    </row>
    <row r="1310" spans="2:4" x14ac:dyDescent="0.25">
      <c r="B1310"/>
      <c r="C1310"/>
      <c r="D1310"/>
    </row>
    <row r="1311" spans="2:4" x14ac:dyDescent="0.25">
      <c r="B1311"/>
      <c r="C1311"/>
      <c r="D1311"/>
    </row>
    <row r="1312" spans="2:4" x14ac:dyDescent="0.25">
      <c r="B1312"/>
      <c r="C1312"/>
      <c r="D1312"/>
    </row>
    <row r="1313" spans="2:4" x14ac:dyDescent="0.25">
      <c r="B1313"/>
      <c r="C1313"/>
      <c r="D1313"/>
    </row>
    <row r="1314" spans="2:4" x14ac:dyDescent="0.25">
      <c r="B1314"/>
      <c r="C1314"/>
      <c r="D1314"/>
    </row>
    <row r="1315" spans="2:4" x14ac:dyDescent="0.25">
      <c r="B1315"/>
      <c r="C1315"/>
      <c r="D1315"/>
    </row>
    <row r="1316" spans="2:4" x14ac:dyDescent="0.25">
      <c r="B1316"/>
      <c r="C1316"/>
      <c r="D1316"/>
    </row>
    <row r="1317" spans="2:4" x14ac:dyDescent="0.25">
      <c r="B1317"/>
      <c r="C1317"/>
      <c r="D1317"/>
    </row>
    <row r="1318" spans="2:4" x14ac:dyDescent="0.25">
      <c r="B1318"/>
      <c r="C1318"/>
      <c r="D1318"/>
    </row>
    <row r="1319" spans="2:4" x14ac:dyDescent="0.25">
      <c r="B1319"/>
      <c r="C1319"/>
      <c r="D1319"/>
    </row>
    <row r="1320" spans="2:4" x14ac:dyDescent="0.25">
      <c r="B1320"/>
      <c r="C1320"/>
      <c r="D1320"/>
    </row>
    <row r="1321" spans="2:4" x14ac:dyDescent="0.25">
      <c r="B1321"/>
      <c r="C1321"/>
      <c r="D1321"/>
    </row>
    <row r="1322" spans="2:4" x14ac:dyDescent="0.25">
      <c r="B1322"/>
      <c r="C1322"/>
      <c r="D1322"/>
    </row>
    <row r="1323" spans="2:4" x14ac:dyDescent="0.25">
      <c r="B1323"/>
      <c r="C1323"/>
      <c r="D1323"/>
    </row>
    <row r="1324" spans="2:4" x14ac:dyDescent="0.25">
      <c r="B1324"/>
      <c r="C1324"/>
      <c r="D1324"/>
    </row>
    <row r="1325" spans="2:4" x14ac:dyDescent="0.25">
      <c r="B1325"/>
      <c r="C1325"/>
      <c r="D1325"/>
    </row>
    <row r="1326" spans="2:4" x14ac:dyDescent="0.25">
      <c r="B1326"/>
      <c r="C1326"/>
      <c r="D1326"/>
    </row>
    <row r="1327" spans="2:4" x14ac:dyDescent="0.25">
      <c r="B1327"/>
      <c r="C1327"/>
      <c r="D1327"/>
    </row>
    <row r="1328" spans="2:4" x14ac:dyDescent="0.25">
      <c r="B1328"/>
      <c r="C1328"/>
      <c r="D1328"/>
    </row>
    <row r="1329" spans="2:4" x14ac:dyDescent="0.25">
      <c r="B1329"/>
      <c r="C1329"/>
      <c r="D1329"/>
    </row>
    <row r="1330" spans="2:4" x14ac:dyDescent="0.25">
      <c r="B1330"/>
      <c r="C1330"/>
      <c r="D1330"/>
    </row>
    <row r="1331" spans="2:4" x14ac:dyDescent="0.25">
      <c r="B1331"/>
      <c r="C1331"/>
      <c r="D1331"/>
    </row>
    <row r="1332" spans="2:4" x14ac:dyDescent="0.25">
      <c r="B1332"/>
      <c r="C1332"/>
      <c r="D1332"/>
    </row>
    <row r="1333" spans="2:4" x14ac:dyDescent="0.25">
      <c r="B1333"/>
      <c r="C1333"/>
      <c r="D1333"/>
    </row>
    <row r="1334" spans="2:4" x14ac:dyDescent="0.25">
      <c r="B1334"/>
      <c r="C1334"/>
      <c r="D1334"/>
    </row>
    <row r="1335" spans="2:4" x14ac:dyDescent="0.25">
      <c r="B1335"/>
      <c r="C1335"/>
      <c r="D1335"/>
    </row>
    <row r="1336" spans="2:4" x14ac:dyDescent="0.25">
      <c r="B1336"/>
      <c r="C1336"/>
      <c r="D1336"/>
    </row>
    <row r="1337" spans="2:4" x14ac:dyDescent="0.25">
      <c r="B1337"/>
      <c r="C1337"/>
      <c r="D1337"/>
    </row>
    <row r="1338" spans="2:4" x14ac:dyDescent="0.25">
      <c r="B1338"/>
      <c r="C1338"/>
      <c r="D1338"/>
    </row>
    <row r="1339" spans="2:4" x14ac:dyDescent="0.25">
      <c r="B1339"/>
      <c r="C1339"/>
      <c r="D1339"/>
    </row>
    <row r="1340" spans="2:4" x14ac:dyDescent="0.25">
      <c r="B1340"/>
      <c r="C1340"/>
      <c r="D1340"/>
    </row>
    <row r="1341" spans="2:4" x14ac:dyDescent="0.25">
      <c r="B1341"/>
      <c r="C1341"/>
      <c r="D1341"/>
    </row>
    <row r="1342" spans="2:4" x14ac:dyDescent="0.25">
      <c r="B1342"/>
      <c r="C1342"/>
      <c r="D1342"/>
    </row>
    <row r="1343" spans="2:4" x14ac:dyDescent="0.25">
      <c r="B1343"/>
      <c r="C1343"/>
      <c r="D1343"/>
    </row>
    <row r="1344" spans="2:4" x14ac:dyDescent="0.25">
      <c r="B1344"/>
      <c r="C1344"/>
      <c r="D1344"/>
    </row>
    <row r="1345" spans="2:4" x14ac:dyDescent="0.25">
      <c r="B1345"/>
      <c r="C1345"/>
      <c r="D1345"/>
    </row>
    <row r="1346" spans="2:4" x14ac:dyDescent="0.25">
      <c r="B1346"/>
      <c r="C1346"/>
      <c r="D1346"/>
    </row>
    <row r="1347" spans="2:4" x14ac:dyDescent="0.25">
      <c r="B1347"/>
      <c r="C1347"/>
      <c r="D1347"/>
    </row>
    <row r="1348" spans="2:4" x14ac:dyDescent="0.25">
      <c r="B1348"/>
      <c r="C1348"/>
      <c r="D1348"/>
    </row>
    <row r="1349" spans="2:4" x14ac:dyDescent="0.25">
      <c r="B1349"/>
      <c r="C1349"/>
      <c r="D1349"/>
    </row>
    <row r="1350" spans="2:4" x14ac:dyDescent="0.25">
      <c r="B1350"/>
      <c r="C1350"/>
      <c r="D1350"/>
    </row>
    <row r="1351" spans="2:4" x14ac:dyDescent="0.25">
      <c r="B1351"/>
      <c r="C1351"/>
      <c r="D1351"/>
    </row>
    <row r="1352" spans="2:4" x14ac:dyDescent="0.25">
      <c r="B1352"/>
      <c r="C1352"/>
      <c r="D1352"/>
    </row>
    <row r="1353" spans="2:4" x14ac:dyDescent="0.25">
      <c r="B1353"/>
      <c r="C1353"/>
      <c r="D1353"/>
    </row>
    <row r="1354" spans="2:4" x14ac:dyDescent="0.25">
      <c r="B1354"/>
      <c r="C1354"/>
      <c r="D1354"/>
    </row>
    <row r="1355" spans="2:4" x14ac:dyDescent="0.25">
      <c r="B1355"/>
      <c r="C1355"/>
      <c r="D1355"/>
    </row>
    <row r="1356" spans="2:4" x14ac:dyDescent="0.25">
      <c r="B1356"/>
      <c r="C1356"/>
      <c r="D1356"/>
    </row>
    <row r="1357" spans="2:4" x14ac:dyDescent="0.25">
      <c r="B1357"/>
      <c r="C1357"/>
      <c r="D1357"/>
    </row>
    <row r="1358" spans="2:4" x14ac:dyDescent="0.25">
      <c r="B1358"/>
      <c r="C1358"/>
      <c r="D1358"/>
    </row>
    <row r="1359" spans="2:4" x14ac:dyDescent="0.25">
      <c r="B1359"/>
      <c r="C1359"/>
      <c r="D1359"/>
    </row>
    <row r="1360" spans="2:4" x14ac:dyDescent="0.25">
      <c r="B1360"/>
      <c r="C1360"/>
      <c r="D1360"/>
    </row>
    <row r="1361" spans="2:4" x14ac:dyDescent="0.25">
      <c r="B1361"/>
      <c r="C1361"/>
      <c r="D1361"/>
    </row>
    <row r="1362" spans="2:4" x14ac:dyDescent="0.25">
      <c r="B1362"/>
      <c r="C1362"/>
      <c r="D1362"/>
    </row>
    <row r="1363" spans="2:4" x14ac:dyDescent="0.25">
      <c r="B1363"/>
      <c r="C1363"/>
      <c r="D1363"/>
    </row>
    <row r="1364" spans="2:4" x14ac:dyDescent="0.25">
      <c r="B1364"/>
      <c r="C1364"/>
      <c r="D1364"/>
    </row>
    <row r="1365" spans="2:4" x14ac:dyDescent="0.25">
      <c r="B1365"/>
      <c r="C1365"/>
      <c r="D1365"/>
    </row>
    <row r="1366" spans="2:4" x14ac:dyDescent="0.25">
      <c r="B1366"/>
      <c r="C1366"/>
      <c r="D1366"/>
    </row>
    <row r="1367" spans="2:4" x14ac:dyDescent="0.25">
      <c r="B1367"/>
      <c r="C1367"/>
      <c r="D1367"/>
    </row>
    <row r="1368" spans="2:4" x14ac:dyDescent="0.25">
      <c r="B1368"/>
      <c r="C1368"/>
      <c r="D1368"/>
    </row>
    <row r="1369" spans="2:4" x14ac:dyDescent="0.25">
      <c r="B1369"/>
      <c r="C1369"/>
      <c r="D1369"/>
    </row>
    <row r="1370" spans="2:4" x14ac:dyDescent="0.25">
      <c r="B1370"/>
      <c r="C1370"/>
      <c r="D1370"/>
    </row>
    <row r="1371" spans="2:4" x14ac:dyDescent="0.25">
      <c r="B1371"/>
      <c r="C1371"/>
      <c r="D1371"/>
    </row>
    <row r="1372" spans="2:4" x14ac:dyDescent="0.25">
      <c r="B1372"/>
      <c r="C1372"/>
      <c r="D1372"/>
    </row>
    <row r="1373" spans="2:4" x14ac:dyDescent="0.25">
      <c r="B1373"/>
      <c r="C1373"/>
      <c r="D1373"/>
    </row>
    <row r="1374" spans="2:4" x14ac:dyDescent="0.25">
      <c r="B1374"/>
      <c r="C1374"/>
      <c r="D1374"/>
    </row>
    <row r="1375" spans="2:4" x14ac:dyDescent="0.25">
      <c r="B1375"/>
      <c r="C1375"/>
      <c r="D1375"/>
    </row>
    <row r="1376" spans="2:4" x14ac:dyDescent="0.25">
      <c r="B1376"/>
      <c r="C1376"/>
      <c r="D1376"/>
    </row>
    <row r="1377" spans="2:4" x14ac:dyDescent="0.25">
      <c r="B1377"/>
      <c r="C1377"/>
      <c r="D1377"/>
    </row>
    <row r="1378" spans="2:4" x14ac:dyDescent="0.25">
      <c r="B1378"/>
      <c r="C1378"/>
      <c r="D1378"/>
    </row>
    <row r="1379" spans="2:4" x14ac:dyDescent="0.25">
      <c r="B1379"/>
      <c r="C1379"/>
      <c r="D1379"/>
    </row>
    <row r="1380" spans="2:4" x14ac:dyDescent="0.25">
      <c r="B1380"/>
      <c r="C1380"/>
      <c r="D1380"/>
    </row>
    <row r="1381" spans="2:4" x14ac:dyDescent="0.25">
      <c r="B1381"/>
      <c r="C1381"/>
      <c r="D1381"/>
    </row>
    <row r="1382" spans="2:4" x14ac:dyDescent="0.25">
      <c r="B1382"/>
      <c r="C1382"/>
      <c r="D1382"/>
    </row>
    <row r="1383" spans="2:4" x14ac:dyDescent="0.25">
      <c r="B1383"/>
      <c r="C1383"/>
      <c r="D1383"/>
    </row>
    <row r="1384" spans="2:4" x14ac:dyDescent="0.25">
      <c r="B1384"/>
      <c r="C1384"/>
      <c r="D1384"/>
    </row>
    <row r="1385" spans="2:4" x14ac:dyDescent="0.25">
      <c r="B1385"/>
      <c r="C1385"/>
      <c r="D1385"/>
    </row>
    <row r="1386" spans="2:4" x14ac:dyDescent="0.25">
      <c r="B1386"/>
      <c r="C1386"/>
      <c r="D1386"/>
    </row>
    <row r="1387" spans="2:4" x14ac:dyDescent="0.25">
      <c r="B1387"/>
      <c r="C1387"/>
      <c r="D1387"/>
    </row>
    <row r="1388" spans="2:4" x14ac:dyDescent="0.25">
      <c r="B1388"/>
      <c r="C1388"/>
      <c r="D1388"/>
    </row>
    <row r="1389" spans="2:4" x14ac:dyDescent="0.25">
      <c r="B1389"/>
      <c r="C1389"/>
      <c r="D1389"/>
    </row>
    <row r="1390" spans="2:4" x14ac:dyDescent="0.25">
      <c r="B1390"/>
      <c r="C1390"/>
      <c r="D1390"/>
    </row>
    <row r="1391" spans="2:4" x14ac:dyDescent="0.25">
      <c r="B1391"/>
      <c r="C1391"/>
      <c r="D1391"/>
    </row>
    <row r="1392" spans="2:4" x14ac:dyDescent="0.25">
      <c r="B1392"/>
      <c r="C1392"/>
      <c r="D1392"/>
    </row>
    <row r="1393" spans="2:4" x14ac:dyDescent="0.25">
      <c r="B1393"/>
      <c r="C1393"/>
      <c r="D1393"/>
    </row>
    <row r="1394" spans="2:4" x14ac:dyDescent="0.25">
      <c r="B1394"/>
      <c r="C1394"/>
      <c r="D1394"/>
    </row>
    <row r="1395" spans="2:4" x14ac:dyDescent="0.25">
      <c r="B1395"/>
      <c r="C1395"/>
      <c r="D1395"/>
    </row>
    <row r="1396" spans="2:4" x14ac:dyDescent="0.25">
      <c r="B1396"/>
      <c r="C1396"/>
      <c r="D1396"/>
    </row>
    <row r="1397" spans="2:4" x14ac:dyDescent="0.25">
      <c r="B1397"/>
      <c r="C1397"/>
      <c r="D1397"/>
    </row>
    <row r="1398" spans="2:4" x14ac:dyDescent="0.25">
      <c r="B1398"/>
      <c r="C1398"/>
      <c r="D1398"/>
    </row>
    <row r="1399" spans="2:4" x14ac:dyDescent="0.25">
      <c r="B1399"/>
      <c r="C1399"/>
      <c r="D1399"/>
    </row>
    <row r="1400" spans="2:4" x14ac:dyDescent="0.25">
      <c r="B1400"/>
      <c r="C1400"/>
      <c r="D1400"/>
    </row>
    <row r="1401" spans="2:4" x14ac:dyDescent="0.25">
      <c r="B1401"/>
      <c r="C1401"/>
      <c r="D1401"/>
    </row>
    <row r="1402" spans="2:4" x14ac:dyDescent="0.25">
      <c r="B1402"/>
      <c r="C1402"/>
      <c r="D1402"/>
    </row>
    <row r="1403" spans="2:4" x14ac:dyDescent="0.25">
      <c r="B1403"/>
      <c r="C1403"/>
      <c r="D1403"/>
    </row>
    <row r="1404" spans="2:4" x14ac:dyDescent="0.25">
      <c r="B1404"/>
      <c r="C1404"/>
      <c r="D1404"/>
    </row>
    <row r="1405" spans="2:4" x14ac:dyDescent="0.25">
      <c r="B1405"/>
      <c r="C1405"/>
      <c r="D1405"/>
    </row>
    <row r="1406" spans="2:4" x14ac:dyDescent="0.25">
      <c r="B1406"/>
      <c r="C1406"/>
      <c r="D1406"/>
    </row>
    <row r="1407" spans="2:4" x14ac:dyDescent="0.25">
      <c r="B1407"/>
      <c r="C1407"/>
      <c r="D1407"/>
    </row>
    <row r="1408" spans="2:4" x14ac:dyDescent="0.25">
      <c r="B1408"/>
      <c r="C1408"/>
      <c r="D1408"/>
    </row>
    <row r="1409" spans="2:4" x14ac:dyDescent="0.25">
      <c r="B1409"/>
      <c r="C1409"/>
      <c r="D1409"/>
    </row>
    <row r="1410" spans="2:4" x14ac:dyDescent="0.25">
      <c r="B1410"/>
      <c r="C1410"/>
      <c r="D1410"/>
    </row>
    <row r="1411" spans="2:4" x14ac:dyDescent="0.25">
      <c r="B1411"/>
      <c r="C1411"/>
      <c r="D1411"/>
    </row>
    <row r="1412" spans="2:4" x14ac:dyDescent="0.25">
      <c r="B1412"/>
      <c r="C1412"/>
      <c r="D1412"/>
    </row>
    <row r="1413" spans="2:4" x14ac:dyDescent="0.25">
      <c r="B1413"/>
      <c r="C1413"/>
      <c r="D1413"/>
    </row>
    <row r="1414" spans="2:4" x14ac:dyDescent="0.25">
      <c r="B1414"/>
      <c r="C1414"/>
      <c r="D1414"/>
    </row>
    <row r="1415" spans="2:4" x14ac:dyDescent="0.25">
      <c r="B1415"/>
      <c r="C1415"/>
      <c r="D1415"/>
    </row>
    <row r="1416" spans="2:4" x14ac:dyDescent="0.25">
      <c r="B1416"/>
      <c r="C1416"/>
      <c r="D1416"/>
    </row>
    <row r="1417" spans="2:4" x14ac:dyDescent="0.25">
      <c r="B1417"/>
      <c r="C1417"/>
      <c r="D1417"/>
    </row>
    <row r="1418" spans="2:4" x14ac:dyDescent="0.25">
      <c r="B1418"/>
      <c r="C1418"/>
      <c r="D1418"/>
    </row>
    <row r="1419" spans="2:4" x14ac:dyDescent="0.25">
      <c r="B1419"/>
      <c r="C1419"/>
      <c r="D1419"/>
    </row>
    <row r="1420" spans="2:4" x14ac:dyDescent="0.25">
      <c r="B1420"/>
      <c r="C1420"/>
      <c r="D1420"/>
    </row>
    <row r="1421" spans="2:4" x14ac:dyDescent="0.25">
      <c r="B1421"/>
      <c r="C1421"/>
      <c r="D1421"/>
    </row>
    <row r="1422" spans="2:4" x14ac:dyDescent="0.25">
      <c r="B1422"/>
      <c r="C1422"/>
      <c r="D1422"/>
    </row>
    <row r="1423" spans="2:4" x14ac:dyDescent="0.25">
      <c r="B1423"/>
      <c r="C1423"/>
      <c r="D1423"/>
    </row>
    <row r="1424" spans="2:4" x14ac:dyDescent="0.25">
      <c r="B1424"/>
      <c r="C1424"/>
      <c r="D1424"/>
    </row>
    <row r="1425" spans="2:4" x14ac:dyDescent="0.25">
      <c r="B1425"/>
      <c r="C1425"/>
      <c r="D1425"/>
    </row>
    <row r="1426" spans="2:4" x14ac:dyDescent="0.25">
      <c r="B1426"/>
      <c r="C1426"/>
      <c r="D1426"/>
    </row>
    <row r="1427" spans="2:4" x14ac:dyDescent="0.25">
      <c r="B1427"/>
      <c r="C1427"/>
      <c r="D1427"/>
    </row>
    <row r="1428" spans="2:4" x14ac:dyDescent="0.25">
      <c r="B1428"/>
      <c r="C1428"/>
      <c r="D1428"/>
    </row>
    <row r="1429" spans="2:4" x14ac:dyDescent="0.25">
      <c r="B1429"/>
      <c r="C1429"/>
      <c r="D1429"/>
    </row>
    <row r="1430" spans="2:4" x14ac:dyDescent="0.25">
      <c r="B1430"/>
      <c r="C1430"/>
      <c r="D1430"/>
    </row>
    <row r="1431" spans="2:4" x14ac:dyDescent="0.25">
      <c r="B1431"/>
      <c r="C1431"/>
      <c r="D1431"/>
    </row>
    <row r="1432" spans="2:4" x14ac:dyDescent="0.25">
      <c r="B1432"/>
      <c r="C1432"/>
      <c r="D1432"/>
    </row>
    <row r="1433" spans="2:4" x14ac:dyDescent="0.25">
      <c r="B1433"/>
      <c r="C1433"/>
      <c r="D1433"/>
    </row>
    <row r="1434" spans="2:4" x14ac:dyDescent="0.25">
      <c r="B1434"/>
      <c r="C1434"/>
      <c r="D1434"/>
    </row>
    <row r="1435" spans="2:4" x14ac:dyDescent="0.25">
      <c r="B1435"/>
      <c r="C1435"/>
      <c r="D1435"/>
    </row>
    <row r="1436" spans="2:4" x14ac:dyDescent="0.25">
      <c r="B1436"/>
      <c r="C1436"/>
      <c r="D1436"/>
    </row>
    <row r="1437" spans="2:4" x14ac:dyDescent="0.25">
      <c r="B1437"/>
      <c r="C1437"/>
      <c r="D1437"/>
    </row>
    <row r="1438" spans="2:4" x14ac:dyDescent="0.25">
      <c r="B1438"/>
      <c r="C1438"/>
      <c r="D1438"/>
    </row>
    <row r="1439" spans="2:4" x14ac:dyDescent="0.25">
      <c r="B1439"/>
      <c r="C1439"/>
      <c r="D1439"/>
    </row>
    <row r="1440" spans="2:4" x14ac:dyDescent="0.25">
      <c r="B1440"/>
      <c r="C1440"/>
      <c r="D1440"/>
    </row>
    <row r="1441" spans="2:4" x14ac:dyDescent="0.25">
      <c r="B1441"/>
      <c r="C1441"/>
      <c r="D1441"/>
    </row>
    <row r="1442" spans="2:4" x14ac:dyDescent="0.25">
      <c r="B1442"/>
      <c r="C1442"/>
      <c r="D1442"/>
    </row>
    <row r="1443" spans="2:4" x14ac:dyDescent="0.25">
      <c r="B1443"/>
      <c r="C1443"/>
      <c r="D1443"/>
    </row>
    <row r="1444" spans="2:4" x14ac:dyDescent="0.25">
      <c r="B1444"/>
      <c r="C1444"/>
      <c r="D1444"/>
    </row>
    <row r="1445" spans="2:4" x14ac:dyDescent="0.25">
      <c r="B1445"/>
      <c r="C1445"/>
      <c r="D1445"/>
    </row>
    <row r="1446" spans="2:4" x14ac:dyDescent="0.25">
      <c r="B1446"/>
      <c r="C1446"/>
      <c r="D1446"/>
    </row>
    <row r="1447" spans="2:4" x14ac:dyDescent="0.25">
      <c r="B1447"/>
      <c r="C1447"/>
      <c r="D1447"/>
    </row>
    <row r="1448" spans="2:4" x14ac:dyDescent="0.25">
      <c r="B1448"/>
      <c r="C1448"/>
      <c r="D1448"/>
    </row>
    <row r="1449" spans="2:4" x14ac:dyDescent="0.25">
      <c r="B1449"/>
      <c r="C1449"/>
      <c r="D1449"/>
    </row>
    <row r="1450" spans="2:4" x14ac:dyDescent="0.25">
      <c r="B1450"/>
      <c r="C1450"/>
      <c r="D1450"/>
    </row>
    <row r="1451" spans="2:4" x14ac:dyDescent="0.25">
      <c r="B1451"/>
      <c r="C1451"/>
      <c r="D1451"/>
    </row>
    <row r="1452" spans="2:4" x14ac:dyDescent="0.25">
      <c r="B1452"/>
      <c r="C1452"/>
      <c r="D1452"/>
    </row>
    <row r="1453" spans="2:4" x14ac:dyDescent="0.25">
      <c r="B1453"/>
      <c r="C1453"/>
      <c r="D1453"/>
    </row>
    <row r="1454" spans="2:4" x14ac:dyDescent="0.25">
      <c r="B1454"/>
      <c r="C1454"/>
      <c r="D1454"/>
    </row>
    <row r="1455" spans="2:4" x14ac:dyDescent="0.25">
      <c r="B1455"/>
      <c r="C1455"/>
      <c r="D1455"/>
    </row>
    <row r="1456" spans="2:4" x14ac:dyDescent="0.25">
      <c r="B1456"/>
      <c r="C1456"/>
      <c r="D1456"/>
    </row>
    <row r="1457" spans="2:4" x14ac:dyDescent="0.25">
      <c r="B1457"/>
      <c r="C1457"/>
      <c r="D1457"/>
    </row>
    <row r="1458" spans="2:4" x14ac:dyDescent="0.25">
      <c r="B1458"/>
      <c r="C1458"/>
      <c r="D1458"/>
    </row>
    <row r="1459" spans="2:4" x14ac:dyDescent="0.25">
      <c r="B1459"/>
      <c r="C1459"/>
      <c r="D1459"/>
    </row>
    <row r="1460" spans="2:4" x14ac:dyDescent="0.25">
      <c r="B1460"/>
      <c r="C1460"/>
      <c r="D1460"/>
    </row>
    <row r="1461" spans="2:4" x14ac:dyDescent="0.25">
      <c r="B1461"/>
      <c r="C1461"/>
      <c r="D1461"/>
    </row>
    <row r="1462" spans="2:4" x14ac:dyDescent="0.25">
      <c r="B1462"/>
      <c r="C1462"/>
      <c r="D1462"/>
    </row>
    <row r="1463" spans="2:4" x14ac:dyDescent="0.25">
      <c r="B1463"/>
      <c r="C1463"/>
      <c r="D1463"/>
    </row>
    <row r="1464" spans="2:4" x14ac:dyDescent="0.25">
      <c r="B1464"/>
      <c r="C1464"/>
      <c r="D1464"/>
    </row>
    <row r="1465" spans="2:4" x14ac:dyDescent="0.25">
      <c r="B1465"/>
      <c r="C1465"/>
      <c r="D1465"/>
    </row>
    <row r="1466" spans="2:4" x14ac:dyDescent="0.25">
      <c r="B1466"/>
      <c r="C1466"/>
      <c r="D1466"/>
    </row>
    <row r="1467" spans="2:4" x14ac:dyDescent="0.25">
      <c r="B1467"/>
      <c r="C1467"/>
      <c r="D1467"/>
    </row>
    <row r="1468" spans="2:4" x14ac:dyDescent="0.25">
      <c r="B1468"/>
      <c r="C1468"/>
      <c r="D1468"/>
    </row>
    <row r="1469" spans="2:4" x14ac:dyDescent="0.25">
      <c r="B1469"/>
      <c r="C1469"/>
      <c r="D1469"/>
    </row>
    <row r="1470" spans="2:4" x14ac:dyDescent="0.25">
      <c r="B1470"/>
      <c r="C1470"/>
      <c r="D1470"/>
    </row>
    <row r="1471" spans="2:4" x14ac:dyDescent="0.25">
      <c r="B1471"/>
      <c r="C1471"/>
      <c r="D1471"/>
    </row>
    <row r="1472" spans="2:4" x14ac:dyDescent="0.25">
      <c r="B1472"/>
      <c r="C1472"/>
      <c r="D1472"/>
    </row>
    <row r="1473" spans="2:4" x14ac:dyDescent="0.25">
      <c r="B1473"/>
      <c r="C1473"/>
      <c r="D1473"/>
    </row>
    <row r="1474" spans="2:4" x14ac:dyDescent="0.25">
      <c r="B1474"/>
      <c r="C1474"/>
      <c r="D1474"/>
    </row>
    <row r="1475" spans="2:4" x14ac:dyDescent="0.25">
      <c r="B1475"/>
      <c r="C1475"/>
      <c r="D1475"/>
    </row>
    <row r="1476" spans="2:4" x14ac:dyDescent="0.25">
      <c r="B1476"/>
      <c r="C1476"/>
      <c r="D1476"/>
    </row>
    <row r="1477" spans="2:4" x14ac:dyDescent="0.25">
      <c r="B1477"/>
      <c r="C1477"/>
      <c r="D1477"/>
    </row>
    <row r="1478" spans="2:4" x14ac:dyDescent="0.25">
      <c r="B1478"/>
      <c r="C1478"/>
      <c r="D1478"/>
    </row>
    <row r="1479" spans="2:4" x14ac:dyDescent="0.25">
      <c r="B1479"/>
      <c r="C1479"/>
      <c r="D1479"/>
    </row>
    <row r="1480" spans="2:4" x14ac:dyDescent="0.25">
      <c r="B1480"/>
      <c r="C1480"/>
      <c r="D1480"/>
    </row>
    <row r="1481" spans="2:4" x14ac:dyDescent="0.25">
      <c r="B1481"/>
      <c r="C1481"/>
      <c r="D1481"/>
    </row>
    <row r="1482" spans="2:4" x14ac:dyDescent="0.25">
      <c r="B1482"/>
      <c r="C1482"/>
      <c r="D1482"/>
    </row>
    <row r="1483" spans="2:4" x14ac:dyDescent="0.25">
      <c r="B1483"/>
      <c r="C1483"/>
      <c r="D1483"/>
    </row>
    <row r="1484" spans="2:4" x14ac:dyDescent="0.25">
      <c r="B1484"/>
      <c r="C1484"/>
      <c r="D1484"/>
    </row>
    <row r="1485" spans="2:4" x14ac:dyDescent="0.25">
      <c r="B1485"/>
      <c r="C1485"/>
      <c r="D1485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30"/>
  <sheetViews>
    <sheetView topLeftCell="A12" workbookViewId="0">
      <selection activeCell="A34" sqref="A34"/>
    </sheetView>
  </sheetViews>
  <sheetFormatPr defaultRowHeight="13.2" x14ac:dyDescent="0.25"/>
  <cols>
    <col min="1" max="1" width="10" bestFit="1" customWidth="1"/>
    <col min="2" max="2" width="12.88671875" style="63" bestFit="1" customWidth="1"/>
    <col min="3" max="3" width="12.33203125" style="63" bestFit="1" customWidth="1"/>
    <col min="4" max="4" width="14.33203125" style="63" customWidth="1"/>
    <col min="5" max="5" width="12.33203125" style="64" bestFit="1" customWidth="1"/>
    <col min="6" max="6" width="12.88671875" style="64" bestFit="1" customWidth="1"/>
  </cols>
  <sheetData>
    <row r="3" spans="1:13" x14ac:dyDescent="0.25">
      <c r="A3" s="3" t="s">
        <v>4</v>
      </c>
      <c r="B3" s="88"/>
      <c r="C3" s="257"/>
      <c r="D3" s="88"/>
    </row>
    <row r="4" spans="1:13" x14ac:dyDescent="0.25">
      <c r="A4" s="87"/>
      <c r="B4" s="254" t="s">
        <v>20</v>
      </c>
      <c r="C4" s="254" t="s">
        <v>21</v>
      </c>
      <c r="D4" s="255" t="s">
        <v>50</v>
      </c>
    </row>
    <row r="5" spans="1:13" x14ac:dyDescent="0.25">
      <c r="A5" s="87">
        <v>56339</v>
      </c>
      <c r="B5" s="90">
        <v>490905</v>
      </c>
      <c r="C5" s="90">
        <v>541357</v>
      </c>
      <c r="D5" s="90">
        <f>+C5-B5</f>
        <v>50452</v>
      </c>
      <c r="E5" s="275"/>
      <c r="F5" s="273"/>
    </row>
    <row r="6" spans="1:13" x14ac:dyDescent="0.25">
      <c r="A6" s="87">
        <v>500232</v>
      </c>
      <c r="B6" s="90"/>
      <c r="C6" s="90"/>
      <c r="D6" s="90">
        <f t="shared" ref="D6:D17" si="0">+C6-B6</f>
        <v>0</v>
      </c>
      <c r="E6" s="275"/>
      <c r="F6" s="273"/>
      <c r="K6" s="65">
        <v>36531</v>
      </c>
      <c r="L6" t="s">
        <v>25</v>
      </c>
      <c r="M6">
        <v>0.5</v>
      </c>
    </row>
    <row r="7" spans="1:13" x14ac:dyDescent="0.25">
      <c r="A7" s="87">
        <v>500238</v>
      </c>
      <c r="B7" s="90">
        <v>470521</v>
      </c>
      <c r="C7" s="90">
        <v>533527</v>
      </c>
      <c r="D7" s="90">
        <f t="shared" si="0"/>
        <v>63006</v>
      </c>
      <c r="E7" s="275"/>
      <c r="F7" s="273"/>
      <c r="L7" t="s">
        <v>26</v>
      </c>
      <c r="M7">
        <v>7.6</v>
      </c>
    </row>
    <row r="8" spans="1:13" x14ac:dyDescent="0.25">
      <c r="A8" s="87">
        <v>500239</v>
      </c>
      <c r="B8" s="90">
        <v>592943</v>
      </c>
      <c r="C8" s="90">
        <v>553784</v>
      </c>
      <c r="D8" s="90">
        <f t="shared" si="0"/>
        <v>-39159</v>
      </c>
      <c r="E8" s="464">
        <v>37198</v>
      </c>
      <c r="F8" s="273"/>
    </row>
    <row r="9" spans="1:13" x14ac:dyDescent="0.25">
      <c r="A9" s="87">
        <v>500293</v>
      </c>
      <c r="B9" s="90">
        <v>270864</v>
      </c>
      <c r="C9" s="90">
        <v>314108</v>
      </c>
      <c r="D9" s="90">
        <f t="shared" si="0"/>
        <v>43244</v>
      </c>
      <c r="E9" s="275"/>
      <c r="F9" s="273"/>
    </row>
    <row r="10" spans="1:13" x14ac:dyDescent="0.25">
      <c r="A10" s="87">
        <v>500302</v>
      </c>
      <c r="B10" s="90"/>
      <c r="C10" s="90">
        <v>4496</v>
      </c>
      <c r="D10" s="90">
        <f t="shared" si="0"/>
        <v>4496</v>
      </c>
      <c r="E10" s="275"/>
      <c r="F10" s="273"/>
    </row>
    <row r="11" spans="1:13" x14ac:dyDescent="0.25">
      <c r="A11" s="87">
        <v>500303</v>
      </c>
      <c r="B11" s="90"/>
      <c r="C11" s="90">
        <v>157263</v>
      </c>
      <c r="D11" s="90">
        <f t="shared" si="0"/>
        <v>157263</v>
      </c>
      <c r="E11" s="275"/>
      <c r="F11" s="273"/>
    </row>
    <row r="12" spans="1:13" x14ac:dyDescent="0.25">
      <c r="A12" s="91">
        <v>500305</v>
      </c>
      <c r="B12" s="90">
        <v>875945</v>
      </c>
      <c r="C12" s="90">
        <v>699951</v>
      </c>
      <c r="D12" s="90">
        <f t="shared" si="0"/>
        <v>-175994</v>
      </c>
      <c r="E12" s="276"/>
      <c r="F12" s="273"/>
    </row>
    <row r="13" spans="1:13" x14ac:dyDescent="0.25">
      <c r="A13" s="87">
        <v>500307</v>
      </c>
      <c r="B13" s="90">
        <v>58693</v>
      </c>
      <c r="C13" s="90">
        <v>34048</v>
      </c>
      <c r="D13" s="90">
        <f t="shared" si="0"/>
        <v>-24645</v>
      </c>
      <c r="E13" s="275"/>
      <c r="F13" s="273"/>
    </row>
    <row r="14" spans="1:13" x14ac:dyDescent="0.25">
      <c r="A14" s="87">
        <v>500313</v>
      </c>
      <c r="B14" s="90"/>
      <c r="C14" s="90">
        <v>1616</v>
      </c>
      <c r="D14" s="90">
        <f t="shared" si="0"/>
        <v>1616</v>
      </c>
      <c r="E14" s="275"/>
      <c r="F14" s="273"/>
    </row>
    <row r="15" spans="1:13" x14ac:dyDescent="0.25">
      <c r="A15" s="87">
        <v>500314</v>
      </c>
      <c r="B15" s="90"/>
      <c r="C15" s="90"/>
      <c r="D15" s="90">
        <f t="shared" si="0"/>
        <v>0</v>
      </c>
      <c r="E15" s="275"/>
      <c r="F15" s="273"/>
    </row>
    <row r="16" spans="1:13" x14ac:dyDescent="0.25">
      <c r="A16" s="87">
        <v>500655</v>
      </c>
      <c r="B16" s="90">
        <v>59767</v>
      </c>
      <c r="C16" s="90"/>
      <c r="D16" s="90">
        <f t="shared" si="0"/>
        <v>-59767</v>
      </c>
      <c r="E16" s="275"/>
      <c r="F16" s="273"/>
    </row>
    <row r="17" spans="1:6" x14ac:dyDescent="0.25">
      <c r="A17" s="87">
        <v>500657</v>
      </c>
      <c r="B17" s="88">
        <v>91219</v>
      </c>
      <c r="C17" s="88">
        <v>79797</v>
      </c>
      <c r="D17" s="94">
        <f t="shared" si="0"/>
        <v>-11422</v>
      </c>
      <c r="E17" s="275"/>
      <c r="F17" s="273"/>
    </row>
    <row r="18" spans="1:6" x14ac:dyDescent="0.25">
      <c r="A18" s="87"/>
      <c r="B18" s="88"/>
      <c r="C18" s="88"/>
      <c r="D18" s="88">
        <f>SUM(D5:D17)</f>
        <v>9090</v>
      </c>
      <c r="E18" s="275"/>
      <c r="F18" s="273"/>
    </row>
    <row r="19" spans="1:6" x14ac:dyDescent="0.25">
      <c r="A19" s="87" t="s">
        <v>82</v>
      </c>
      <c r="B19" s="88"/>
      <c r="C19" s="88"/>
      <c r="D19" s="95">
        <f>+summary!H5</f>
        <v>2.15</v>
      </c>
      <c r="E19" s="277"/>
      <c r="F19" s="273"/>
    </row>
    <row r="20" spans="1:6" x14ac:dyDescent="0.25">
      <c r="A20" s="87"/>
      <c r="B20" s="88"/>
      <c r="C20" s="88"/>
      <c r="D20" s="96">
        <f>+D19*D18</f>
        <v>19543.5</v>
      </c>
      <c r="E20" s="207"/>
      <c r="F20" s="274"/>
    </row>
    <row r="21" spans="1:6" x14ac:dyDescent="0.25">
      <c r="A21" s="87"/>
      <c r="B21" s="88"/>
      <c r="C21" s="88"/>
      <c r="D21" s="96"/>
      <c r="E21" s="207"/>
      <c r="F21" s="74"/>
    </row>
    <row r="22" spans="1:6" x14ac:dyDescent="0.25">
      <c r="A22" s="99">
        <v>37225</v>
      </c>
      <c r="B22" s="88"/>
      <c r="C22" s="88"/>
      <c r="D22" s="520">
        <v>40288.339999999997</v>
      </c>
      <c r="E22" s="207"/>
      <c r="F22" s="66"/>
    </row>
    <row r="23" spans="1:6" x14ac:dyDescent="0.25">
      <c r="A23" s="87"/>
      <c r="B23" s="88"/>
      <c r="C23" s="88"/>
      <c r="D23" s="311"/>
      <c r="E23" s="207"/>
      <c r="F23" s="66"/>
    </row>
    <row r="24" spans="1:6" ht="13.8" thickBot="1" x14ac:dyDescent="0.3">
      <c r="A24" s="99">
        <v>37241</v>
      </c>
      <c r="B24" s="88"/>
      <c r="C24" s="88"/>
      <c r="D24" s="321">
        <f>+D22+D20</f>
        <v>59831.839999999997</v>
      </c>
      <c r="E24" s="207"/>
      <c r="F24" s="66"/>
    </row>
    <row r="25" spans="1:6" ht="13.8" thickTop="1" x14ac:dyDescent="0.25">
      <c r="E25" s="278"/>
    </row>
    <row r="28" spans="1:6" x14ac:dyDescent="0.25">
      <c r="A28" s="32" t="s">
        <v>152</v>
      </c>
      <c r="B28" s="32"/>
      <c r="C28" s="32"/>
      <c r="D28" s="32"/>
      <c r="E28" s="348"/>
    </row>
    <row r="29" spans="1:6" x14ac:dyDescent="0.25">
      <c r="A29" s="49">
        <f>+A22</f>
        <v>37225</v>
      </c>
      <c r="B29" s="32"/>
      <c r="C29" s="32"/>
      <c r="D29" s="513">
        <v>31564</v>
      </c>
    </row>
    <row r="30" spans="1:6" x14ac:dyDescent="0.25">
      <c r="A30" s="49">
        <f>+A24</f>
        <v>37241</v>
      </c>
      <c r="B30" s="32"/>
      <c r="C30" s="32"/>
      <c r="D30" s="355">
        <f>+D18</f>
        <v>9090</v>
      </c>
    </row>
    <row r="31" spans="1:6" x14ac:dyDescent="0.25">
      <c r="A31" s="32"/>
      <c r="B31" s="32"/>
      <c r="C31" s="32"/>
      <c r="D31" s="14">
        <f>+D30+D29</f>
        <v>40654</v>
      </c>
    </row>
    <row r="32" spans="1:6" x14ac:dyDescent="0.25">
      <c r="A32" s="139"/>
      <c r="B32" s="119"/>
      <c r="C32" s="140"/>
      <c r="D32" s="140"/>
    </row>
    <row r="33" spans="1:7" x14ac:dyDescent="0.25">
      <c r="B33" s="69"/>
      <c r="C33" s="69"/>
      <c r="D33" s="201"/>
      <c r="E33" s="70"/>
      <c r="F33" s="70"/>
      <c r="G33" s="32"/>
    </row>
    <row r="34" spans="1:7" x14ac:dyDescent="0.25">
      <c r="B34" s="69"/>
      <c r="C34" s="69"/>
      <c r="D34" s="69"/>
      <c r="E34" s="69"/>
      <c r="F34" s="70"/>
      <c r="G34" s="32"/>
    </row>
    <row r="35" spans="1:7" x14ac:dyDescent="0.25">
      <c r="B35" s="69"/>
      <c r="C35" s="69"/>
      <c r="D35" s="69"/>
      <c r="E35" s="69"/>
      <c r="F35" s="70"/>
      <c r="G35" s="32"/>
    </row>
    <row r="36" spans="1:7" x14ac:dyDescent="0.25">
      <c r="B36" s="69"/>
      <c r="C36" s="69"/>
      <c r="D36" s="69"/>
      <c r="E36" s="69"/>
      <c r="F36" s="70"/>
      <c r="G36" s="32"/>
    </row>
    <row r="37" spans="1:7" x14ac:dyDescent="0.25">
      <c r="B37" s="69"/>
      <c r="C37" s="69"/>
      <c r="D37" s="69"/>
      <c r="E37" s="69"/>
      <c r="F37" s="70"/>
      <c r="G37" s="32"/>
    </row>
    <row r="38" spans="1:7" x14ac:dyDescent="0.25">
      <c r="B38" s="69"/>
      <c r="C38" s="69"/>
      <c r="D38" s="69"/>
      <c r="E38" s="69"/>
      <c r="F38" s="70"/>
      <c r="G38" s="32"/>
    </row>
    <row r="39" spans="1:7" x14ac:dyDescent="0.25">
      <c r="B39" s="69"/>
      <c r="C39" s="69"/>
      <c r="D39" s="69"/>
      <c r="E39" s="69"/>
      <c r="F39" s="70"/>
      <c r="G39" s="32"/>
    </row>
    <row r="40" spans="1:7" x14ac:dyDescent="0.25">
      <c r="B40" s="69"/>
      <c r="C40" s="69"/>
      <c r="D40" s="69"/>
      <c r="E40" s="69"/>
      <c r="F40" s="70"/>
      <c r="G40" s="32"/>
    </row>
    <row r="41" spans="1:7" x14ac:dyDescent="0.25">
      <c r="B41" s="69"/>
      <c r="C41" s="69"/>
      <c r="D41" s="69"/>
      <c r="E41" s="69"/>
      <c r="F41" s="70"/>
      <c r="G41" s="32"/>
    </row>
    <row r="42" spans="1:7" x14ac:dyDescent="0.25">
      <c r="B42" s="69"/>
      <c r="C42" s="69"/>
      <c r="D42" s="69"/>
      <c r="E42" s="69"/>
      <c r="F42" s="70"/>
      <c r="G42" s="32"/>
    </row>
    <row r="43" spans="1:7" x14ac:dyDescent="0.25">
      <c r="B43" s="69"/>
      <c r="C43" s="69"/>
      <c r="D43" s="69"/>
      <c r="E43" s="69"/>
      <c r="F43" s="70"/>
      <c r="G43" s="32"/>
    </row>
    <row r="44" spans="1:7" x14ac:dyDescent="0.25">
      <c r="B44" s="69"/>
      <c r="C44" s="69"/>
      <c r="D44" s="69"/>
      <c r="E44" s="69"/>
      <c r="F44" s="70"/>
      <c r="G44" s="32"/>
    </row>
    <row r="45" spans="1:7" x14ac:dyDescent="0.25">
      <c r="B45" s="69"/>
      <c r="C45" s="69"/>
      <c r="D45" s="69"/>
      <c r="E45" s="69"/>
      <c r="F45" s="70"/>
      <c r="G45" s="32"/>
    </row>
    <row r="46" spans="1:7" x14ac:dyDescent="0.25">
      <c r="B46" s="69"/>
      <c r="C46" s="69"/>
      <c r="D46" s="71"/>
      <c r="E46" s="71"/>
      <c r="F46" s="72"/>
      <c r="G46" s="32"/>
    </row>
    <row r="47" spans="1:7" x14ac:dyDescent="0.25">
      <c r="A47" s="32"/>
      <c r="B47" s="69"/>
      <c r="C47" s="69"/>
      <c r="D47" s="69"/>
      <c r="E47" s="69"/>
      <c r="F47" s="70"/>
      <c r="G47" s="32"/>
    </row>
    <row r="48" spans="1:7" x14ac:dyDescent="0.25">
      <c r="A48" s="32"/>
      <c r="B48" s="69"/>
      <c r="C48" s="69"/>
      <c r="D48" s="73"/>
      <c r="E48" s="73"/>
      <c r="F48" s="70"/>
      <c r="G48" s="32"/>
    </row>
    <row r="49" spans="1:7" x14ac:dyDescent="0.25">
      <c r="B49" s="69"/>
      <c r="C49" s="69"/>
      <c r="D49" s="69"/>
      <c r="E49" s="69"/>
      <c r="F49" s="74"/>
      <c r="G49" s="32"/>
    </row>
    <row r="50" spans="1:7" x14ac:dyDescent="0.25">
      <c r="B50" s="69"/>
      <c r="C50" s="69"/>
      <c r="D50" s="69"/>
      <c r="E50" s="69"/>
      <c r="F50" s="74"/>
      <c r="G50" s="32"/>
    </row>
    <row r="51" spans="1:7" x14ac:dyDescent="0.25">
      <c r="E51" s="63"/>
      <c r="F51" s="66"/>
    </row>
    <row r="52" spans="1:7" x14ac:dyDescent="0.25">
      <c r="A52" s="32"/>
      <c r="D52" s="67"/>
      <c r="E52" s="67"/>
      <c r="F52" s="66"/>
    </row>
    <row r="53" spans="1:7" x14ac:dyDescent="0.25">
      <c r="A53" s="32"/>
      <c r="E53" s="63"/>
      <c r="F53" s="66"/>
    </row>
    <row r="54" spans="1:7" x14ac:dyDescent="0.25">
      <c r="A54" s="32"/>
      <c r="E54" s="63"/>
      <c r="F54" s="66"/>
    </row>
    <row r="55" spans="1:7" ht="13.8" thickBot="1" x14ac:dyDescent="0.3">
      <c r="A55" s="32"/>
      <c r="D55" s="68"/>
      <c r="E55" s="68"/>
      <c r="F55" s="66"/>
    </row>
    <row r="56" spans="1:7" ht="13.8" thickTop="1" x14ac:dyDescent="0.25">
      <c r="A56" s="32"/>
    </row>
    <row r="83" spans="2:6" x14ac:dyDescent="0.25">
      <c r="B83" s="69"/>
      <c r="C83" s="69"/>
      <c r="D83" s="69"/>
      <c r="E83" s="70"/>
      <c r="F83" s="70"/>
    </row>
    <row r="84" spans="2:6" x14ac:dyDescent="0.25">
      <c r="B84" s="69"/>
      <c r="C84" s="69"/>
      <c r="D84" s="69"/>
      <c r="E84" s="69"/>
      <c r="F84" s="70"/>
    </row>
    <row r="85" spans="2:6" x14ac:dyDescent="0.25">
      <c r="B85" s="69"/>
      <c r="C85" s="69"/>
      <c r="D85" s="69"/>
      <c r="E85" s="69"/>
      <c r="F85" s="70"/>
    </row>
    <row r="86" spans="2:6" x14ac:dyDescent="0.25">
      <c r="B86" s="69"/>
      <c r="C86" s="69"/>
      <c r="D86" s="69"/>
      <c r="E86" s="69"/>
      <c r="F86" s="70"/>
    </row>
    <row r="87" spans="2:6" x14ac:dyDescent="0.25">
      <c r="B87" s="69"/>
      <c r="C87" s="69"/>
      <c r="D87" s="69"/>
      <c r="E87" s="69"/>
      <c r="F87" s="70"/>
    </row>
    <row r="88" spans="2:6" x14ac:dyDescent="0.25">
      <c r="B88" s="69"/>
      <c r="C88" s="69"/>
      <c r="D88" s="69"/>
      <c r="E88" s="69"/>
      <c r="F88" s="70"/>
    </row>
    <row r="89" spans="2:6" x14ac:dyDescent="0.25">
      <c r="B89" s="69"/>
      <c r="C89" s="69"/>
      <c r="D89" s="69"/>
      <c r="E89" s="69"/>
      <c r="F89" s="70"/>
    </row>
    <row r="90" spans="2:6" x14ac:dyDescent="0.25">
      <c r="B90" s="69"/>
      <c r="C90" s="69"/>
      <c r="D90" s="69"/>
      <c r="E90" s="69"/>
      <c r="F90" s="70"/>
    </row>
    <row r="91" spans="2:6" x14ac:dyDescent="0.25">
      <c r="B91" s="69"/>
      <c r="C91" s="69"/>
      <c r="D91" s="69"/>
      <c r="E91" s="69"/>
      <c r="F91" s="70"/>
    </row>
    <row r="92" spans="2:6" x14ac:dyDescent="0.25">
      <c r="B92" s="69"/>
      <c r="C92" s="69"/>
      <c r="D92" s="69"/>
      <c r="E92" s="69"/>
      <c r="F92" s="70"/>
    </row>
    <row r="93" spans="2:6" x14ac:dyDescent="0.25">
      <c r="B93" s="69"/>
      <c r="C93" s="69"/>
      <c r="D93" s="69"/>
      <c r="E93" s="69"/>
      <c r="F93" s="70"/>
    </row>
    <row r="94" spans="2:6" x14ac:dyDescent="0.25">
      <c r="B94" s="69"/>
      <c r="C94" s="69"/>
      <c r="D94" s="69"/>
      <c r="E94" s="69"/>
      <c r="F94" s="70"/>
    </row>
    <row r="95" spans="2:6" x14ac:dyDescent="0.25">
      <c r="B95" s="69"/>
      <c r="C95" s="69"/>
      <c r="D95" s="69"/>
      <c r="E95" s="69"/>
      <c r="F95" s="70"/>
    </row>
    <row r="96" spans="2:6" x14ac:dyDescent="0.25">
      <c r="B96" s="69"/>
      <c r="C96" s="69"/>
      <c r="D96" s="71"/>
      <c r="E96" s="71"/>
      <c r="F96" s="72"/>
    </row>
    <row r="97" spans="1:6" x14ac:dyDescent="0.25">
      <c r="A97" s="32"/>
      <c r="B97" s="69"/>
      <c r="C97" s="69"/>
      <c r="D97" s="69"/>
      <c r="E97" s="69"/>
      <c r="F97" s="70"/>
    </row>
    <row r="98" spans="1:6" x14ac:dyDescent="0.25">
      <c r="A98" s="32"/>
      <c r="B98" s="69"/>
      <c r="C98" s="69"/>
      <c r="D98" s="73"/>
      <c r="E98" s="73"/>
      <c r="F98" s="70"/>
    </row>
    <row r="99" spans="1:6" x14ac:dyDescent="0.25">
      <c r="B99" s="69"/>
      <c r="C99" s="69"/>
      <c r="D99" s="69"/>
      <c r="E99" s="69"/>
      <c r="F99" s="74"/>
    </row>
    <row r="100" spans="1:6" x14ac:dyDescent="0.25">
      <c r="B100" s="69"/>
      <c r="C100" s="69"/>
      <c r="D100" s="69"/>
      <c r="E100" s="69"/>
      <c r="F100" s="74"/>
    </row>
    <row r="101" spans="1:6" x14ac:dyDescent="0.25">
      <c r="A101" s="32"/>
      <c r="D101" s="67"/>
      <c r="E101" s="67"/>
      <c r="F101" s="66"/>
    </row>
    <row r="102" spans="1:6" x14ac:dyDescent="0.25">
      <c r="A102" s="32"/>
      <c r="E102" s="63"/>
      <c r="F102" s="66"/>
    </row>
    <row r="103" spans="1:6" ht="13.8" thickBot="1" x14ac:dyDescent="0.3">
      <c r="A103" s="32"/>
      <c r="D103" s="68"/>
      <c r="E103" s="68"/>
      <c r="F103" s="66"/>
    </row>
    <row r="104" spans="1:6" ht="13.8" thickTop="1" x14ac:dyDescent="0.25"/>
    <row r="106" spans="1:6" x14ac:dyDescent="0.25">
      <c r="A106" s="32"/>
    </row>
    <row r="109" spans="1:6" x14ac:dyDescent="0.25">
      <c r="B109" s="69"/>
      <c r="C109" s="69"/>
      <c r="D109" s="69"/>
      <c r="E109" s="70"/>
      <c r="F109" s="70"/>
    </row>
    <row r="110" spans="1:6" x14ac:dyDescent="0.25">
      <c r="B110" s="69"/>
      <c r="C110" s="69"/>
      <c r="D110" s="69"/>
      <c r="E110" s="69"/>
      <c r="F110" s="70"/>
    </row>
    <row r="111" spans="1:6" x14ac:dyDescent="0.25">
      <c r="B111" s="69"/>
      <c r="C111" s="69"/>
      <c r="D111" s="69"/>
      <c r="E111" s="69"/>
      <c r="F111" s="70"/>
    </row>
    <row r="112" spans="1:6" x14ac:dyDescent="0.25">
      <c r="B112" s="69"/>
      <c r="C112" s="69"/>
      <c r="D112" s="69"/>
      <c r="E112" s="69"/>
      <c r="F112" s="70"/>
    </row>
    <row r="113" spans="1:6" x14ac:dyDescent="0.25">
      <c r="B113" s="69"/>
      <c r="C113" s="69"/>
      <c r="D113" s="69"/>
      <c r="E113" s="69"/>
      <c r="F113" s="70"/>
    </row>
    <row r="114" spans="1:6" x14ac:dyDescent="0.25">
      <c r="B114" s="69"/>
      <c r="C114" s="69"/>
      <c r="D114" s="69"/>
      <c r="E114" s="69"/>
      <c r="F114" s="70"/>
    </row>
    <row r="115" spans="1:6" x14ac:dyDescent="0.25">
      <c r="B115" s="69"/>
      <c r="C115" s="69"/>
      <c r="D115" s="69"/>
      <c r="E115" s="69"/>
      <c r="F115" s="70"/>
    </row>
    <row r="116" spans="1:6" x14ac:dyDescent="0.25">
      <c r="B116" s="69"/>
      <c r="C116" s="69"/>
      <c r="D116" s="69"/>
      <c r="E116" s="69"/>
      <c r="F116" s="70"/>
    </row>
    <row r="117" spans="1:6" x14ac:dyDescent="0.25">
      <c r="B117" s="69"/>
      <c r="C117" s="69"/>
      <c r="D117" s="69"/>
      <c r="E117" s="69"/>
      <c r="F117" s="70"/>
    </row>
    <row r="118" spans="1:6" x14ac:dyDescent="0.25">
      <c r="B118" s="69"/>
      <c r="C118" s="69"/>
      <c r="D118" s="69"/>
      <c r="E118" s="69"/>
      <c r="F118" s="70"/>
    </row>
    <row r="119" spans="1:6" x14ac:dyDescent="0.25">
      <c r="B119" s="69"/>
      <c r="C119" s="69"/>
      <c r="D119" s="69"/>
      <c r="E119" s="69"/>
      <c r="F119" s="70"/>
    </row>
    <row r="120" spans="1:6" x14ac:dyDescent="0.25">
      <c r="B120" s="69"/>
      <c r="C120" s="69"/>
      <c r="D120" s="69"/>
      <c r="E120" s="69"/>
      <c r="F120" s="70"/>
    </row>
    <row r="121" spans="1:6" x14ac:dyDescent="0.25">
      <c r="B121" s="69"/>
      <c r="C121" s="69"/>
      <c r="D121" s="69"/>
      <c r="E121" s="69"/>
      <c r="F121" s="70"/>
    </row>
    <row r="122" spans="1:6" x14ac:dyDescent="0.25">
      <c r="B122" s="69"/>
      <c r="C122" s="69"/>
      <c r="D122" s="71"/>
      <c r="E122" s="71"/>
      <c r="F122" s="72"/>
    </row>
    <row r="123" spans="1:6" x14ac:dyDescent="0.25">
      <c r="A123" s="32"/>
      <c r="B123" s="69"/>
      <c r="C123" s="69"/>
      <c r="D123" s="69"/>
      <c r="E123" s="69"/>
      <c r="F123" s="70"/>
    </row>
    <row r="124" spans="1:6" x14ac:dyDescent="0.25">
      <c r="A124" s="32"/>
      <c r="B124" s="69"/>
      <c r="C124" s="69"/>
      <c r="D124" s="73"/>
      <c r="E124" s="73"/>
      <c r="F124" s="70"/>
    </row>
    <row r="125" spans="1:6" x14ac:dyDescent="0.25">
      <c r="B125" s="69"/>
      <c r="C125" s="69"/>
      <c r="D125" s="75"/>
      <c r="E125" s="75"/>
      <c r="F125" s="74"/>
    </row>
    <row r="126" spans="1:6" x14ac:dyDescent="0.25">
      <c r="B126" s="69"/>
      <c r="C126" s="69"/>
      <c r="D126" s="75"/>
      <c r="E126" s="75"/>
      <c r="F126" s="74"/>
    </row>
    <row r="127" spans="1:6" x14ac:dyDescent="0.25">
      <c r="A127" s="32"/>
      <c r="D127" s="76"/>
      <c r="E127" s="76"/>
      <c r="F127" s="66"/>
    </row>
    <row r="128" spans="1:6" x14ac:dyDescent="0.25">
      <c r="A128" s="32"/>
      <c r="D128" s="75"/>
      <c r="E128" s="75"/>
      <c r="F128" s="66"/>
    </row>
    <row r="129" spans="1:6" ht="13.8" thickBot="1" x14ac:dyDescent="0.3">
      <c r="A129" s="32"/>
      <c r="D129" s="77"/>
      <c r="E129" s="77"/>
      <c r="F129" s="66"/>
    </row>
    <row r="130" spans="1:6" ht="13.8" thickTop="1" x14ac:dyDescent="0.25"/>
    <row r="134" spans="1:6" x14ac:dyDescent="0.25">
      <c r="B134" s="69"/>
      <c r="C134" s="69"/>
      <c r="D134" s="69"/>
      <c r="E134" s="70"/>
      <c r="F134" s="70"/>
    </row>
    <row r="135" spans="1:6" x14ac:dyDescent="0.25">
      <c r="B135" s="69"/>
      <c r="C135" s="69"/>
      <c r="D135" s="69"/>
      <c r="E135" s="69"/>
      <c r="F135" s="70"/>
    </row>
    <row r="136" spans="1:6" x14ac:dyDescent="0.25">
      <c r="B136" s="69"/>
      <c r="C136" s="69"/>
      <c r="D136" s="69"/>
      <c r="E136" s="69"/>
      <c r="F136" s="70"/>
    </row>
    <row r="137" spans="1:6" x14ac:dyDescent="0.25">
      <c r="B137" s="69"/>
      <c r="C137" s="69"/>
      <c r="D137" s="69"/>
      <c r="E137" s="69"/>
      <c r="F137" s="70"/>
    </row>
    <row r="138" spans="1:6" x14ac:dyDescent="0.25">
      <c r="B138" s="69"/>
      <c r="C138" s="69"/>
      <c r="D138" s="69"/>
      <c r="E138" s="69"/>
      <c r="F138" s="70"/>
    </row>
    <row r="139" spans="1:6" x14ac:dyDescent="0.25">
      <c r="B139" s="69"/>
      <c r="C139" s="69"/>
      <c r="D139" s="69"/>
      <c r="E139" s="69"/>
      <c r="F139" s="70"/>
    </row>
    <row r="140" spans="1:6" x14ac:dyDescent="0.25">
      <c r="B140" s="69"/>
      <c r="C140" s="69"/>
      <c r="D140" s="69"/>
      <c r="E140" s="69"/>
      <c r="F140" s="70"/>
    </row>
    <row r="141" spans="1:6" x14ac:dyDescent="0.25">
      <c r="B141" s="69"/>
      <c r="C141" s="69"/>
      <c r="D141" s="69"/>
      <c r="E141" s="69"/>
      <c r="F141" s="70"/>
    </row>
    <row r="142" spans="1:6" x14ac:dyDescent="0.25">
      <c r="B142" s="69"/>
      <c r="C142" s="69"/>
      <c r="D142" s="69"/>
      <c r="E142" s="69"/>
      <c r="F142" s="70"/>
    </row>
    <row r="143" spans="1:6" x14ac:dyDescent="0.25">
      <c r="B143" s="69"/>
      <c r="C143" s="69"/>
      <c r="D143" s="69"/>
      <c r="E143" s="69"/>
      <c r="F143" s="70"/>
    </row>
    <row r="144" spans="1:6" x14ac:dyDescent="0.25">
      <c r="B144" s="69"/>
      <c r="C144" s="69"/>
      <c r="D144" s="69"/>
      <c r="E144" s="69"/>
      <c r="F144" s="70"/>
    </row>
    <row r="145" spans="1:6" x14ac:dyDescent="0.25">
      <c r="B145" s="69"/>
      <c r="C145" s="69"/>
      <c r="D145" s="69"/>
      <c r="E145" s="69"/>
      <c r="F145" s="70"/>
    </row>
    <row r="146" spans="1:6" x14ac:dyDescent="0.25">
      <c r="B146" s="69"/>
      <c r="C146" s="69"/>
      <c r="D146" s="69"/>
      <c r="E146" s="69"/>
      <c r="F146" s="70"/>
    </row>
    <row r="147" spans="1:6" x14ac:dyDescent="0.25">
      <c r="B147" s="69"/>
      <c r="C147" s="69"/>
      <c r="D147" s="71"/>
      <c r="E147" s="71"/>
      <c r="F147" s="72"/>
    </row>
    <row r="148" spans="1:6" x14ac:dyDescent="0.25">
      <c r="A148" s="32"/>
      <c r="B148" s="69"/>
      <c r="C148" s="69"/>
      <c r="D148" s="69"/>
      <c r="E148" s="69"/>
      <c r="F148" s="70"/>
    </row>
    <row r="149" spans="1:6" x14ac:dyDescent="0.25">
      <c r="A149" s="32"/>
      <c r="B149" s="69"/>
      <c r="C149" s="69"/>
      <c r="D149" s="73"/>
      <c r="E149" s="73"/>
      <c r="F149" s="70"/>
    </row>
    <row r="150" spans="1:6" x14ac:dyDescent="0.25">
      <c r="B150" s="69"/>
      <c r="C150" s="69"/>
      <c r="D150" s="75"/>
      <c r="E150" s="75"/>
      <c r="F150" s="74"/>
    </row>
    <row r="151" spans="1:6" x14ac:dyDescent="0.25">
      <c r="B151" s="69"/>
      <c r="C151" s="69"/>
      <c r="D151" s="75"/>
      <c r="E151" s="75"/>
      <c r="F151" s="74"/>
    </row>
    <row r="152" spans="1:6" x14ac:dyDescent="0.25">
      <c r="A152" s="32"/>
      <c r="D152" s="76"/>
      <c r="E152" s="76"/>
      <c r="F152" s="66"/>
    </row>
    <row r="153" spans="1:6" x14ac:dyDescent="0.25">
      <c r="A153" s="32"/>
      <c r="D153" s="75"/>
      <c r="E153" s="75"/>
      <c r="F153" s="66"/>
    </row>
    <row r="154" spans="1:6" ht="13.8" thickBot="1" x14ac:dyDescent="0.3">
      <c r="A154" s="32"/>
      <c r="D154" s="77"/>
      <c r="E154" s="77"/>
      <c r="F154" s="66"/>
    </row>
    <row r="155" spans="1:6" ht="13.8" thickTop="1" x14ac:dyDescent="0.25"/>
    <row r="159" spans="1:6" x14ac:dyDescent="0.25">
      <c r="B159" s="69"/>
      <c r="C159" s="69"/>
      <c r="D159" s="69"/>
      <c r="E159" s="70"/>
      <c r="F159" s="70"/>
    </row>
    <row r="160" spans="1:6" x14ac:dyDescent="0.25">
      <c r="B160" s="78"/>
      <c r="C160" s="69"/>
      <c r="D160" s="69"/>
      <c r="E160" s="69"/>
      <c r="F160" s="70"/>
    </row>
    <row r="161" spans="1:6" x14ac:dyDescent="0.25">
      <c r="B161" s="69"/>
      <c r="C161" s="69"/>
      <c r="D161" s="69"/>
      <c r="E161" s="69"/>
      <c r="F161" s="70"/>
    </row>
    <row r="162" spans="1:6" x14ac:dyDescent="0.25">
      <c r="B162" s="78"/>
      <c r="C162" s="69"/>
      <c r="D162" s="69"/>
      <c r="E162" s="69"/>
      <c r="F162" s="70"/>
    </row>
    <row r="163" spans="1:6" x14ac:dyDescent="0.25">
      <c r="B163" s="69"/>
      <c r="C163" s="69"/>
      <c r="D163" s="69"/>
      <c r="E163" s="69"/>
      <c r="F163" s="70"/>
    </row>
    <row r="164" spans="1:6" x14ac:dyDescent="0.25">
      <c r="B164" s="69"/>
      <c r="C164" s="69"/>
      <c r="D164" s="69"/>
      <c r="E164" s="69"/>
      <c r="F164" s="70"/>
    </row>
    <row r="165" spans="1:6" x14ac:dyDescent="0.25">
      <c r="B165" s="78"/>
      <c r="C165" s="69"/>
      <c r="D165" s="69"/>
      <c r="E165" s="69"/>
      <c r="F165" s="70"/>
    </row>
    <row r="166" spans="1:6" x14ac:dyDescent="0.25">
      <c r="B166" s="69"/>
      <c r="C166" s="69"/>
      <c r="D166" s="69"/>
      <c r="E166" s="69"/>
      <c r="F166" s="70"/>
    </row>
    <row r="167" spans="1:6" x14ac:dyDescent="0.25">
      <c r="B167" s="69"/>
      <c r="C167" s="69"/>
      <c r="D167" s="69"/>
      <c r="E167" s="69"/>
      <c r="F167" s="70"/>
    </row>
    <row r="168" spans="1:6" x14ac:dyDescent="0.25">
      <c r="B168" s="69"/>
      <c r="C168" s="69"/>
      <c r="D168" s="69"/>
      <c r="E168" s="69"/>
      <c r="F168" s="70"/>
    </row>
    <row r="169" spans="1:6" x14ac:dyDescent="0.25">
      <c r="B169" s="69"/>
      <c r="C169" s="69"/>
      <c r="D169" s="69"/>
      <c r="E169" s="69"/>
      <c r="F169" s="70"/>
    </row>
    <row r="170" spans="1:6" x14ac:dyDescent="0.25">
      <c r="B170" s="78"/>
      <c r="C170" s="69"/>
      <c r="D170" s="69"/>
      <c r="E170" s="69"/>
      <c r="F170" s="70"/>
    </row>
    <row r="171" spans="1:6" x14ac:dyDescent="0.25">
      <c r="B171" s="78"/>
      <c r="C171" s="69"/>
      <c r="D171" s="69"/>
      <c r="E171" s="69"/>
      <c r="F171" s="70"/>
    </row>
    <row r="172" spans="1:6" x14ac:dyDescent="0.25">
      <c r="B172" s="78"/>
      <c r="C172" s="69"/>
      <c r="D172" s="71"/>
      <c r="E172" s="71"/>
      <c r="F172" s="72"/>
    </row>
    <row r="173" spans="1:6" x14ac:dyDescent="0.25">
      <c r="A173" s="32"/>
      <c r="B173" s="69"/>
      <c r="C173" s="69"/>
      <c r="D173" s="69"/>
      <c r="E173" s="69"/>
      <c r="F173" s="70"/>
    </row>
    <row r="174" spans="1:6" x14ac:dyDescent="0.25">
      <c r="A174" s="32"/>
      <c r="B174" s="69"/>
      <c r="C174" s="69"/>
      <c r="D174" s="73"/>
      <c r="E174" s="73"/>
      <c r="F174" s="70"/>
    </row>
    <row r="175" spans="1:6" x14ac:dyDescent="0.25">
      <c r="B175" s="69"/>
      <c r="C175" s="69"/>
      <c r="D175" s="75"/>
      <c r="E175" s="75"/>
      <c r="F175" s="74"/>
    </row>
    <row r="176" spans="1:6" x14ac:dyDescent="0.25">
      <c r="B176" s="69"/>
      <c r="C176" s="69"/>
      <c r="D176" s="75"/>
      <c r="E176" s="75"/>
      <c r="F176" s="74"/>
    </row>
    <row r="177" spans="1:6" x14ac:dyDescent="0.25">
      <c r="A177" s="32"/>
      <c r="D177" s="76"/>
      <c r="E177" s="76"/>
      <c r="F177" s="66"/>
    </row>
    <row r="178" spans="1:6" x14ac:dyDescent="0.25">
      <c r="A178" s="32"/>
      <c r="D178" s="75"/>
      <c r="E178" s="75"/>
      <c r="F178" s="66"/>
    </row>
    <row r="179" spans="1:6" ht="13.8" thickBot="1" x14ac:dyDescent="0.3">
      <c r="A179" s="32"/>
      <c r="D179" s="77"/>
      <c r="E179" s="77"/>
      <c r="F179" s="66"/>
    </row>
    <row r="180" spans="1:6" ht="13.8" thickTop="1" x14ac:dyDescent="0.25"/>
    <row r="183" spans="1:6" x14ac:dyDescent="0.25">
      <c r="B183" s="69"/>
      <c r="C183" s="69"/>
      <c r="D183" s="69"/>
      <c r="E183" s="70"/>
      <c r="F183" s="70"/>
    </row>
    <row r="184" spans="1:6" x14ac:dyDescent="0.25">
      <c r="B184" s="79"/>
      <c r="C184" s="80"/>
      <c r="D184" s="80"/>
      <c r="E184" s="69"/>
      <c r="F184" s="70"/>
    </row>
    <row r="185" spans="1:6" x14ac:dyDescent="0.25">
      <c r="B185" s="80"/>
      <c r="C185" s="80"/>
      <c r="D185" s="80"/>
      <c r="E185" s="69"/>
      <c r="F185" s="70"/>
    </row>
    <row r="186" spans="1:6" x14ac:dyDescent="0.25">
      <c r="B186" s="79"/>
      <c r="C186" s="80"/>
      <c r="D186" s="80"/>
      <c r="E186" s="69"/>
      <c r="F186" s="70"/>
    </row>
    <row r="187" spans="1:6" x14ac:dyDescent="0.25">
      <c r="B187" s="80"/>
      <c r="C187" s="80"/>
      <c r="D187" s="80"/>
      <c r="E187" s="69"/>
      <c r="F187" s="70"/>
    </row>
    <row r="188" spans="1:6" x14ac:dyDescent="0.25">
      <c r="B188" s="80"/>
      <c r="C188" s="80"/>
      <c r="D188" s="80"/>
      <c r="E188" s="69"/>
      <c r="F188" s="70"/>
    </row>
    <row r="189" spans="1:6" x14ac:dyDescent="0.25">
      <c r="B189" s="79"/>
      <c r="C189" s="80"/>
      <c r="D189" s="80"/>
      <c r="E189" s="69"/>
      <c r="F189" s="70"/>
    </row>
    <row r="190" spans="1:6" x14ac:dyDescent="0.25">
      <c r="B190" s="80"/>
      <c r="C190" s="80"/>
      <c r="D190" s="80"/>
      <c r="E190" s="69"/>
      <c r="F190" s="70"/>
    </row>
    <row r="191" spans="1:6" x14ac:dyDescent="0.25">
      <c r="A191" s="81"/>
      <c r="B191" s="82"/>
      <c r="C191" s="82"/>
      <c r="D191" s="82"/>
      <c r="E191" s="82"/>
      <c r="F191" s="70"/>
    </row>
    <row r="192" spans="1:6" x14ac:dyDescent="0.25">
      <c r="B192" s="80"/>
      <c r="C192" s="80"/>
      <c r="D192" s="80"/>
      <c r="E192" s="69"/>
      <c r="F192" s="70"/>
    </row>
    <row r="193" spans="1:6" x14ac:dyDescent="0.25">
      <c r="B193" s="80"/>
      <c r="C193" s="80"/>
      <c r="D193" s="80"/>
      <c r="E193" s="69"/>
      <c r="F193" s="70"/>
    </row>
    <row r="194" spans="1:6" x14ac:dyDescent="0.25">
      <c r="B194" s="79"/>
      <c r="C194" s="80"/>
      <c r="D194" s="80"/>
      <c r="E194" s="69"/>
      <c r="F194" s="70"/>
    </row>
    <row r="195" spans="1:6" x14ac:dyDescent="0.25">
      <c r="B195" s="79"/>
      <c r="C195" s="80"/>
      <c r="D195" s="80"/>
      <c r="E195" s="69"/>
      <c r="F195" s="70"/>
    </row>
    <row r="196" spans="1:6" x14ac:dyDescent="0.25">
      <c r="B196" s="78"/>
      <c r="C196" s="69"/>
      <c r="D196" s="71"/>
      <c r="E196" s="71"/>
      <c r="F196" s="72"/>
    </row>
    <row r="197" spans="1:6" x14ac:dyDescent="0.25">
      <c r="A197" s="32"/>
      <c r="B197" s="69"/>
      <c r="C197" s="69"/>
      <c r="D197" s="69"/>
      <c r="E197" s="69"/>
      <c r="F197" s="70"/>
    </row>
    <row r="198" spans="1:6" x14ac:dyDescent="0.25">
      <c r="A198" s="32"/>
      <c r="B198" s="69"/>
      <c r="C198" s="69"/>
      <c r="D198" s="73"/>
      <c r="E198" s="73"/>
      <c r="F198" s="70"/>
    </row>
    <row r="199" spans="1:6" x14ac:dyDescent="0.25">
      <c r="B199" s="69"/>
      <c r="C199" s="69"/>
      <c r="D199" s="75"/>
      <c r="E199" s="75"/>
      <c r="F199" s="74"/>
    </row>
    <row r="200" spans="1:6" x14ac:dyDescent="0.25">
      <c r="B200" s="69"/>
      <c r="C200" s="69"/>
      <c r="D200" s="75"/>
      <c r="E200" s="75"/>
      <c r="F200" s="74"/>
    </row>
    <row r="201" spans="1:6" x14ac:dyDescent="0.25">
      <c r="A201" s="32"/>
      <c r="D201" s="76"/>
      <c r="E201" s="76"/>
      <c r="F201" s="66"/>
    </row>
    <row r="202" spans="1:6" x14ac:dyDescent="0.25">
      <c r="A202" s="32"/>
      <c r="D202" s="75"/>
      <c r="E202" s="75"/>
      <c r="F202" s="66"/>
    </row>
    <row r="203" spans="1:6" ht="13.8" thickBot="1" x14ac:dyDescent="0.3">
      <c r="A203" s="32"/>
      <c r="D203" s="83"/>
      <c r="E203" s="77"/>
      <c r="F203" s="66"/>
    </row>
    <row r="204" spans="1:6" ht="13.8" thickTop="1" x14ac:dyDescent="0.25"/>
    <row r="210" spans="1:6" x14ac:dyDescent="0.25">
      <c r="B210" s="79"/>
      <c r="C210" s="80"/>
      <c r="D210" s="80"/>
      <c r="E210" s="69"/>
      <c r="F210" s="70"/>
    </row>
    <row r="211" spans="1:6" x14ac:dyDescent="0.25">
      <c r="B211" s="80"/>
      <c r="C211" s="80"/>
      <c r="D211" s="80"/>
      <c r="E211" s="69"/>
      <c r="F211" s="70"/>
    </row>
    <row r="212" spans="1:6" x14ac:dyDescent="0.25">
      <c r="B212" s="79"/>
      <c r="C212" s="80"/>
      <c r="D212" s="80"/>
      <c r="E212" s="69"/>
      <c r="F212" s="70"/>
    </row>
    <row r="213" spans="1:6" x14ac:dyDescent="0.25">
      <c r="B213" s="80"/>
      <c r="C213" s="80"/>
      <c r="D213" s="80"/>
      <c r="E213" s="69"/>
      <c r="F213" s="70"/>
    </row>
    <row r="214" spans="1:6" x14ac:dyDescent="0.25">
      <c r="B214" s="80"/>
      <c r="C214" s="80"/>
      <c r="D214" s="80"/>
      <c r="E214" s="69"/>
      <c r="F214" s="70"/>
    </row>
    <row r="215" spans="1:6" x14ac:dyDescent="0.25">
      <c r="B215" s="79"/>
      <c r="C215" s="80"/>
      <c r="D215" s="80"/>
      <c r="E215" s="69"/>
      <c r="F215" s="70"/>
    </row>
    <row r="216" spans="1:6" x14ac:dyDescent="0.25">
      <c r="B216" s="80"/>
      <c r="C216" s="80"/>
      <c r="D216" s="80"/>
      <c r="E216" s="69"/>
      <c r="F216" s="70"/>
    </row>
    <row r="217" spans="1:6" x14ac:dyDescent="0.25">
      <c r="A217" s="81"/>
      <c r="B217" s="82"/>
      <c r="C217" s="82"/>
      <c r="D217" s="82"/>
      <c r="E217" s="82"/>
      <c r="F217" s="70"/>
    </row>
    <row r="218" spans="1:6" x14ac:dyDescent="0.25">
      <c r="B218" s="80"/>
      <c r="C218" s="80"/>
      <c r="D218" s="80"/>
      <c r="E218" s="69"/>
      <c r="F218" s="70"/>
    </row>
    <row r="219" spans="1:6" x14ac:dyDescent="0.25">
      <c r="B219" s="80"/>
      <c r="C219" s="80"/>
      <c r="D219" s="80"/>
      <c r="E219" s="69"/>
      <c r="F219" s="70"/>
    </row>
    <row r="220" spans="1:6" x14ac:dyDescent="0.25">
      <c r="B220" s="79"/>
      <c r="C220" s="80"/>
      <c r="D220" s="80"/>
      <c r="E220" s="69"/>
      <c r="F220" s="70"/>
    </row>
    <row r="221" spans="1:6" x14ac:dyDescent="0.25">
      <c r="B221" s="79"/>
      <c r="C221" s="80"/>
      <c r="D221" s="80"/>
      <c r="E221" s="69"/>
      <c r="F221" s="70"/>
    </row>
    <row r="222" spans="1:6" x14ac:dyDescent="0.25">
      <c r="B222" s="78"/>
      <c r="C222" s="69"/>
      <c r="D222" s="71"/>
      <c r="E222" s="71"/>
      <c r="F222" s="72"/>
    </row>
    <row r="223" spans="1:6" x14ac:dyDescent="0.25">
      <c r="A223" s="32"/>
      <c r="B223" s="69"/>
      <c r="C223" s="69"/>
      <c r="D223" s="69"/>
      <c r="E223" s="69"/>
      <c r="F223" s="70"/>
    </row>
    <row r="224" spans="1:6" x14ac:dyDescent="0.25">
      <c r="A224" s="32"/>
      <c r="B224" s="69"/>
      <c r="C224" s="69"/>
      <c r="D224" s="73"/>
      <c r="E224" s="73"/>
      <c r="F224" s="70"/>
    </row>
    <row r="225" spans="1:6" x14ac:dyDescent="0.25">
      <c r="B225" s="69"/>
      <c r="C225" s="69"/>
      <c r="D225" s="75"/>
      <c r="E225" s="75"/>
      <c r="F225" s="74"/>
    </row>
    <row r="226" spans="1:6" x14ac:dyDescent="0.25">
      <c r="B226" s="69"/>
      <c r="C226" s="69"/>
      <c r="D226" s="75"/>
      <c r="E226" s="75"/>
      <c r="F226" s="74"/>
    </row>
    <row r="227" spans="1:6" x14ac:dyDescent="0.25">
      <c r="A227" s="32"/>
      <c r="D227" s="76"/>
      <c r="E227" s="76"/>
      <c r="F227" s="66"/>
    </row>
    <row r="228" spans="1:6" x14ac:dyDescent="0.25">
      <c r="A228" s="32"/>
      <c r="D228" s="75"/>
      <c r="E228" s="75"/>
      <c r="F228" s="66"/>
    </row>
    <row r="229" spans="1:6" ht="13.8" thickBot="1" x14ac:dyDescent="0.3">
      <c r="A229" s="32"/>
      <c r="D229" s="83"/>
      <c r="E229" s="77"/>
      <c r="F229" s="66"/>
    </row>
    <row r="230" spans="1:6" ht="13.8" thickTop="1" x14ac:dyDescent="0.25"/>
    <row r="234" spans="1:6" x14ac:dyDescent="0.25">
      <c r="B234" s="79"/>
      <c r="C234" s="80"/>
      <c r="D234" s="80"/>
      <c r="E234" s="69"/>
      <c r="F234" s="70"/>
    </row>
    <row r="235" spans="1:6" x14ac:dyDescent="0.25">
      <c r="B235" s="80"/>
      <c r="C235" s="80"/>
      <c r="D235" s="80"/>
      <c r="E235" s="69"/>
      <c r="F235" s="70"/>
    </row>
    <row r="236" spans="1:6" x14ac:dyDescent="0.25">
      <c r="B236" s="79"/>
      <c r="C236" s="80"/>
      <c r="D236" s="80"/>
      <c r="E236" s="69"/>
      <c r="F236" s="70"/>
    </row>
    <row r="237" spans="1:6" x14ac:dyDescent="0.25">
      <c r="B237" s="80"/>
      <c r="C237" s="80"/>
      <c r="D237" s="80"/>
      <c r="E237" s="69"/>
      <c r="F237" s="70"/>
    </row>
    <row r="238" spans="1:6" x14ac:dyDescent="0.25">
      <c r="B238" s="80"/>
      <c r="C238" s="80"/>
      <c r="D238" s="80"/>
      <c r="E238" s="69"/>
      <c r="F238" s="70"/>
    </row>
    <row r="239" spans="1:6" x14ac:dyDescent="0.25">
      <c r="B239" s="79"/>
      <c r="C239" s="80"/>
      <c r="D239" s="80"/>
      <c r="E239" s="69"/>
      <c r="F239" s="70"/>
    </row>
    <row r="240" spans="1:6" x14ac:dyDescent="0.25">
      <c r="B240" s="80"/>
      <c r="C240" s="80"/>
      <c r="D240" s="80"/>
      <c r="E240" s="69"/>
      <c r="F240" s="70"/>
    </row>
    <row r="241" spans="1:6" x14ac:dyDescent="0.25">
      <c r="A241" s="84"/>
      <c r="B241" s="85"/>
      <c r="C241" s="85"/>
      <c r="D241" s="85"/>
      <c r="E241" s="85"/>
      <c r="F241" s="70"/>
    </row>
    <row r="242" spans="1:6" x14ac:dyDescent="0.25">
      <c r="B242" s="80"/>
      <c r="C242" s="80"/>
      <c r="D242" s="80"/>
      <c r="E242" s="69"/>
      <c r="F242" s="70"/>
    </row>
    <row r="243" spans="1:6" x14ac:dyDescent="0.25">
      <c r="B243" s="80"/>
      <c r="C243" s="80"/>
      <c r="D243" s="80"/>
      <c r="E243" s="69"/>
      <c r="F243" s="70"/>
    </row>
    <row r="244" spans="1:6" x14ac:dyDescent="0.25">
      <c r="B244" s="79"/>
      <c r="C244" s="80"/>
      <c r="D244" s="80"/>
      <c r="E244" s="69"/>
      <c r="F244" s="70"/>
    </row>
    <row r="245" spans="1:6" x14ac:dyDescent="0.25">
      <c r="B245" s="79"/>
      <c r="C245" s="80"/>
      <c r="D245" s="80"/>
      <c r="E245" s="69"/>
      <c r="F245" s="70"/>
    </row>
    <row r="246" spans="1:6" x14ac:dyDescent="0.25">
      <c r="B246" s="78"/>
      <c r="C246" s="69"/>
      <c r="D246" s="71"/>
      <c r="E246" s="71"/>
      <c r="F246" s="72"/>
    </row>
    <row r="247" spans="1:6" x14ac:dyDescent="0.25">
      <c r="A247" s="32"/>
      <c r="B247" s="69"/>
      <c r="C247" s="69"/>
      <c r="D247" s="69"/>
      <c r="E247" s="69"/>
      <c r="F247" s="70"/>
    </row>
    <row r="248" spans="1:6" x14ac:dyDescent="0.25">
      <c r="A248" s="32"/>
      <c r="B248" s="69"/>
      <c r="C248" s="69"/>
      <c r="D248" s="73"/>
      <c r="E248" s="73"/>
      <c r="F248" s="70"/>
    </row>
    <row r="249" spans="1:6" x14ac:dyDescent="0.25">
      <c r="B249" s="69"/>
      <c r="C249" s="69"/>
      <c r="D249" s="75"/>
      <c r="E249" s="75"/>
      <c r="F249" s="74"/>
    </row>
    <row r="250" spans="1:6" x14ac:dyDescent="0.25">
      <c r="B250" s="69"/>
      <c r="C250" s="69"/>
      <c r="D250" s="75"/>
      <c r="E250" s="75"/>
      <c r="F250" s="74"/>
    </row>
    <row r="251" spans="1:6" x14ac:dyDescent="0.25">
      <c r="A251" s="32"/>
      <c r="D251" s="76"/>
      <c r="E251" s="76"/>
      <c r="F251" s="66"/>
    </row>
    <row r="252" spans="1:6" x14ac:dyDescent="0.25">
      <c r="A252" s="32"/>
      <c r="D252" s="75"/>
      <c r="E252" s="75"/>
      <c r="F252" s="66"/>
    </row>
    <row r="253" spans="1:6" ht="13.8" thickBot="1" x14ac:dyDescent="0.3">
      <c r="A253" s="32"/>
      <c r="D253" s="86"/>
      <c r="E253" s="77"/>
      <c r="F253" s="66"/>
    </row>
    <row r="254" spans="1:6" ht="13.8" thickTop="1" x14ac:dyDescent="0.25"/>
    <row r="256" spans="1:6" x14ac:dyDescent="0.25">
      <c r="A256" s="87"/>
      <c r="B256" s="88"/>
      <c r="C256" s="88"/>
      <c r="D256" s="88"/>
    </row>
    <row r="257" spans="1:6" x14ac:dyDescent="0.25">
      <c r="A257" s="87"/>
      <c r="B257" s="88"/>
      <c r="C257" s="88"/>
      <c r="D257" s="88"/>
    </row>
    <row r="258" spans="1:6" x14ac:dyDescent="0.25">
      <c r="A258" s="87"/>
      <c r="B258" s="89"/>
      <c r="C258" s="90"/>
      <c r="D258" s="90"/>
      <c r="E258" s="69"/>
      <c r="F258" s="70"/>
    </row>
    <row r="259" spans="1:6" x14ac:dyDescent="0.25">
      <c r="A259" s="87"/>
      <c r="B259" s="90"/>
      <c r="C259" s="90"/>
      <c r="D259" s="90"/>
      <c r="E259" s="69"/>
      <c r="F259" s="70"/>
    </row>
    <row r="260" spans="1:6" x14ac:dyDescent="0.25">
      <c r="A260" s="87"/>
      <c r="B260" s="89"/>
      <c r="C260" s="90"/>
      <c r="D260" s="90"/>
      <c r="E260" s="69"/>
      <c r="F260" s="70"/>
    </row>
    <row r="261" spans="1:6" x14ac:dyDescent="0.25">
      <c r="A261" s="87"/>
      <c r="B261" s="90"/>
      <c r="C261" s="90"/>
      <c r="D261" s="90"/>
      <c r="E261" s="69"/>
      <c r="F261" s="70"/>
    </row>
    <row r="262" spans="1:6" x14ac:dyDescent="0.25">
      <c r="A262" s="87"/>
      <c r="B262" s="90"/>
      <c r="C262" s="90"/>
      <c r="D262" s="90"/>
      <c r="E262" s="69"/>
      <c r="F262" s="70"/>
    </row>
    <row r="263" spans="1:6" x14ac:dyDescent="0.25">
      <c r="A263" s="87"/>
      <c r="B263" s="89"/>
      <c r="C263" s="90"/>
      <c r="D263" s="90"/>
      <c r="E263" s="69"/>
      <c r="F263" s="70"/>
    </row>
    <row r="264" spans="1:6" x14ac:dyDescent="0.25">
      <c r="A264" s="87"/>
      <c r="B264" s="90"/>
      <c r="C264" s="90"/>
      <c r="D264" s="90"/>
      <c r="E264" s="69"/>
      <c r="F264" s="70"/>
    </row>
    <row r="265" spans="1:6" x14ac:dyDescent="0.25">
      <c r="A265" s="91"/>
      <c r="B265" s="92"/>
      <c r="C265" s="92"/>
      <c r="D265" s="92"/>
      <c r="E265" s="85"/>
      <c r="F265" s="70"/>
    </row>
    <row r="266" spans="1:6" x14ac:dyDescent="0.25">
      <c r="A266" s="87"/>
      <c r="B266" s="90"/>
      <c r="C266" s="90"/>
      <c r="D266" s="90"/>
      <c r="E266" s="69"/>
      <c r="F266" s="70"/>
    </row>
    <row r="267" spans="1:6" x14ac:dyDescent="0.25">
      <c r="A267" s="87"/>
      <c r="B267" s="90"/>
      <c r="C267" s="90"/>
      <c r="D267" s="90"/>
      <c r="E267" s="69"/>
      <c r="F267" s="70"/>
    </row>
    <row r="268" spans="1:6" x14ac:dyDescent="0.25">
      <c r="A268" s="87"/>
      <c r="B268" s="89"/>
      <c r="C268" s="90"/>
      <c r="D268" s="90"/>
      <c r="E268" s="69"/>
      <c r="F268" s="70"/>
    </row>
    <row r="269" spans="1:6" x14ac:dyDescent="0.25">
      <c r="A269" s="87"/>
      <c r="B269" s="89"/>
      <c r="C269" s="90"/>
      <c r="D269" s="90"/>
      <c r="E269" s="69"/>
      <c r="F269" s="70"/>
    </row>
    <row r="270" spans="1:6" x14ac:dyDescent="0.25">
      <c r="A270" s="87"/>
      <c r="B270" s="93"/>
      <c r="C270" s="88"/>
      <c r="D270" s="94"/>
      <c r="E270" s="71"/>
      <c r="F270" s="72"/>
    </row>
    <row r="271" spans="1:6" x14ac:dyDescent="0.25">
      <c r="A271" s="87"/>
      <c r="B271" s="88"/>
      <c r="C271" s="88"/>
      <c r="D271" s="88"/>
      <c r="E271" s="69"/>
      <c r="F271" s="70"/>
    </row>
    <row r="272" spans="1:6" x14ac:dyDescent="0.25">
      <c r="A272" s="87"/>
      <c r="B272" s="88"/>
      <c r="C272" s="88"/>
      <c r="D272" s="95"/>
      <c r="E272" s="73"/>
      <c r="F272" s="70"/>
    </row>
    <row r="273" spans="1:6" x14ac:dyDescent="0.25">
      <c r="A273" s="87"/>
      <c r="B273" s="88"/>
      <c r="C273" s="88"/>
      <c r="D273" s="96"/>
      <c r="E273" s="75"/>
      <c r="F273" s="74"/>
    </row>
    <row r="274" spans="1:6" x14ac:dyDescent="0.25">
      <c r="A274" s="87"/>
      <c r="B274" s="88"/>
      <c r="C274" s="88"/>
      <c r="D274" s="96"/>
      <c r="E274" s="75"/>
      <c r="F274" s="74"/>
    </row>
    <row r="275" spans="1:6" x14ac:dyDescent="0.25">
      <c r="A275" s="87"/>
      <c r="B275" s="88"/>
      <c r="C275" s="88"/>
      <c r="D275" s="97"/>
      <c r="E275" s="76"/>
      <c r="F275" s="66"/>
    </row>
    <row r="276" spans="1:6" x14ac:dyDescent="0.25">
      <c r="A276" s="87"/>
      <c r="B276" s="88"/>
      <c r="C276" s="88"/>
      <c r="D276" s="96"/>
      <c r="E276" s="75"/>
      <c r="F276" s="66"/>
    </row>
    <row r="277" spans="1:6" ht="13.8" thickBot="1" x14ac:dyDescent="0.3">
      <c r="A277" s="87"/>
      <c r="B277" s="88"/>
      <c r="C277" s="88"/>
      <c r="D277" s="98"/>
      <c r="E277" s="77"/>
      <c r="F277" s="66"/>
    </row>
    <row r="278" spans="1:6" ht="13.8" thickTop="1" x14ac:dyDescent="0.25"/>
    <row r="281" spans="1:6" x14ac:dyDescent="0.25">
      <c r="A281" s="87"/>
      <c r="B281" s="88"/>
      <c r="C281" s="88"/>
      <c r="D281" s="88"/>
    </row>
    <row r="282" spans="1:6" x14ac:dyDescent="0.25">
      <c r="A282" s="87"/>
      <c r="B282" s="88"/>
      <c r="C282" s="88"/>
      <c r="D282" s="88"/>
    </row>
    <row r="283" spans="1:6" x14ac:dyDescent="0.25">
      <c r="A283" s="87"/>
      <c r="B283" s="89"/>
      <c r="C283" s="90"/>
      <c r="D283" s="90"/>
      <c r="E283" s="69"/>
      <c r="F283" s="70"/>
    </row>
    <row r="284" spans="1:6" x14ac:dyDescent="0.25">
      <c r="A284" s="87"/>
      <c r="B284" s="90"/>
      <c r="C284" s="90"/>
      <c r="D284" s="90"/>
      <c r="E284" s="69"/>
      <c r="F284" s="70"/>
    </row>
    <row r="285" spans="1:6" x14ac:dyDescent="0.25">
      <c r="A285" s="87"/>
      <c r="B285" s="89"/>
      <c r="C285" s="90"/>
      <c r="D285" s="90"/>
      <c r="E285" s="69"/>
      <c r="F285" s="70"/>
    </row>
    <row r="286" spans="1:6" x14ac:dyDescent="0.25">
      <c r="A286" s="87"/>
      <c r="B286" s="90"/>
      <c r="C286" s="90"/>
      <c r="D286" s="90"/>
      <c r="E286" s="69"/>
      <c r="F286" s="70"/>
    </row>
    <row r="287" spans="1:6" x14ac:dyDescent="0.25">
      <c r="A287" s="87"/>
      <c r="B287" s="90"/>
      <c r="C287" s="90"/>
      <c r="D287" s="90"/>
      <c r="E287" s="69"/>
      <c r="F287" s="70"/>
    </row>
    <row r="288" spans="1:6" x14ac:dyDescent="0.25">
      <c r="A288" s="87"/>
      <c r="B288" s="89"/>
      <c r="C288" s="90"/>
      <c r="D288" s="90"/>
      <c r="E288" s="69"/>
      <c r="F288" s="70"/>
    </row>
    <row r="289" spans="1:6" x14ac:dyDescent="0.25">
      <c r="A289" s="87"/>
      <c r="B289" s="90"/>
      <c r="C289" s="90"/>
      <c r="D289" s="90"/>
      <c r="E289" s="69"/>
      <c r="F289" s="70"/>
    </row>
    <row r="290" spans="1:6" x14ac:dyDescent="0.25">
      <c r="A290" s="91"/>
      <c r="B290" s="92"/>
      <c r="C290" s="92"/>
      <c r="D290" s="92"/>
      <c r="E290" s="85"/>
      <c r="F290" s="70"/>
    </row>
    <row r="291" spans="1:6" x14ac:dyDescent="0.25">
      <c r="A291" s="87"/>
      <c r="B291" s="90"/>
      <c r="C291" s="90"/>
      <c r="D291" s="90"/>
      <c r="E291" s="69"/>
      <c r="F291" s="70"/>
    </row>
    <row r="292" spans="1:6" x14ac:dyDescent="0.25">
      <c r="A292" s="87"/>
      <c r="B292" s="90"/>
      <c r="C292" s="90"/>
      <c r="D292" s="90"/>
      <c r="E292" s="69"/>
      <c r="F292" s="70"/>
    </row>
    <row r="293" spans="1:6" x14ac:dyDescent="0.25">
      <c r="A293" s="87"/>
      <c r="B293" s="89"/>
      <c r="C293" s="90"/>
      <c r="D293" s="90"/>
      <c r="E293" s="69"/>
      <c r="F293" s="70"/>
    </row>
    <row r="294" spans="1:6" x14ac:dyDescent="0.25">
      <c r="A294" s="87"/>
      <c r="B294" s="89"/>
      <c r="C294" s="90"/>
      <c r="D294" s="90"/>
      <c r="E294" s="69"/>
      <c r="F294" s="70"/>
    </row>
    <row r="295" spans="1:6" x14ac:dyDescent="0.25">
      <c r="A295" s="87"/>
      <c r="B295" s="93"/>
      <c r="C295" s="88"/>
      <c r="D295" s="94"/>
      <c r="E295" s="71"/>
      <c r="F295" s="72"/>
    </row>
    <row r="296" spans="1:6" x14ac:dyDescent="0.25">
      <c r="A296" s="87"/>
      <c r="B296" s="88"/>
      <c r="C296" s="88"/>
      <c r="D296" s="88"/>
      <c r="E296" s="69"/>
      <c r="F296" s="70"/>
    </row>
    <row r="297" spans="1:6" x14ac:dyDescent="0.25">
      <c r="A297" s="87"/>
      <c r="B297" s="88"/>
      <c r="C297" s="88"/>
      <c r="D297" s="95"/>
      <c r="E297" s="73"/>
      <c r="F297" s="70"/>
    </row>
    <row r="298" spans="1:6" x14ac:dyDescent="0.25">
      <c r="A298" s="87"/>
      <c r="B298" s="88"/>
      <c r="C298" s="88"/>
      <c r="D298" s="96"/>
      <c r="E298" s="75"/>
      <c r="F298" s="74"/>
    </row>
    <row r="299" spans="1:6" x14ac:dyDescent="0.25">
      <c r="A299" s="87"/>
      <c r="B299" s="88"/>
      <c r="C299" s="88"/>
      <c r="D299" s="96"/>
      <c r="E299" s="75"/>
      <c r="F299" s="74"/>
    </row>
    <row r="300" spans="1:6" x14ac:dyDescent="0.25">
      <c r="A300" s="99"/>
      <c r="B300" s="88"/>
      <c r="C300" s="88"/>
      <c r="D300" s="97"/>
      <c r="E300" s="76"/>
      <c r="F300" s="66"/>
    </row>
    <row r="301" spans="1:6" x14ac:dyDescent="0.25">
      <c r="A301" s="87"/>
      <c r="B301" s="88"/>
      <c r="C301" s="88"/>
      <c r="D301" s="96"/>
      <c r="E301" s="75"/>
      <c r="F301" s="66"/>
    </row>
    <row r="302" spans="1:6" ht="13.8" thickBot="1" x14ac:dyDescent="0.3">
      <c r="A302" s="87"/>
      <c r="B302" s="88"/>
      <c r="C302" s="88"/>
      <c r="D302" s="98"/>
      <c r="E302" s="77"/>
      <c r="F302" s="66"/>
    </row>
    <row r="303" spans="1:6" ht="13.8" thickTop="1" x14ac:dyDescent="0.25"/>
    <row r="308" spans="1:6" x14ac:dyDescent="0.25">
      <c r="A308" s="87"/>
      <c r="B308" s="88"/>
      <c r="C308" s="88"/>
      <c r="D308" s="88"/>
    </row>
    <row r="309" spans="1:6" x14ac:dyDescent="0.25">
      <c r="A309" s="87"/>
      <c r="B309" s="88"/>
      <c r="C309" s="88"/>
      <c r="D309" s="88"/>
    </row>
    <row r="310" spans="1:6" x14ac:dyDescent="0.25">
      <c r="A310" s="87"/>
      <c r="B310" s="89"/>
      <c r="C310" s="90"/>
      <c r="D310" s="90"/>
      <c r="E310" s="69"/>
      <c r="F310" s="70"/>
    </row>
    <row r="311" spans="1:6" x14ac:dyDescent="0.25">
      <c r="A311" s="87"/>
      <c r="B311" s="90"/>
      <c r="C311" s="90"/>
      <c r="D311" s="90"/>
      <c r="E311" s="69"/>
      <c r="F311" s="70"/>
    </row>
    <row r="312" spans="1:6" x14ac:dyDescent="0.25">
      <c r="A312" s="87"/>
      <c r="B312" s="89"/>
      <c r="C312" s="90"/>
      <c r="D312" s="90"/>
      <c r="E312" s="69"/>
      <c r="F312" s="70"/>
    </row>
    <row r="313" spans="1:6" x14ac:dyDescent="0.25">
      <c r="A313" s="87"/>
      <c r="B313" s="90"/>
      <c r="C313" s="90"/>
      <c r="D313" s="90"/>
      <c r="E313" s="69"/>
      <c r="F313" s="70"/>
    </row>
    <row r="314" spans="1:6" x14ac:dyDescent="0.25">
      <c r="A314" s="87"/>
      <c r="B314" s="90"/>
      <c r="C314" s="90"/>
      <c r="D314" s="90"/>
      <c r="E314" s="69"/>
      <c r="F314" s="70"/>
    </row>
    <row r="315" spans="1:6" x14ac:dyDescent="0.25">
      <c r="A315" s="87"/>
      <c r="B315" s="89"/>
      <c r="C315" s="90"/>
      <c r="D315" s="90"/>
      <c r="E315" s="69"/>
      <c r="F315" s="70"/>
    </row>
    <row r="316" spans="1:6" x14ac:dyDescent="0.25">
      <c r="A316" s="87"/>
      <c r="B316" s="90"/>
      <c r="C316" s="90"/>
      <c r="D316" s="90"/>
      <c r="E316" s="69"/>
      <c r="F316" s="70"/>
    </row>
    <row r="317" spans="1:6" x14ac:dyDescent="0.25">
      <c r="A317" s="91"/>
      <c r="B317" s="92"/>
      <c r="C317" s="92"/>
      <c r="D317" s="92"/>
      <c r="E317" s="85"/>
      <c r="F317" s="70"/>
    </row>
    <row r="318" spans="1:6" x14ac:dyDescent="0.25">
      <c r="A318" s="87"/>
      <c r="B318" s="90"/>
      <c r="C318" s="90"/>
      <c r="D318" s="90"/>
      <c r="E318" s="69"/>
      <c r="F318" s="70"/>
    </row>
    <row r="319" spans="1:6" x14ac:dyDescent="0.25">
      <c r="A319" s="87"/>
      <c r="B319" s="90"/>
      <c r="C319" s="90"/>
      <c r="D319" s="90"/>
      <c r="E319" s="69"/>
      <c r="F319" s="70"/>
    </row>
    <row r="320" spans="1:6" x14ac:dyDescent="0.25">
      <c r="A320" s="87"/>
      <c r="B320" s="89"/>
      <c r="C320" s="90"/>
      <c r="D320" s="90"/>
      <c r="E320" s="69"/>
      <c r="F320" s="70"/>
    </row>
    <row r="321" spans="1:6" x14ac:dyDescent="0.25">
      <c r="A321" s="87"/>
      <c r="B321" s="89"/>
      <c r="C321" s="90"/>
      <c r="D321" s="90"/>
      <c r="E321" s="69"/>
      <c r="F321" s="70"/>
    </row>
    <row r="322" spans="1:6" x14ac:dyDescent="0.25">
      <c r="A322" s="87"/>
      <c r="B322" s="93"/>
      <c r="C322" s="88"/>
      <c r="D322" s="94"/>
      <c r="E322" s="71"/>
      <c r="F322" s="72"/>
    </row>
    <row r="323" spans="1:6" x14ac:dyDescent="0.25">
      <c r="A323" s="87"/>
      <c r="B323" s="88"/>
      <c r="C323" s="88"/>
      <c r="D323" s="88"/>
      <c r="E323" s="69"/>
      <c r="F323" s="70"/>
    </row>
    <row r="324" spans="1:6" x14ac:dyDescent="0.25">
      <c r="A324" s="87"/>
      <c r="B324" s="88"/>
      <c r="C324" s="88"/>
      <c r="D324" s="95"/>
      <c r="E324" s="73"/>
      <c r="F324" s="70"/>
    </row>
    <row r="325" spans="1:6" x14ac:dyDescent="0.25">
      <c r="A325" s="87"/>
      <c r="B325" s="88"/>
      <c r="C325" s="88"/>
      <c r="D325" s="96"/>
      <c r="E325" s="75"/>
      <c r="F325" s="74"/>
    </row>
    <row r="326" spans="1:6" x14ac:dyDescent="0.25">
      <c r="A326" s="87"/>
      <c r="B326" s="88"/>
      <c r="C326" s="88"/>
      <c r="D326" s="96"/>
      <c r="E326" s="75"/>
      <c r="F326" s="74"/>
    </row>
    <row r="327" spans="1:6" x14ac:dyDescent="0.25">
      <c r="A327" s="99"/>
      <c r="B327" s="88"/>
      <c r="C327" s="88"/>
      <c r="D327" s="97"/>
      <c r="E327" s="76"/>
      <c r="F327" s="66"/>
    </row>
    <row r="328" spans="1:6" x14ac:dyDescent="0.25">
      <c r="A328" s="87"/>
      <c r="B328" s="88"/>
      <c r="C328" s="88"/>
      <c r="D328" s="96"/>
      <c r="E328" s="75"/>
      <c r="F328" s="66"/>
    </row>
    <row r="329" spans="1:6" ht="13.8" thickBot="1" x14ac:dyDescent="0.3">
      <c r="A329" s="87"/>
      <c r="B329" s="88"/>
      <c r="C329" s="88"/>
      <c r="D329" s="98"/>
      <c r="E329" s="77"/>
      <c r="F329" s="66"/>
    </row>
    <row r="330" spans="1:6" ht="13.8" thickTop="1" x14ac:dyDescent="0.25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35"/>
  <sheetViews>
    <sheetView topLeftCell="A28" workbookViewId="0">
      <selection activeCell="A42" sqref="A42"/>
    </sheetView>
  </sheetViews>
  <sheetFormatPr defaultColWidth="9.109375" defaultRowHeight="10.199999999999999" x14ac:dyDescent="0.2"/>
  <cols>
    <col min="1" max="1" width="9.109375" style="32"/>
    <col min="2" max="2" width="9.5546875" style="32" bestFit="1" customWidth="1"/>
    <col min="3" max="3" width="12.5546875" style="32" bestFit="1" customWidth="1"/>
    <col min="4" max="4" width="8.88671875" style="32" customWidth="1"/>
    <col min="5" max="6" width="12.5546875" style="32" bestFit="1" customWidth="1"/>
    <col min="7" max="7" width="9.109375" style="2"/>
    <col min="8" max="8" width="6.109375" style="32" bestFit="1" customWidth="1"/>
    <col min="9" max="9" width="9" style="32" bestFit="1" customWidth="1"/>
    <col min="10" max="10" width="9.109375" style="32"/>
    <col min="11" max="11" width="9" style="32" bestFit="1" customWidth="1"/>
    <col min="12" max="12" width="5.44140625" style="32" bestFit="1" customWidth="1"/>
    <col min="13" max="13" width="10.109375" style="32" bestFit="1" customWidth="1"/>
    <col min="14" max="15" width="11.44140625" style="32" bestFit="1" customWidth="1"/>
    <col min="16" max="16" width="9.33203125" style="32" bestFit="1" customWidth="1"/>
    <col min="17" max="18" width="12.6640625" style="32" bestFit="1" customWidth="1"/>
    <col min="19" max="20" width="9.109375" style="32"/>
    <col min="21" max="21" width="10.6640625" style="32" bestFit="1" customWidth="1"/>
    <col min="22" max="22" width="9.109375" style="32"/>
    <col min="23" max="24" width="11.33203125" style="32" bestFit="1" customWidth="1"/>
    <col min="25" max="26" width="9.109375" style="32"/>
    <col min="27" max="27" width="10.6640625" style="32" bestFit="1" customWidth="1"/>
    <col min="28" max="28" width="9.109375" style="32"/>
    <col min="29" max="30" width="11.33203125" style="32" bestFit="1" customWidth="1"/>
    <col min="31" max="16384" width="9.109375" style="32"/>
  </cols>
  <sheetData>
    <row r="1" spans="1:14" x14ac:dyDescent="0.2">
      <c r="A1" s="37"/>
    </row>
    <row r="2" spans="1:14" x14ac:dyDescent="0.2">
      <c r="A2" s="2"/>
      <c r="B2" s="12" t="s">
        <v>47</v>
      </c>
      <c r="C2" s="203"/>
      <c r="D2" s="12" t="s">
        <v>48</v>
      </c>
      <c r="E2" s="12"/>
      <c r="F2" s="4"/>
      <c r="I2" s="414"/>
      <c r="J2" s="2"/>
      <c r="K2" s="2"/>
      <c r="L2" s="104"/>
      <c r="M2" s="143" t="s">
        <v>180</v>
      </c>
      <c r="N2" s="104"/>
    </row>
    <row r="3" spans="1:14" x14ac:dyDescent="0.2">
      <c r="A3" s="39" t="s">
        <v>11</v>
      </c>
      <c r="B3" s="39" t="s">
        <v>20</v>
      </c>
      <c r="C3" s="39" t="s">
        <v>21</v>
      </c>
      <c r="D3" s="39" t="s">
        <v>20</v>
      </c>
      <c r="E3" s="39" t="s">
        <v>21</v>
      </c>
      <c r="F3" s="6"/>
      <c r="G3" s="25"/>
      <c r="H3" s="414" t="s">
        <v>40</v>
      </c>
      <c r="I3" s="4" t="s">
        <v>20</v>
      </c>
      <c r="J3" s="4" t="s">
        <v>21</v>
      </c>
      <c r="K3" s="412" t="s">
        <v>50</v>
      </c>
      <c r="L3" s="143" t="s">
        <v>16</v>
      </c>
      <c r="M3" s="104" t="s">
        <v>28</v>
      </c>
    </row>
    <row r="4" spans="1:14" x14ac:dyDescent="0.2">
      <c r="A4" s="41">
        <v>1</v>
      </c>
      <c r="B4" s="11">
        <v>34725</v>
      </c>
      <c r="C4" s="11">
        <v>33702</v>
      </c>
      <c r="D4" s="11">
        <v>34933</v>
      </c>
      <c r="E4" s="11">
        <v>32000</v>
      </c>
      <c r="F4" s="25">
        <f>+E4+C4-D4-B4</f>
        <v>-3956</v>
      </c>
      <c r="G4" s="25"/>
      <c r="H4" s="414"/>
      <c r="I4" s="14"/>
      <c r="J4" s="14"/>
      <c r="K4" s="14">
        <f t="shared" ref="K4:K9" si="0">+J4-I4</f>
        <v>0</v>
      </c>
      <c r="L4" s="366"/>
      <c r="M4" s="75">
        <f t="shared" ref="M4:M9" si="1">+L4*K4</f>
        <v>0</v>
      </c>
    </row>
    <row r="5" spans="1:14" x14ac:dyDescent="0.2">
      <c r="A5" s="41">
        <v>2</v>
      </c>
      <c r="B5" s="11">
        <v>34843</v>
      </c>
      <c r="C5" s="11">
        <v>33589</v>
      </c>
      <c r="D5" s="11">
        <v>35369</v>
      </c>
      <c r="E5" s="11">
        <v>32000</v>
      </c>
      <c r="F5" s="25">
        <f t="shared" ref="F5:F34" si="2">+E5+C5-D5-B5</f>
        <v>-4623</v>
      </c>
      <c r="G5" s="25"/>
      <c r="H5" s="414">
        <v>36951</v>
      </c>
      <c r="I5" s="24">
        <f>852047+812382</f>
        <v>1664429</v>
      </c>
      <c r="J5" s="14">
        <f>812593+855427</f>
        <v>1668020</v>
      </c>
      <c r="K5" s="14">
        <f t="shared" si="0"/>
        <v>3591</v>
      </c>
      <c r="L5" s="366">
        <v>4.9800000000000004</v>
      </c>
      <c r="M5" s="75">
        <f t="shared" si="1"/>
        <v>17883.18</v>
      </c>
      <c r="N5" s="32">
        <f>16832.4+1050.78</f>
        <v>17883.18</v>
      </c>
    </row>
    <row r="6" spans="1:14" x14ac:dyDescent="0.2">
      <c r="A6" s="41">
        <v>3</v>
      </c>
      <c r="B6" s="11">
        <v>34085</v>
      </c>
      <c r="C6" s="11">
        <v>33702</v>
      </c>
      <c r="D6" s="11">
        <v>37069</v>
      </c>
      <c r="E6" s="11">
        <v>32000</v>
      </c>
      <c r="F6" s="25">
        <f t="shared" si="2"/>
        <v>-5452</v>
      </c>
      <c r="G6" s="25"/>
      <c r="H6" s="414">
        <v>36982</v>
      </c>
      <c r="I6" s="24">
        <f>866737+903077</f>
        <v>1769814</v>
      </c>
      <c r="J6" s="14">
        <f>779668+1020165</f>
        <v>1799833</v>
      </c>
      <c r="K6" s="14">
        <f t="shared" si="0"/>
        <v>30019</v>
      </c>
      <c r="L6" s="366">
        <v>4.87</v>
      </c>
      <c r="M6" s="75">
        <f t="shared" si="1"/>
        <v>146192.53</v>
      </c>
      <c r="N6" s="32">
        <f>570218.56-424026.03</f>
        <v>146192.53000000003</v>
      </c>
    </row>
    <row r="7" spans="1:14" x14ac:dyDescent="0.2">
      <c r="A7" s="41">
        <v>4</v>
      </c>
      <c r="B7" s="11">
        <v>36422</v>
      </c>
      <c r="C7" s="11">
        <v>35544</v>
      </c>
      <c r="D7" s="11">
        <v>34771</v>
      </c>
      <c r="E7" s="11">
        <v>29872</v>
      </c>
      <c r="F7" s="25">
        <f t="shared" si="2"/>
        <v>-5777</v>
      </c>
      <c r="G7" s="25"/>
      <c r="H7" s="414">
        <v>37012</v>
      </c>
      <c r="I7" s="24">
        <f>1207715+865481</f>
        <v>2073196</v>
      </c>
      <c r="J7" s="14">
        <f>1288311+806829</f>
        <v>2095140</v>
      </c>
      <c r="K7" s="14">
        <f t="shared" si="0"/>
        <v>21944</v>
      </c>
      <c r="L7" s="366">
        <v>3.82</v>
      </c>
      <c r="M7" s="75">
        <f t="shared" si="1"/>
        <v>83826.080000000002</v>
      </c>
      <c r="N7" s="32">
        <f>-224050.64+307876.72</f>
        <v>83826.079999999958</v>
      </c>
    </row>
    <row r="8" spans="1:14" x14ac:dyDescent="0.2">
      <c r="A8" s="41">
        <v>5</v>
      </c>
      <c r="B8" s="11">
        <v>36277</v>
      </c>
      <c r="C8" s="11">
        <v>33702</v>
      </c>
      <c r="D8" s="11">
        <v>30329</v>
      </c>
      <c r="E8" s="11">
        <v>32000</v>
      </c>
      <c r="F8" s="25">
        <f t="shared" si="2"/>
        <v>-904</v>
      </c>
      <c r="G8" s="25"/>
      <c r="H8" s="414">
        <v>37043</v>
      </c>
      <c r="I8" s="24">
        <f>1282986+970627</f>
        <v>2253613</v>
      </c>
      <c r="J8" s="14">
        <f>1274746+1021795</f>
        <v>2296541</v>
      </c>
      <c r="K8" s="14">
        <f t="shared" si="0"/>
        <v>42928</v>
      </c>
      <c r="L8" s="366">
        <v>3.2</v>
      </c>
      <c r="M8" s="75">
        <f t="shared" si="1"/>
        <v>137369.60000000001</v>
      </c>
      <c r="N8" s="32">
        <f>163737.6-26368</f>
        <v>137369.60000000001</v>
      </c>
    </row>
    <row r="9" spans="1:14" x14ac:dyDescent="0.2">
      <c r="A9" s="41">
        <v>6</v>
      </c>
      <c r="B9" s="11">
        <v>40078</v>
      </c>
      <c r="C9" s="11">
        <v>36144</v>
      </c>
      <c r="D9" s="11">
        <v>21788</v>
      </c>
      <c r="E9" s="11">
        <v>34000</v>
      </c>
      <c r="F9" s="25">
        <f t="shared" si="2"/>
        <v>8278</v>
      </c>
      <c r="G9" s="25"/>
      <c r="H9" s="414">
        <v>37073</v>
      </c>
      <c r="I9" s="24">
        <f>1387865+940912</f>
        <v>2328777</v>
      </c>
      <c r="J9" s="14">
        <f>956573+1409652</f>
        <v>2366225</v>
      </c>
      <c r="K9" s="14">
        <f t="shared" si="0"/>
        <v>37448</v>
      </c>
      <c r="L9" s="366">
        <v>2.77</v>
      </c>
      <c r="M9" s="75">
        <f t="shared" si="1"/>
        <v>103730.96</v>
      </c>
      <c r="N9" s="15">
        <f>43380.97+60349.99</f>
        <v>103730.95999999999</v>
      </c>
    </row>
    <row r="10" spans="1:14" x14ac:dyDescent="0.2">
      <c r="A10" s="41">
        <v>7</v>
      </c>
      <c r="B10" s="129">
        <v>34452</v>
      </c>
      <c r="C10" s="11">
        <v>35502</v>
      </c>
      <c r="D10" s="129">
        <v>34276</v>
      </c>
      <c r="E10" s="11">
        <v>33385</v>
      </c>
      <c r="F10" s="25">
        <f t="shared" si="2"/>
        <v>159</v>
      </c>
      <c r="G10" s="25"/>
      <c r="H10" s="414"/>
      <c r="I10" s="14"/>
      <c r="J10" s="14"/>
      <c r="K10" s="14"/>
      <c r="L10" s="366"/>
      <c r="M10" s="15"/>
      <c r="N10" s="15">
        <f>SUM(N5:N9)</f>
        <v>489002.35</v>
      </c>
    </row>
    <row r="11" spans="1:14" x14ac:dyDescent="0.2">
      <c r="A11" s="41">
        <v>8</v>
      </c>
      <c r="B11" s="11">
        <v>35161</v>
      </c>
      <c r="C11" s="11">
        <v>36050</v>
      </c>
      <c r="D11" s="11">
        <v>35128</v>
      </c>
      <c r="E11" s="11">
        <v>32613</v>
      </c>
      <c r="F11" s="25">
        <f>+E11+C11-D11-B11</f>
        <v>-1626</v>
      </c>
      <c r="G11" s="25"/>
      <c r="H11" s="414"/>
      <c r="I11" s="14"/>
      <c r="J11" s="14"/>
      <c r="K11" s="15"/>
      <c r="L11" s="366"/>
      <c r="M11" s="15"/>
      <c r="N11" s="15">
        <f>SUM(M5:M9)</f>
        <v>489002.35000000003</v>
      </c>
    </row>
    <row r="12" spans="1:14" x14ac:dyDescent="0.2">
      <c r="A12" s="41">
        <v>9</v>
      </c>
      <c r="B12" s="11">
        <v>33439</v>
      </c>
      <c r="C12" s="11">
        <v>36143</v>
      </c>
      <c r="D12" s="11">
        <v>34652</v>
      </c>
      <c r="E12" s="11">
        <v>32699</v>
      </c>
      <c r="F12" s="25">
        <f>+E12+C12-D12-B12</f>
        <v>751</v>
      </c>
      <c r="G12" s="25"/>
      <c r="H12" s="414"/>
      <c r="I12" s="24"/>
      <c r="J12" s="24"/>
      <c r="K12" s="110"/>
      <c r="L12" s="416"/>
      <c r="M12" s="110"/>
    </row>
    <row r="13" spans="1:14" x14ac:dyDescent="0.2">
      <c r="A13" s="41">
        <v>10</v>
      </c>
      <c r="B13" s="129">
        <v>33854</v>
      </c>
      <c r="C13" s="11">
        <v>36144</v>
      </c>
      <c r="D13" s="129">
        <v>33814</v>
      </c>
      <c r="E13" s="11">
        <v>32699</v>
      </c>
      <c r="F13" s="25">
        <f t="shared" si="2"/>
        <v>1175</v>
      </c>
      <c r="G13" s="25"/>
      <c r="I13" s="24"/>
      <c r="J13" s="24"/>
      <c r="K13" s="24">
        <f>SUM(K4:K12)</f>
        <v>135930</v>
      </c>
      <c r="L13" s="416"/>
      <c r="M13" s="110">
        <f>SUM(M4:M12)</f>
        <v>489002.35000000003</v>
      </c>
    </row>
    <row r="14" spans="1:14" x14ac:dyDescent="0.2">
      <c r="A14" s="41">
        <v>11</v>
      </c>
      <c r="B14" s="11">
        <v>33642</v>
      </c>
      <c r="C14" s="11">
        <v>36144</v>
      </c>
      <c r="D14" s="11">
        <v>33797</v>
      </c>
      <c r="E14" s="11">
        <v>32700</v>
      </c>
      <c r="F14" s="25">
        <f t="shared" si="2"/>
        <v>1405</v>
      </c>
      <c r="G14" s="25"/>
    </row>
    <row r="15" spans="1:14" x14ac:dyDescent="0.2">
      <c r="A15" s="41">
        <v>12</v>
      </c>
      <c r="B15" s="11">
        <v>38965</v>
      </c>
      <c r="C15" s="11">
        <v>36144</v>
      </c>
      <c r="D15" s="11">
        <v>32552</v>
      </c>
      <c r="E15" s="11">
        <v>32700</v>
      </c>
      <c r="F15" s="25">
        <f t="shared" si="2"/>
        <v>-2673</v>
      </c>
      <c r="G15" s="25"/>
    </row>
    <row r="16" spans="1:14" x14ac:dyDescent="0.2">
      <c r="A16" s="41">
        <v>13</v>
      </c>
      <c r="B16" s="11">
        <v>39118</v>
      </c>
      <c r="C16" s="11">
        <v>34699</v>
      </c>
      <c r="D16" s="11">
        <v>35264</v>
      </c>
      <c r="E16" s="11">
        <v>33145</v>
      </c>
      <c r="F16" s="25">
        <f t="shared" si="2"/>
        <v>-6538</v>
      </c>
      <c r="G16" s="25"/>
    </row>
    <row r="17" spans="1:7" x14ac:dyDescent="0.2">
      <c r="A17" s="41">
        <v>14</v>
      </c>
      <c r="B17" s="11">
        <v>38237</v>
      </c>
      <c r="C17" s="11">
        <v>35299</v>
      </c>
      <c r="D17" s="11">
        <v>34519</v>
      </c>
      <c r="E17" s="11">
        <v>33145</v>
      </c>
      <c r="F17" s="25">
        <f t="shared" si="2"/>
        <v>-4312</v>
      </c>
      <c r="G17" s="25"/>
    </row>
    <row r="18" spans="1:7" x14ac:dyDescent="0.2">
      <c r="A18" s="41">
        <v>15</v>
      </c>
      <c r="B18" s="11">
        <v>38132</v>
      </c>
      <c r="C18" s="11">
        <v>38491</v>
      </c>
      <c r="D18" s="11">
        <v>34192</v>
      </c>
      <c r="E18" s="11">
        <v>32953</v>
      </c>
      <c r="F18" s="25">
        <f t="shared" si="2"/>
        <v>-880</v>
      </c>
      <c r="G18" s="25"/>
    </row>
    <row r="19" spans="1:7" x14ac:dyDescent="0.2">
      <c r="A19" s="41">
        <v>16</v>
      </c>
      <c r="B19" s="11">
        <v>36417</v>
      </c>
      <c r="C19" s="11">
        <v>38712</v>
      </c>
      <c r="D19" s="11">
        <v>34079</v>
      </c>
      <c r="E19" s="11">
        <v>33145</v>
      </c>
      <c r="F19" s="25">
        <f t="shared" si="2"/>
        <v>1361</v>
      </c>
      <c r="G19" s="25"/>
    </row>
    <row r="20" spans="1:7" x14ac:dyDescent="0.2">
      <c r="A20" s="41">
        <v>17</v>
      </c>
      <c r="B20" s="11"/>
      <c r="C20" s="11"/>
      <c r="D20" s="11"/>
      <c r="E20" s="11"/>
      <c r="F20" s="25">
        <f t="shared" si="2"/>
        <v>0</v>
      </c>
      <c r="G20" s="25"/>
    </row>
    <row r="21" spans="1:7" x14ac:dyDescent="0.2">
      <c r="A21" s="41">
        <v>18</v>
      </c>
      <c r="B21" s="11"/>
      <c r="C21" s="11"/>
      <c r="D21" s="129"/>
      <c r="E21" s="11"/>
      <c r="F21" s="25">
        <f t="shared" si="2"/>
        <v>0</v>
      </c>
      <c r="G21" s="25"/>
    </row>
    <row r="22" spans="1:7" x14ac:dyDescent="0.2">
      <c r="A22" s="41">
        <v>19</v>
      </c>
      <c r="B22" s="11"/>
      <c r="C22" s="11"/>
      <c r="D22" s="11"/>
      <c r="E22" s="11"/>
      <c r="F22" s="25">
        <f t="shared" si="2"/>
        <v>0</v>
      </c>
      <c r="G22" s="25"/>
    </row>
    <row r="23" spans="1:7" x14ac:dyDescent="0.2">
      <c r="A23" s="41">
        <v>20</v>
      </c>
      <c r="B23" s="11"/>
      <c r="C23" s="11"/>
      <c r="D23" s="11"/>
      <c r="E23" s="11"/>
      <c r="F23" s="25">
        <f t="shared" si="2"/>
        <v>0</v>
      </c>
      <c r="G23" s="25"/>
    </row>
    <row r="24" spans="1:7" x14ac:dyDescent="0.2">
      <c r="A24" s="41">
        <v>21</v>
      </c>
      <c r="B24" s="11"/>
      <c r="C24" s="11"/>
      <c r="D24" s="11"/>
      <c r="E24" s="11"/>
      <c r="F24" s="25">
        <f t="shared" si="2"/>
        <v>0</v>
      </c>
      <c r="G24" s="25"/>
    </row>
    <row r="25" spans="1:7" x14ac:dyDescent="0.2">
      <c r="A25" s="41">
        <v>22</v>
      </c>
      <c r="B25" s="11"/>
      <c r="C25" s="11"/>
      <c r="D25" s="11"/>
      <c r="E25" s="11"/>
      <c r="F25" s="25">
        <f t="shared" si="2"/>
        <v>0</v>
      </c>
      <c r="G25" s="25"/>
    </row>
    <row r="26" spans="1:7" x14ac:dyDescent="0.2">
      <c r="A26" s="41">
        <v>23</v>
      </c>
      <c r="B26" s="11"/>
      <c r="C26" s="11"/>
      <c r="D26" s="129"/>
      <c r="E26" s="11"/>
      <c r="F26" s="25">
        <f t="shared" si="2"/>
        <v>0</v>
      </c>
    </row>
    <row r="27" spans="1:7" x14ac:dyDescent="0.2">
      <c r="A27" s="41">
        <v>24</v>
      </c>
      <c r="B27" s="11"/>
      <c r="C27" s="11"/>
      <c r="D27" s="11"/>
      <c r="E27" s="11"/>
      <c r="F27" s="25">
        <f t="shared" si="2"/>
        <v>0</v>
      </c>
    </row>
    <row r="28" spans="1:7" x14ac:dyDescent="0.2">
      <c r="A28" s="41">
        <v>25</v>
      </c>
      <c r="B28" s="11"/>
      <c r="C28" s="11"/>
      <c r="D28" s="11"/>
      <c r="E28" s="11"/>
      <c r="F28" s="25">
        <f t="shared" si="2"/>
        <v>0</v>
      </c>
    </row>
    <row r="29" spans="1:7" x14ac:dyDescent="0.2">
      <c r="A29" s="41">
        <v>26</v>
      </c>
      <c r="B29" s="11"/>
      <c r="C29" s="11"/>
      <c r="D29" s="11"/>
      <c r="E29" s="11"/>
      <c r="F29" s="25">
        <f t="shared" si="2"/>
        <v>0</v>
      </c>
    </row>
    <row r="30" spans="1:7" x14ac:dyDescent="0.2">
      <c r="A30" s="41">
        <v>27</v>
      </c>
      <c r="B30" s="11"/>
      <c r="C30" s="11"/>
      <c r="D30" s="11"/>
      <c r="E30" s="11"/>
      <c r="F30" s="25">
        <f t="shared" si="2"/>
        <v>0</v>
      </c>
    </row>
    <row r="31" spans="1:7" x14ac:dyDescent="0.2">
      <c r="A31" s="41">
        <v>28</v>
      </c>
      <c r="B31" s="11"/>
      <c r="C31" s="11"/>
      <c r="D31" s="11"/>
      <c r="E31" s="11"/>
      <c r="F31" s="25">
        <f t="shared" si="2"/>
        <v>0</v>
      </c>
    </row>
    <row r="32" spans="1:7" x14ac:dyDescent="0.2">
      <c r="A32" s="41">
        <v>29</v>
      </c>
      <c r="B32" s="11"/>
      <c r="C32" s="11"/>
      <c r="D32" s="11"/>
      <c r="E32" s="11"/>
      <c r="F32" s="25">
        <f t="shared" si="2"/>
        <v>0</v>
      </c>
    </row>
    <row r="33" spans="1:7" x14ac:dyDescent="0.2">
      <c r="A33" s="41">
        <v>30</v>
      </c>
      <c r="B33" s="11"/>
      <c r="C33" s="11"/>
      <c r="D33" s="11"/>
      <c r="E33" s="11"/>
      <c r="F33" s="25">
        <f t="shared" si="2"/>
        <v>0</v>
      </c>
    </row>
    <row r="34" spans="1:7" x14ac:dyDescent="0.2">
      <c r="A34" s="41">
        <v>31</v>
      </c>
      <c r="B34" s="11"/>
      <c r="C34" s="11"/>
      <c r="D34" s="11"/>
      <c r="E34" s="11"/>
      <c r="F34" s="25">
        <f t="shared" si="2"/>
        <v>0</v>
      </c>
    </row>
    <row r="35" spans="1:7" x14ac:dyDescent="0.2">
      <c r="A35" s="41"/>
      <c r="B35" s="11">
        <f>SUM(B4:B34)</f>
        <v>577847</v>
      </c>
      <c r="C35" s="11">
        <f>SUM(C4:C34)</f>
        <v>569711</v>
      </c>
      <c r="D35" s="11">
        <f>SUM(D4:D34)</f>
        <v>536532</v>
      </c>
      <c r="E35" s="11">
        <f>SUM(E4:E34)</f>
        <v>521056</v>
      </c>
      <c r="F35" s="11">
        <f>+E35-D35+C35-B35</f>
        <v>-23612</v>
      </c>
    </row>
    <row r="36" spans="1:7" x14ac:dyDescent="0.2">
      <c r="A36" s="45"/>
      <c r="C36" s="14"/>
      <c r="D36" s="14"/>
      <c r="E36" s="14"/>
      <c r="F36" s="47"/>
    </row>
    <row r="37" spans="1:7" x14ac:dyDescent="0.2">
      <c r="C37" s="15"/>
      <c r="D37" s="15"/>
      <c r="E37" s="15"/>
      <c r="F37" s="519">
        <f>+summary!H4</f>
        <v>2.14</v>
      </c>
    </row>
    <row r="38" spans="1:7" x14ac:dyDescent="0.2">
      <c r="C38" s="48"/>
      <c r="D38" s="47"/>
      <c r="E38" s="48"/>
      <c r="F38" s="46">
        <f>+F37*F35</f>
        <v>-50529.68</v>
      </c>
      <c r="G38" s="138"/>
    </row>
    <row r="39" spans="1:7" x14ac:dyDescent="0.2">
      <c r="C39" s="47"/>
      <c r="D39" s="47"/>
      <c r="E39" s="47"/>
      <c r="F39" s="24"/>
    </row>
    <row r="40" spans="1:7" x14ac:dyDescent="0.2">
      <c r="A40" s="57">
        <v>37225</v>
      </c>
      <c r="C40" s="474"/>
      <c r="D40" s="111"/>
      <c r="E40" s="474"/>
      <c r="F40" s="517">
        <v>377734.69</v>
      </c>
      <c r="G40" s="25"/>
    </row>
    <row r="41" spans="1:7" x14ac:dyDescent="0.2">
      <c r="A41" s="57">
        <v>37241</v>
      </c>
      <c r="C41" s="106"/>
      <c r="D41" s="106"/>
      <c r="E41" s="106"/>
      <c r="F41" s="106">
        <f>+F38+F40</f>
        <v>327205.01</v>
      </c>
      <c r="G41" s="25"/>
    </row>
    <row r="42" spans="1:7" x14ac:dyDescent="0.2">
      <c r="G42" s="25"/>
    </row>
    <row r="43" spans="1:7" x14ac:dyDescent="0.2">
      <c r="A43" s="41"/>
      <c r="B43" s="11"/>
      <c r="C43" s="11"/>
      <c r="D43" s="11"/>
      <c r="E43" s="11"/>
      <c r="F43" s="102"/>
      <c r="G43" s="25"/>
    </row>
    <row r="44" spans="1:7" ht="13.2" x14ac:dyDescent="0.25">
      <c r="A44" s="41"/>
      <c r="B44" s="11"/>
      <c r="C44" s="267"/>
      <c r="D44" s="11"/>
      <c r="E44" s="11"/>
      <c r="F44" s="11"/>
      <c r="G44" s="25"/>
    </row>
    <row r="45" spans="1:7" x14ac:dyDescent="0.2">
      <c r="A45" s="32" t="s">
        <v>152</v>
      </c>
      <c r="E45" s="11"/>
      <c r="F45" s="11"/>
      <c r="G45" s="25"/>
    </row>
    <row r="46" spans="1:7" x14ac:dyDescent="0.2">
      <c r="A46" s="49">
        <f>+A40</f>
        <v>37225</v>
      </c>
      <c r="D46" s="518">
        <f>-18785+23342</f>
        <v>4557</v>
      </c>
      <c r="E46" s="11"/>
      <c r="F46" s="11"/>
      <c r="G46" s="25"/>
    </row>
    <row r="47" spans="1:7" x14ac:dyDescent="0.2">
      <c r="A47" s="49">
        <f>+A41</f>
        <v>37241</v>
      </c>
      <c r="D47" s="355">
        <f>+F35</f>
        <v>-23612</v>
      </c>
      <c r="E47" s="11"/>
      <c r="F47" s="11"/>
      <c r="G47" s="25"/>
    </row>
    <row r="48" spans="1:7" x14ac:dyDescent="0.2">
      <c r="D48" s="14">
        <f>+D47+D46</f>
        <v>-19055</v>
      </c>
      <c r="E48" s="11"/>
      <c r="F48" s="11"/>
      <c r="G48" s="25"/>
    </row>
    <row r="49" spans="1:7" x14ac:dyDescent="0.2">
      <c r="A49" s="41"/>
      <c r="B49" s="11"/>
      <c r="C49" s="11"/>
      <c r="D49" s="11"/>
      <c r="E49" s="11"/>
      <c r="F49" s="11"/>
      <c r="G49" s="25"/>
    </row>
    <row r="50" spans="1:7" x14ac:dyDescent="0.2">
      <c r="A50" s="41"/>
      <c r="B50" s="11"/>
      <c r="C50" s="11"/>
      <c r="D50" s="11"/>
      <c r="E50" s="11"/>
      <c r="F50" s="11"/>
      <c r="G50" s="25"/>
    </row>
    <row r="51" spans="1:7" x14ac:dyDescent="0.2">
      <c r="A51" s="41"/>
      <c r="B51" s="11"/>
      <c r="C51" s="11"/>
      <c r="D51" s="11"/>
      <c r="E51" s="11"/>
      <c r="F51" s="11"/>
      <c r="G51" s="25"/>
    </row>
    <row r="52" spans="1:7" x14ac:dyDescent="0.2">
      <c r="A52" s="41"/>
      <c r="B52" s="11"/>
      <c r="C52" s="11"/>
      <c r="D52" s="11"/>
      <c r="E52" s="11"/>
      <c r="F52" s="11"/>
      <c r="G52" s="25"/>
    </row>
    <row r="53" spans="1:7" x14ac:dyDescent="0.2">
      <c r="A53" s="41"/>
      <c r="B53" s="11"/>
      <c r="C53" s="11"/>
      <c r="D53" s="11"/>
      <c r="E53" s="11"/>
      <c r="F53" s="11"/>
      <c r="G53" s="25"/>
    </row>
    <row r="54" spans="1:7" x14ac:dyDescent="0.2">
      <c r="A54" s="41"/>
      <c r="B54" s="11"/>
      <c r="C54" s="11"/>
      <c r="D54" s="11"/>
      <c r="E54" s="11"/>
      <c r="F54" s="11"/>
      <c r="G54" s="25"/>
    </row>
    <row r="55" spans="1:7" x14ac:dyDescent="0.2">
      <c r="A55" s="41"/>
      <c r="B55" s="11"/>
      <c r="C55" s="11"/>
      <c r="D55" s="11"/>
      <c r="E55" s="11"/>
      <c r="F55" s="11"/>
      <c r="G55" s="25"/>
    </row>
    <row r="56" spans="1:7" x14ac:dyDescent="0.2">
      <c r="A56" s="41"/>
      <c r="B56" s="11"/>
      <c r="C56" s="11"/>
      <c r="D56" s="11"/>
      <c r="E56" s="11"/>
      <c r="F56" s="11"/>
      <c r="G56" s="25"/>
    </row>
    <row r="57" spans="1:7" x14ac:dyDescent="0.2">
      <c r="A57" s="41"/>
      <c r="B57" s="11"/>
      <c r="C57" s="11"/>
      <c r="D57" s="11"/>
      <c r="E57" s="11"/>
      <c r="F57" s="11"/>
      <c r="G57" s="25"/>
    </row>
    <row r="58" spans="1:7" x14ac:dyDescent="0.2">
      <c r="A58" s="41"/>
      <c r="B58" s="11"/>
      <c r="C58" s="11"/>
      <c r="D58" s="11"/>
      <c r="E58" s="11"/>
      <c r="F58" s="11"/>
      <c r="G58" s="25"/>
    </row>
    <row r="59" spans="1:7" x14ac:dyDescent="0.2">
      <c r="A59" s="41"/>
      <c r="B59" s="11"/>
      <c r="C59" s="11"/>
      <c r="D59" s="11"/>
      <c r="E59" s="11"/>
      <c r="F59" s="11"/>
      <c r="G59" s="25"/>
    </row>
    <row r="60" spans="1:7" x14ac:dyDescent="0.2">
      <c r="A60" s="41"/>
      <c r="B60" s="11"/>
      <c r="C60" s="11"/>
      <c r="D60" s="11"/>
      <c r="E60" s="11"/>
      <c r="F60" s="11"/>
      <c r="G60" s="25"/>
    </row>
    <row r="61" spans="1:7" x14ac:dyDescent="0.2">
      <c r="A61" s="41"/>
      <c r="B61" s="11"/>
      <c r="C61" s="11"/>
      <c r="D61" s="11"/>
      <c r="E61" s="11"/>
      <c r="F61" s="11"/>
      <c r="G61" s="25"/>
    </row>
    <row r="62" spans="1:7" x14ac:dyDescent="0.2">
      <c r="A62" s="41"/>
      <c r="B62" s="11"/>
      <c r="C62" s="11"/>
      <c r="D62" s="11"/>
      <c r="E62" s="11"/>
      <c r="F62" s="11"/>
      <c r="G62" s="25"/>
    </row>
    <row r="63" spans="1:7" x14ac:dyDescent="0.2">
      <c r="A63" s="41"/>
      <c r="B63" s="11"/>
      <c r="C63" s="11"/>
      <c r="D63" s="11"/>
      <c r="E63" s="11"/>
      <c r="F63" s="11"/>
    </row>
    <row r="64" spans="1:7" x14ac:dyDescent="0.2">
      <c r="A64" s="41"/>
      <c r="B64" s="11"/>
      <c r="C64" s="11"/>
      <c r="D64" s="11"/>
      <c r="E64" s="11"/>
      <c r="F64" s="11"/>
    </row>
    <row r="65" spans="1:6" x14ac:dyDescent="0.2">
      <c r="A65" s="41"/>
      <c r="B65" s="11"/>
      <c r="C65" s="11"/>
      <c r="D65" s="11"/>
      <c r="E65" s="11"/>
      <c r="F65" s="11"/>
    </row>
    <row r="66" spans="1:6" x14ac:dyDescent="0.2">
      <c r="A66" s="41"/>
      <c r="B66" s="11"/>
      <c r="C66" s="11"/>
      <c r="D66" s="11"/>
      <c r="E66" s="11"/>
      <c r="F66" s="11"/>
    </row>
    <row r="67" spans="1:6" x14ac:dyDescent="0.2">
      <c r="A67" s="41"/>
      <c r="B67" s="11"/>
      <c r="C67" s="11"/>
      <c r="D67" s="11"/>
      <c r="E67" s="11"/>
      <c r="F67" s="11"/>
    </row>
    <row r="68" spans="1:6" x14ac:dyDescent="0.2">
      <c r="A68" s="41"/>
      <c r="B68" s="11"/>
      <c r="C68" s="11"/>
      <c r="D68" s="11"/>
      <c r="E68" s="11"/>
      <c r="F68" s="11"/>
    </row>
    <row r="69" spans="1:6" x14ac:dyDescent="0.2">
      <c r="A69" s="41"/>
      <c r="B69" s="11"/>
      <c r="C69" s="11"/>
      <c r="D69" s="11"/>
      <c r="E69" s="11"/>
      <c r="F69" s="11"/>
    </row>
    <row r="70" spans="1:6" x14ac:dyDescent="0.2">
      <c r="A70" s="41"/>
      <c r="B70" s="11"/>
      <c r="C70" s="11"/>
      <c r="D70" s="11"/>
      <c r="E70" s="11"/>
      <c r="F70" s="11"/>
    </row>
    <row r="71" spans="1:6" x14ac:dyDescent="0.2">
      <c r="A71" s="41"/>
      <c r="B71" s="11"/>
      <c r="C71" s="11"/>
      <c r="D71" s="11"/>
      <c r="E71" s="11"/>
      <c r="F71" s="11"/>
    </row>
    <row r="72" spans="1:6" x14ac:dyDescent="0.2">
      <c r="A72" s="45"/>
      <c r="C72" s="47"/>
      <c r="D72" s="47"/>
      <c r="E72" s="16"/>
      <c r="F72" s="47"/>
    </row>
    <row r="73" spans="1:6" x14ac:dyDescent="0.2">
      <c r="C73" s="47"/>
      <c r="D73" s="47"/>
      <c r="E73" s="47"/>
      <c r="F73" s="47"/>
    </row>
    <row r="74" spans="1:6" x14ac:dyDescent="0.2">
      <c r="C74" s="25"/>
      <c r="E74" s="25"/>
    </row>
    <row r="75" spans="1:6" x14ac:dyDescent="0.2">
      <c r="C75" s="15"/>
      <c r="E75" s="15"/>
    </row>
    <row r="76" spans="1:6" x14ac:dyDescent="0.2">
      <c r="C76" s="15"/>
    </row>
    <row r="80" spans="1:6" x14ac:dyDescent="0.2">
      <c r="A80" s="135"/>
    </row>
    <row r="81" spans="1:6" x14ac:dyDescent="0.2">
      <c r="A81" s="2"/>
      <c r="B81" s="2"/>
      <c r="D81" s="4"/>
      <c r="E81" s="4"/>
      <c r="F81" s="4"/>
    </row>
    <row r="82" spans="1:6" x14ac:dyDescent="0.2">
      <c r="A82" s="39"/>
      <c r="B82" s="6"/>
      <c r="C82" s="6"/>
      <c r="D82" s="6"/>
      <c r="E82" s="6"/>
      <c r="F82" s="6"/>
    </row>
    <row r="83" spans="1:6" x14ac:dyDescent="0.2">
      <c r="A83" s="41"/>
      <c r="B83" s="11"/>
      <c r="C83" s="11"/>
      <c r="D83" s="11"/>
      <c r="E83" s="11"/>
      <c r="F83" s="11"/>
    </row>
    <row r="84" spans="1:6" x14ac:dyDescent="0.2">
      <c r="A84" s="41"/>
      <c r="B84" s="11"/>
      <c r="C84" s="11"/>
      <c r="D84" s="11"/>
      <c r="E84" s="11"/>
      <c r="F84" s="11"/>
    </row>
    <row r="85" spans="1:6" x14ac:dyDescent="0.2">
      <c r="A85" s="41"/>
      <c r="B85" s="11"/>
      <c r="C85" s="11"/>
      <c r="D85" s="11"/>
      <c r="E85" s="11"/>
      <c r="F85" s="11"/>
    </row>
    <row r="86" spans="1:6" x14ac:dyDescent="0.2">
      <c r="A86" s="41"/>
      <c r="B86" s="11"/>
      <c r="C86" s="11"/>
      <c r="D86" s="11"/>
      <c r="E86" s="11"/>
      <c r="F86" s="11"/>
    </row>
    <row r="87" spans="1:6" x14ac:dyDescent="0.2">
      <c r="A87" s="41"/>
      <c r="B87" s="11"/>
      <c r="C87" s="11"/>
      <c r="D87" s="11"/>
      <c r="E87" s="11"/>
      <c r="F87" s="11"/>
    </row>
    <row r="88" spans="1:6" x14ac:dyDescent="0.2">
      <c r="A88" s="41"/>
      <c r="B88" s="11"/>
      <c r="C88" s="11"/>
      <c r="D88" s="11"/>
      <c r="E88" s="11"/>
      <c r="F88" s="11"/>
    </row>
    <row r="89" spans="1:6" x14ac:dyDescent="0.2">
      <c r="A89" s="41"/>
      <c r="B89" s="11"/>
      <c r="C89" s="11"/>
      <c r="D89" s="11"/>
      <c r="E89" s="11"/>
      <c r="F89" s="11"/>
    </row>
    <row r="90" spans="1:6" x14ac:dyDescent="0.2">
      <c r="A90" s="41"/>
      <c r="B90" s="11"/>
      <c r="C90" s="11"/>
      <c r="D90" s="11"/>
      <c r="E90" s="11"/>
      <c r="F90" s="11"/>
    </row>
    <row r="91" spans="1:6" x14ac:dyDescent="0.2">
      <c r="A91" s="41"/>
      <c r="B91" s="11"/>
      <c r="C91" s="11"/>
      <c r="D91" s="11"/>
      <c r="E91" s="11"/>
      <c r="F91" s="11"/>
    </row>
    <row r="92" spans="1:6" x14ac:dyDescent="0.2">
      <c r="A92" s="41"/>
      <c r="B92" s="11"/>
      <c r="C92" s="11"/>
      <c r="D92" s="11"/>
      <c r="E92" s="11"/>
      <c r="F92" s="11"/>
    </row>
    <row r="93" spans="1:6" x14ac:dyDescent="0.2">
      <c r="A93" s="41"/>
      <c r="B93" s="11"/>
      <c r="C93" s="11"/>
      <c r="D93" s="11"/>
      <c r="E93" s="11"/>
      <c r="F93" s="11"/>
    </row>
    <row r="94" spans="1:6" x14ac:dyDescent="0.2">
      <c r="A94" s="41"/>
      <c r="B94" s="11"/>
      <c r="C94" s="11"/>
      <c r="D94" s="11"/>
      <c r="E94" s="11"/>
      <c r="F94" s="11"/>
    </row>
    <row r="95" spans="1:6" x14ac:dyDescent="0.2">
      <c r="A95" s="41"/>
      <c r="B95" s="11"/>
      <c r="C95" s="11"/>
      <c r="D95" s="11"/>
      <c r="E95" s="11"/>
      <c r="F95" s="11"/>
    </row>
    <row r="96" spans="1:6" x14ac:dyDescent="0.2">
      <c r="A96" s="41"/>
      <c r="B96" s="11"/>
      <c r="C96" s="11"/>
      <c r="D96" s="11"/>
      <c r="E96" s="11"/>
      <c r="F96" s="11"/>
    </row>
    <row r="97" spans="1:6" x14ac:dyDescent="0.2">
      <c r="A97" s="41"/>
      <c r="B97" s="11"/>
      <c r="C97" s="11"/>
      <c r="D97" s="11"/>
      <c r="E97" s="11"/>
      <c r="F97" s="11"/>
    </row>
    <row r="98" spans="1:6" x14ac:dyDescent="0.2">
      <c r="A98" s="41"/>
      <c r="B98" s="11"/>
      <c r="C98" s="11"/>
      <c r="D98" s="11"/>
      <c r="E98" s="11"/>
      <c r="F98" s="11"/>
    </row>
    <row r="99" spans="1:6" x14ac:dyDescent="0.2">
      <c r="A99" s="41"/>
      <c r="B99" s="11"/>
      <c r="C99" s="11"/>
      <c r="D99" s="11"/>
      <c r="E99" s="11"/>
      <c r="F99" s="11"/>
    </row>
    <row r="100" spans="1:6" x14ac:dyDescent="0.2">
      <c r="A100" s="41"/>
      <c r="B100" s="11"/>
      <c r="C100" s="11"/>
      <c r="D100" s="11"/>
      <c r="E100" s="11"/>
      <c r="F100" s="11"/>
    </row>
    <row r="101" spans="1:6" x14ac:dyDescent="0.2">
      <c r="A101" s="41"/>
      <c r="B101" s="11"/>
      <c r="C101" s="11"/>
      <c r="D101" s="11"/>
      <c r="E101" s="11"/>
      <c r="F101" s="11"/>
    </row>
    <row r="102" spans="1:6" x14ac:dyDescent="0.2">
      <c r="A102" s="41"/>
      <c r="B102" s="11"/>
      <c r="C102" s="11"/>
      <c r="D102" s="11"/>
      <c r="E102" s="11"/>
      <c r="F102" s="11"/>
    </row>
    <row r="103" spans="1:6" x14ac:dyDescent="0.2">
      <c r="A103" s="41"/>
      <c r="B103" s="11"/>
      <c r="C103" s="11"/>
      <c r="D103" s="11"/>
      <c r="E103" s="11"/>
      <c r="F103" s="11"/>
    </row>
    <row r="104" spans="1:6" x14ac:dyDescent="0.2">
      <c r="A104" s="41"/>
      <c r="B104" s="11"/>
      <c r="C104" s="11"/>
      <c r="D104" s="11"/>
      <c r="E104" s="11"/>
      <c r="F104" s="11"/>
    </row>
    <row r="105" spans="1:6" x14ac:dyDescent="0.2">
      <c r="A105" s="41"/>
      <c r="B105" s="11"/>
      <c r="C105" s="11"/>
      <c r="D105" s="11"/>
      <c r="E105" s="11"/>
      <c r="F105" s="11"/>
    </row>
    <row r="106" spans="1:6" x14ac:dyDescent="0.2">
      <c r="A106" s="41"/>
      <c r="B106" s="11"/>
      <c r="C106" s="11"/>
      <c r="D106" s="11"/>
      <c r="E106" s="11"/>
      <c r="F106" s="11"/>
    </row>
    <row r="107" spans="1:6" x14ac:dyDescent="0.2">
      <c r="A107" s="41"/>
      <c r="B107" s="11"/>
      <c r="C107" s="11"/>
      <c r="D107" s="11"/>
      <c r="E107" s="11"/>
      <c r="F107" s="11"/>
    </row>
    <row r="108" spans="1:6" x14ac:dyDescent="0.2">
      <c r="A108" s="41"/>
      <c r="B108" s="11"/>
      <c r="C108" s="11"/>
      <c r="D108" s="11"/>
      <c r="E108" s="11"/>
      <c r="F108" s="11"/>
    </row>
    <row r="109" spans="1:6" x14ac:dyDescent="0.2">
      <c r="A109" s="41"/>
      <c r="B109" s="11"/>
      <c r="C109" s="11"/>
      <c r="D109" s="11"/>
      <c r="E109" s="11"/>
      <c r="F109" s="11"/>
    </row>
    <row r="110" spans="1:6" x14ac:dyDescent="0.2">
      <c r="A110" s="41"/>
      <c r="B110" s="11"/>
      <c r="C110" s="11"/>
      <c r="D110" s="11"/>
      <c r="E110" s="11"/>
      <c r="F110" s="11"/>
    </row>
    <row r="111" spans="1:6" x14ac:dyDescent="0.2">
      <c r="A111" s="41"/>
      <c r="B111" s="11"/>
      <c r="C111" s="11"/>
      <c r="D111" s="11"/>
      <c r="E111" s="11"/>
      <c r="F111" s="11"/>
    </row>
    <row r="112" spans="1:6" x14ac:dyDescent="0.2">
      <c r="A112" s="41"/>
      <c r="B112" s="11"/>
      <c r="C112" s="11"/>
      <c r="D112" s="11"/>
      <c r="E112" s="11"/>
      <c r="F112" s="11"/>
    </row>
    <row r="113" spans="1:6" x14ac:dyDescent="0.2">
      <c r="A113" s="41"/>
      <c r="B113" s="11"/>
      <c r="C113" s="11"/>
      <c r="D113" s="11"/>
      <c r="E113" s="11"/>
      <c r="F113" s="11"/>
    </row>
    <row r="114" spans="1:6" x14ac:dyDescent="0.2">
      <c r="A114" s="41"/>
      <c r="B114" s="11"/>
      <c r="C114" s="11"/>
      <c r="D114" s="11"/>
      <c r="E114" s="11"/>
      <c r="F114" s="11"/>
    </row>
    <row r="115" spans="1:6" x14ac:dyDescent="0.2">
      <c r="A115" s="45"/>
      <c r="C115" s="14"/>
      <c r="D115" s="14"/>
      <c r="E115" s="14"/>
      <c r="F115" s="47"/>
    </row>
    <row r="116" spans="1:6" x14ac:dyDescent="0.2">
      <c r="C116" s="15"/>
      <c r="D116" s="15"/>
      <c r="E116" s="15"/>
      <c r="F116" s="24"/>
    </row>
    <row r="117" spans="1:6" x14ac:dyDescent="0.2">
      <c r="C117" s="25"/>
      <c r="E117" s="105"/>
      <c r="F117" s="24"/>
    </row>
    <row r="118" spans="1:6" x14ac:dyDescent="0.2">
      <c r="C118" s="15"/>
      <c r="E118" s="15"/>
      <c r="F118" s="24"/>
    </row>
    <row r="119" spans="1:6" x14ac:dyDescent="0.2">
      <c r="C119" s="15"/>
      <c r="E119" s="15"/>
      <c r="F119" s="24"/>
    </row>
    <row r="120" spans="1:6" x14ac:dyDescent="0.2">
      <c r="C120" s="136"/>
      <c r="E120" s="136"/>
      <c r="F120" s="137"/>
    </row>
    <row r="122" spans="1:6" x14ac:dyDescent="0.2">
      <c r="A122" s="135"/>
    </row>
    <row r="123" spans="1:6" x14ac:dyDescent="0.2">
      <c r="A123" s="2"/>
      <c r="B123" s="2"/>
      <c r="D123" s="4"/>
      <c r="E123" s="4"/>
      <c r="F123" s="4"/>
    </row>
    <row r="124" spans="1:6" x14ac:dyDescent="0.2">
      <c r="A124" s="39"/>
      <c r="B124" s="6"/>
      <c r="C124" s="6"/>
      <c r="D124" s="6"/>
      <c r="E124" s="6"/>
      <c r="F124" s="6"/>
    </row>
    <row r="125" spans="1:6" x14ac:dyDescent="0.2">
      <c r="A125" s="41"/>
      <c r="B125" s="11"/>
      <c r="C125" s="11"/>
      <c r="D125" s="11"/>
      <c r="E125" s="11"/>
      <c r="F125" s="11"/>
    </row>
    <row r="126" spans="1:6" x14ac:dyDescent="0.2">
      <c r="A126" s="41"/>
      <c r="B126" s="11"/>
      <c r="C126" s="11"/>
      <c r="D126" s="11"/>
      <c r="E126" s="11"/>
      <c r="F126" s="11"/>
    </row>
    <row r="127" spans="1:6" x14ac:dyDescent="0.2">
      <c r="A127" s="41"/>
      <c r="B127" s="11"/>
      <c r="C127" s="11"/>
      <c r="D127" s="11"/>
      <c r="E127" s="11"/>
      <c r="F127" s="11"/>
    </row>
    <row r="128" spans="1:6" x14ac:dyDescent="0.2">
      <c r="A128" s="41"/>
      <c r="B128" s="11"/>
      <c r="C128" s="11"/>
      <c r="D128" s="11"/>
      <c r="E128" s="11"/>
      <c r="F128" s="11"/>
    </row>
    <row r="129" spans="1:6" x14ac:dyDescent="0.2">
      <c r="A129" s="41"/>
      <c r="B129" s="11"/>
      <c r="C129" s="11"/>
      <c r="D129" s="11"/>
      <c r="E129" s="11"/>
      <c r="F129" s="11"/>
    </row>
    <row r="130" spans="1:6" x14ac:dyDescent="0.2">
      <c r="A130" s="41"/>
      <c r="B130" s="11"/>
      <c r="C130" s="11"/>
      <c r="D130" s="11"/>
      <c r="E130" s="11"/>
      <c r="F130" s="11"/>
    </row>
    <row r="131" spans="1:6" x14ac:dyDescent="0.2">
      <c r="A131" s="41"/>
      <c r="B131" s="11"/>
      <c r="C131" s="11"/>
      <c r="D131" s="11"/>
      <c r="E131" s="11"/>
      <c r="F131" s="11"/>
    </row>
    <row r="132" spans="1:6" x14ac:dyDescent="0.2">
      <c r="A132" s="41"/>
      <c r="B132" s="11"/>
      <c r="C132" s="11"/>
      <c r="D132" s="11"/>
      <c r="E132" s="11"/>
      <c r="F132" s="11"/>
    </row>
    <row r="133" spans="1:6" x14ac:dyDescent="0.2">
      <c r="A133" s="41"/>
      <c r="B133" s="11"/>
      <c r="C133" s="11"/>
      <c r="D133" s="11"/>
      <c r="E133" s="11"/>
      <c r="F133" s="11"/>
    </row>
    <row r="134" spans="1:6" x14ac:dyDescent="0.2">
      <c r="A134" s="41"/>
      <c r="B134" s="11"/>
      <c r="C134" s="11"/>
      <c r="D134" s="11"/>
      <c r="E134" s="11"/>
      <c r="F134" s="11"/>
    </row>
    <row r="135" spans="1:6" x14ac:dyDescent="0.2">
      <c r="A135" s="41"/>
      <c r="B135" s="11"/>
      <c r="C135" s="11"/>
      <c r="D135" s="11"/>
      <c r="E135" s="11"/>
      <c r="F135" s="11"/>
    </row>
    <row r="136" spans="1:6" x14ac:dyDescent="0.2">
      <c r="A136" s="41"/>
      <c r="B136" s="11"/>
      <c r="C136" s="11"/>
      <c r="D136" s="11"/>
      <c r="E136" s="11"/>
      <c r="F136" s="11"/>
    </row>
    <row r="137" spans="1:6" x14ac:dyDescent="0.2">
      <c r="A137" s="41"/>
      <c r="B137" s="11"/>
      <c r="C137" s="11"/>
      <c r="D137" s="11"/>
      <c r="E137" s="11"/>
      <c r="F137" s="11"/>
    </row>
    <row r="138" spans="1:6" x14ac:dyDescent="0.2">
      <c r="A138" s="41"/>
      <c r="B138" s="11"/>
      <c r="C138" s="11"/>
      <c r="D138" s="11"/>
      <c r="E138" s="11"/>
      <c r="F138" s="11"/>
    </row>
    <row r="139" spans="1:6" x14ac:dyDescent="0.2">
      <c r="A139" s="41"/>
      <c r="B139" s="11"/>
      <c r="C139" s="11"/>
      <c r="D139" s="11"/>
      <c r="E139" s="11"/>
      <c r="F139" s="11"/>
    </row>
    <row r="140" spans="1:6" x14ac:dyDescent="0.2">
      <c r="A140" s="41"/>
      <c r="B140" s="11"/>
      <c r="C140" s="11"/>
      <c r="D140" s="11"/>
      <c r="E140" s="11"/>
      <c r="F140" s="11"/>
    </row>
    <row r="141" spans="1:6" x14ac:dyDescent="0.2">
      <c r="A141" s="41"/>
      <c r="B141" s="11"/>
      <c r="C141" s="11"/>
      <c r="D141" s="11"/>
      <c r="E141" s="11"/>
      <c r="F141" s="11"/>
    </row>
    <row r="142" spans="1:6" x14ac:dyDescent="0.2">
      <c r="A142" s="41"/>
      <c r="B142" s="11"/>
      <c r="C142" s="11"/>
      <c r="D142" s="11"/>
      <c r="E142" s="11"/>
      <c r="F142" s="11"/>
    </row>
    <row r="143" spans="1:6" x14ac:dyDescent="0.2">
      <c r="A143" s="41"/>
      <c r="B143" s="11"/>
      <c r="C143" s="11"/>
      <c r="D143" s="11"/>
      <c r="E143" s="11"/>
      <c r="F143" s="11"/>
    </row>
    <row r="144" spans="1:6" x14ac:dyDescent="0.2">
      <c r="A144" s="41"/>
      <c r="B144" s="11"/>
      <c r="C144" s="11"/>
      <c r="D144" s="11"/>
      <c r="E144" s="11"/>
      <c r="F144" s="11"/>
    </row>
    <row r="145" spans="1:6" x14ac:dyDescent="0.2">
      <c r="A145" s="41"/>
      <c r="B145" s="11"/>
      <c r="C145" s="11"/>
      <c r="D145" s="11"/>
      <c r="E145" s="11"/>
      <c r="F145" s="11"/>
    </row>
    <row r="146" spans="1:6" x14ac:dyDescent="0.2">
      <c r="A146" s="41"/>
      <c r="B146" s="11"/>
      <c r="C146" s="11"/>
      <c r="D146" s="11"/>
      <c r="E146" s="11"/>
      <c r="F146" s="11"/>
    </row>
    <row r="147" spans="1:6" x14ac:dyDescent="0.2">
      <c r="A147" s="41"/>
      <c r="B147" s="11"/>
      <c r="C147" s="11"/>
      <c r="D147" s="11"/>
      <c r="E147" s="11"/>
      <c r="F147" s="11"/>
    </row>
    <row r="148" spans="1:6" x14ac:dyDescent="0.2">
      <c r="A148" s="41"/>
      <c r="B148" s="11"/>
      <c r="C148" s="11"/>
      <c r="D148" s="11"/>
      <c r="E148" s="11"/>
      <c r="F148" s="11"/>
    </row>
    <row r="149" spans="1:6" x14ac:dyDescent="0.2">
      <c r="A149" s="41"/>
      <c r="B149" s="11"/>
      <c r="C149" s="11"/>
      <c r="D149" s="11"/>
      <c r="E149" s="11"/>
      <c r="F149" s="11"/>
    </row>
    <row r="150" spans="1:6" x14ac:dyDescent="0.2">
      <c r="A150" s="41"/>
      <c r="B150" s="11"/>
      <c r="C150" s="11"/>
      <c r="D150" s="11"/>
      <c r="E150" s="11"/>
      <c r="F150" s="11"/>
    </row>
    <row r="151" spans="1:6" x14ac:dyDescent="0.2">
      <c r="A151" s="41"/>
      <c r="B151" s="11"/>
      <c r="C151" s="11"/>
      <c r="D151" s="11"/>
      <c r="E151" s="11"/>
      <c r="F151" s="11"/>
    </row>
    <row r="152" spans="1:6" x14ac:dyDescent="0.2">
      <c r="A152" s="41"/>
      <c r="B152" s="11"/>
      <c r="C152" s="11"/>
      <c r="D152" s="11"/>
      <c r="E152" s="11"/>
      <c r="F152" s="11"/>
    </row>
    <row r="153" spans="1:6" x14ac:dyDescent="0.2">
      <c r="A153" s="41"/>
      <c r="B153" s="11"/>
      <c r="C153" s="11"/>
      <c r="D153" s="11"/>
      <c r="E153" s="11"/>
      <c r="F153" s="11"/>
    </row>
    <row r="154" spans="1:6" x14ac:dyDescent="0.2">
      <c r="A154" s="41"/>
      <c r="B154" s="11"/>
      <c r="C154" s="11"/>
      <c r="D154" s="11"/>
      <c r="E154" s="11"/>
      <c r="F154" s="11"/>
    </row>
    <row r="155" spans="1:6" x14ac:dyDescent="0.2">
      <c r="A155" s="41"/>
      <c r="B155" s="11"/>
      <c r="C155" s="11"/>
      <c r="D155" s="11"/>
      <c r="E155" s="11"/>
      <c r="F155" s="11"/>
    </row>
    <row r="156" spans="1:6" x14ac:dyDescent="0.2">
      <c r="A156" s="41"/>
      <c r="B156" s="11"/>
      <c r="C156" s="11"/>
      <c r="D156" s="11"/>
      <c r="E156" s="11"/>
      <c r="F156" s="11"/>
    </row>
    <row r="157" spans="1:6" x14ac:dyDescent="0.2">
      <c r="A157" s="45"/>
      <c r="C157" s="14"/>
      <c r="D157" s="14"/>
      <c r="E157" s="14"/>
      <c r="F157" s="47"/>
    </row>
    <row r="158" spans="1:6" x14ac:dyDescent="0.2">
      <c r="C158" s="15"/>
      <c r="D158" s="15"/>
      <c r="E158" s="15"/>
      <c r="F158" s="24"/>
    </row>
    <row r="159" spans="1:6" x14ac:dyDescent="0.2">
      <c r="C159" s="106"/>
      <c r="E159" s="106"/>
      <c r="F159" s="46"/>
    </row>
    <row r="160" spans="1:6" x14ac:dyDescent="0.2">
      <c r="C160" s="15"/>
      <c r="E160" s="15"/>
      <c r="F160" s="24"/>
    </row>
    <row r="161" spans="1:18" x14ac:dyDescent="0.2">
      <c r="C161" s="15"/>
      <c r="E161" s="15"/>
      <c r="F161" s="24"/>
    </row>
    <row r="162" spans="1:18" x14ac:dyDescent="0.2">
      <c r="C162" s="136"/>
      <c r="E162" s="136"/>
      <c r="F162" s="46"/>
    </row>
    <row r="167" spans="1:18" x14ac:dyDescent="0.2">
      <c r="A167" s="135"/>
      <c r="G167" s="37"/>
      <c r="M167" s="37"/>
    </row>
    <row r="168" spans="1:18" x14ac:dyDescent="0.2">
      <c r="A168" s="2"/>
      <c r="B168" s="2"/>
      <c r="D168" s="4"/>
      <c r="E168" s="4"/>
      <c r="F168" s="4"/>
      <c r="H168" s="2"/>
      <c r="J168" s="4"/>
      <c r="K168" s="4"/>
      <c r="L168" s="4"/>
      <c r="M168" s="2"/>
      <c r="N168" s="2"/>
      <c r="P168" s="4"/>
      <c r="Q168" s="4"/>
      <c r="R168" s="4"/>
    </row>
    <row r="169" spans="1:18" x14ac:dyDescent="0.2">
      <c r="A169" s="39"/>
      <c r="B169" s="6"/>
      <c r="C169" s="6"/>
      <c r="D169" s="6"/>
      <c r="E169" s="6"/>
      <c r="F169" s="6"/>
      <c r="G169" s="39"/>
      <c r="H169" s="6"/>
      <c r="I169" s="6"/>
      <c r="J169" s="6"/>
      <c r="K169" s="6"/>
      <c r="L169" s="6"/>
      <c r="M169" s="39"/>
      <c r="N169" s="6"/>
      <c r="O169" s="6"/>
      <c r="P169" s="6"/>
      <c r="Q169" s="6"/>
      <c r="R169" s="6"/>
    </row>
    <row r="170" spans="1:18" x14ac:dyDescent="0.2">
      <c r="A170" s="41"/>
      <c r="B170" s="11"/>
      <c r="C170" s="11"/>
      <c r="D170" s="11"/>
      <c r="E170" s="11"/>
      <c r="F170" s="11"/>
      <c r="G170" s="41"/>
      <c r="H170" s="11"/>
      <c r="I170" s="11"/>
      <c r="J170" s="11"/>
      <c r="K170" s="11"/>
      <c r="L170" s="11"/>
      <c r="M170" s="41"/>
      <c r="N170" s="11"/>
      <c r="O170" s="11"/>
      <c r="P170" s="11"/>
      <c r="Q170" s="11"/>
      <c r="R170" s="11"/>
    </row>
    <row r="171" spans="1:18" x14ac:dyDescent="0.2">
      <c r="A171" s="41"/>
      <c r="B171" s="11"/>
      <c r="C171" s="11"/>
      <c r="D171" s="11"/>
      <c r="E171" s="11"/>
      <c r="F171" s="11"/>
      <c r="G171" s="41"/>
      <c r="H171" s="11"/>
      <c r="I171" s="11"/>
      <c r="J171" s="11"/>
      <c r="K171" s="11"/>
      <c r="L171" s="11"/>
      <c r="M171" s="41"/>
      <c r="N171" s="11"/>
      <c r="O171" s="11"/>
      <c r="P171" s="11"/>
      <c r="Q171" s="11"/>
      <c r="R171" s="11"/>
    </row>
    <row r="172" spans="1:18" x14ac:dyDescent="0.2">
      <c r="A172" s="41"/>
      <c r="B172" s="11"/>
      <c r="C172" s="11"/>
      <c r="D172" s="11"/>
      <c r="E172" s="11"/>
      <c r="F172" s="11"/>
      <c r="G172" s="41"/>
      <c r="H172" s="11"/>
      <c r="I172" s="11"/>
      <c r="J172" s="11"/>
      <c r="K172" s="11"/>
      <c r="L172" s="11"/>
      <c r="M172" s="41"/>
      <c r="N172" s="11"/>
      <c r="O172" s="11"/>
      <c r="P172" s="11"/>
      <c r="Q172" s="11"/>
      <c r="R172" s="11"/>
    </row>
    <row r="173" spans="1:18" x14ac:dyDescent="0.2">
      <c r="A173" s="41"/>
      <c r="B173" s="11"/>
      <c r="C173" s="11"/>
      <c r="D173" s="11"/>
      <c r="E173" s="11"/>
      <c r="F173" s="11"/>
      <c r="G173" s="41"/>
      <c r="H173" s="11"/>
      <c r="I173" s="11"/>
      <c r="J173" s="11"/>
      <c r="K173" s="11"/>
      <c r="L173" s="11"/>
      <c r="M173" s="41"/>
      <c r="N173" s="11"/>
      <c r="O173" s="11"/>
      <c r="P173" s="11"/>
      <c r="Q173" s="11"/>
      <c r="R173" s="11"/>
    </row>
    <row r="174" spans="1:18" x14ac:dyDescent="0.2">
      <c r="A174" s="41"/>
      <c r="B174" s="11"/>
      <c r="C174" s="11"/>
      <c r="D174" s="11"/>
      <c r="E174" s="11"/>
      <c r="F174" s="11"/>
      <c r="G174" s="41"/>
      <c r="H174" s="11"/>
      <c r="I174" s="11"/>
      <c r="J174" s="11"/>
      <c r="K174" s="11"/>
      <c r="L174" s="11"/>
      <c r="M174" s="41"/>
      <c r="N174" s="11"/>
      <c r="O174" s="11"/>
      <c r="P174" s="11"/>
      <c r="Q174" s="11"/>
      <c r="R174" s="11"/>
    </row>
    <row r="175" spans="1:18" x14ac:dyDescent="0.2">
      <c r="A175" s="41"/>
      <c r="B175" s="11"/>
      <c r="C175" s="11"/>
      <c r="D175" s="11"/>
      <c r="E175" s="11"/>
      <c r="F175" s="11"/>
      <c r="G175" s="41"/>
      <c r="H175" s="11"/>
      <c r="I175" s="11"/>
      <c r="J175" s="11"/>
      <c r="K175" s="11"/>
      <c r="L175" s="11"/>
      <c r="M175" s="41"/>
      <c r="N175" s="11"/>
      <c r="O175" s="11"/>
      <c r="P175" s="11"/>
      <c r="Q175" s="11"/>
      <c r="R175" s="11"/>
    </row>
    <row r="176" spans="1:18" x14ac:dyDescent="0.2">
      <c r="A176" s="41"/>
      <c r="B176" s="11"/>
      <c r="C176" s="11"/>
      <c r="D176" s="11"/>
      <c r="E176" s="11"/>
      <c r="F176" s="11"/>
      <c r="G176" s="41"/>
      <c r="H176" s="11"/>
      <c r="I176" s="11"/>
      <c r="J176" s="11"/>
      <c r="K176" s="11"/>
      <c r="L176" s="11"/>
      <c r="M176" s="41"/>
      <c r="N176" s="11"/>
      <c r="O176" s="11"/>
      <c r="P176" s="11"/>
      <c r="Q176" s="11"/>
      <c r="R176" s="11"/>
    </row>
    <row r="177" spans="1:18" x14ac:dyDescent="0.2">
      <c r="A177" s="41"/>
      <c r="B177" s="11"/>
      <c r="C177" s="11"/>
      <c r="D177" s="11"/>
      <c r="E177" s="11"/>
      <c r="F177" s="11"/>
      <c r="G177" s="41"/>
      <c r="H177" s="11"/>
      <c r="I177" s="11"/>
      <c r="J177" s="11"/>
      <c r="K177" s="11"/>
      <c r="L177" s="11"/>
      <c r="M177" s="41"/>
      <c r="N177" s="11"/>
      <c r="O177" s="11"/>
      <c r="P177" s="11"/>
      <c r="Q177" s="11"/>
      <c r="R177" s="11"/>
    </row>
    <row r="178" spans="1:18" x14ac:dyDescent="0.2">
      <c r="A178" s="41"/>
      <c r="B178" s="11"/>
      <c r="C178" s="11"/>
      <c r="D178" s="11"/>
      <c r="E178" s="11"/>
      <c r="F178" s="11"/>
      <c r="G178" s="41"/>
      <c r="H178" s="11"/>
      <c r="I178" s="11"/>
      <c r="J178" s="11"/>
      <c r="K178" s="11"/>
      <c r="L178" s="11"/>
      <c r="M178" s="41"/>
      <c r="N178" s="11"/>
      <c r="O178" s="11"/>
      <c r="P178" s="11"/>
      <c r="Q178" s="11"/>
      <c r="R178" s="11"/>
    </row>
    <row r="179" spans="1:18" x14ac:dyDescent="0.2">
      <c r="A179" s="41"/>
      <c r="B179" s="11"/>
      <c r="C179" s="11"/>
      <c r="D179" s="11"/>
      <c r="E179" s="11"/>
      <c r="F179" s="11"/>
      <c r="G179" s="41"/>
      <c r="H179" s="11"/>
      <c r="I179" s="11"/>
      <c r="J179" s="11"/>
      <c r="K179" s="11"/>
      <c r="L179" s="11"/>
      <c r="M179" s="41"/>
      <c r="N179" s="11"/>
      <c r="O179" s="11"/>
      <c r="P179" s="11"/>
      <c r="Q179" s="11"/>
      <c r="R179" s="11"/>
    </row>
    <row r="180" spans="1:18" x14ac:dyDescent="0.2">
      <c r="A180" s="41"/>
      <c r="B180" s="11"/>
      <c r="C180" s="11"/>
      <c r="D180" s="11"/>
      <c r="E180" s="11"/>
      <c r="F180" s="11"/>
      <c r="G180" s="41"/>
      <c r="H180" s="11"/>
      <c r="I180" s="11"/>
      <c r="J180" s="11"/>
      <c r="K180" s="11"/>
      <c r="L180" s="11"/>
      <c r="M180" s="41"/>
      <c r="N180" s="11"/>
      <c r="O180" s="11"/>
      <c r="P180" s="11"/>
      <c r="Q180" s="11"/>
      <c r="R180" s="11"/>
    </row>
    <row r="181" spans="1:18" x14ac:dyDescent="0.2">
      <c r="A181" s="41"/>
      <c r="B181" s="11"/>
      <c r="C181" s="11"/>
      <c r="D181" s="11"/>
      <c r="E181" s="11"/>
      <c r="F181" s="11"/>
      <c r="G181" s="41"/>
      <c r="H181" s="11"/>
      <c r="I181" s="11"/>
      <c r="J181" s="11"/>
      <c r="K181" s="11"/>
      <c r="L181" s="11"/>
      <c r="M181" s="41"/>
      <c r="N181" s="11"/>
      <c r="O181" s="11"/>
      <c r="P181" s="11"/>
      <c r="Q181" s="11"/>
      <c r="R181" s="11"/>
    </row>
    <row r="182" spans="1:18" x14ac:dyDescent="0.2">
      <c r="A182" s="41"/>
      <c r="B182" s="11"/>
      <c r="C182" s="11"/>
      <c r="D182" s="11"/>
      <c r="E182" s="11"/>
      <c r="F182" s="11"/>
      <c r="G182" s="41"/>
      <c r="H182" s="11"/>
      <c r="I182" s="11"/>
      <c r="J182" s="11"/>
      <c r="K182" s="11"/>
      <c r="L182" s="11"/>
      <c r="M182" s="41"/>
      <c r="N182" s="11"/>
      <c r="O182" s="11"/>
      <c r="P182" s="11"/>
      <c r="Q182" s="11"/>
      <c r="R182" s="11"/>
    </row>
    <row r="183" spans="1:18" x14ac:dyDescent="0.2">
      <c r="A183" s="41"/>
      <c r="B183" s="11"/>
      <c r="C183" s="11"/>
      <c r="D183" s="11"/>
      <c r="E183" s="11"/>
      <c r="F183" s="11"/>
      <c r="G183" s="41"/>
      <c r="H183" s="11"/>
      <c r="I183" s="11"/>
      <c r="J183" s="11"/>
      <c r="K183" s="11"/>
      <c r="L183" s="11"/>
      <c r="M183" s="41"/>
      <c r="N183" s="11"/>
      <c r="O183" s="11"/>
      <c r="P183" s="11"/>
      <c r="Q183" s="11"/>
      <c r="R183" s="11"/>
    </row>
    <row r="184" spans="1:18" x14ac:dyDescent="0.2">
      <c r="A184" s="41"/>
      <c r="B184" s="11"/>
      <c r="C184" s="11"/>
      <c r="D184" s="11"/>
      <c r="E184" s="11"/>
      <c r="F184" s="11"/>
      <c r="G184" s="41"/>
      <c r="H184" s="11"/>
      <c r="I184" s="11"/>
      <c r="J184" s="11"/>
      <c r="K184" s="11"/>
      <c r="L184" s="11"/>
      <c r="M184" s="41"/>
      <c r="N184" s="11"/>
      <c r="O184" s="11"/>
      <c r="P184" s="11"/>
      <c r="Q184" s="11"/>
      <c r="R184" s="11"/>
    </row>
    <row r="185" spans="1:18" x14ac:dyDescent="0.2">
      <c r="A185" s="41"/>
      <c r="B185" s="11"/>
      <c r="C185" s="11"/>
      <c r="D185" s="11"/>
      <c r="E185" s="11"/>
      <c r="F185" s="11"/>
      <c r="G185" s="41"/>
      <c r="H185" s="11"/>
      <c r="I185" s="11"/>
      <c r="J185" s="11"/>
      <c r="K185" s="11"/>
      <c r="L185" s="11"/>
      <c r="M185" s="41"/>
      <c r="N185" s="11"/>
      <c r="O185" s="11"/>
      <c r="P185" s="11"/>
      <c r="Q185" s="11"/>
      <c r="R185" s="11"/>
    </row>
    <row r="186" spans="1:18" x14ac:dyDescent="0.2">
      <c r="A186" s="41"/>
      <c r="B186" s="11"/>
      <c r="C186" s="11"/>
      <c r="D186" s="11"/>
      <c r="E186" s="11"/>
      <c r="F186" s="11"/>
      <c r="G186" s="41"/>
      <c r="H186" s="11"/>
      <c r="I186" s="11"/>
      <c r="J186" s="11"/>
      <c r="K186" s="11"/>
      <c r="L186" s="11"/>
      <c r="M186" s="41"/>
      <c r="N186" s="11"/>
      <c r="O186" s="11"/>
      <c r="P186" s="11"/>
      <c r="Q186" s="11"/>
      <c r="R186" s="11"/>
    </row>
    <row r="187" spans="1:18" x14ac:dyDescent="0.2">
      <c r="A187" s="41"/>
      <c r="B187" s="11"/>
      <c r="C187" s="11"/>
      <c r="D187" s="11"/>
      <c r="E187" s="11"/>
      <c r="F187" s="11"/>
      <c r="G187" s="41"/>
      <c r="H187" s="11"/>
      <c r="I187" s="11"/>
      <c r="J187" s="11"/>
      <c r="K187" s="11"/>
      <c r="L187" s="11"/>
      <c r="M187" s="41"/>
      <c r="N187" s="11"/>
      <c r="O187" s="11"/>
      <c r="P187" s="11"/>
      <c r="Q187" s="11"/>
      <c r="R187" s="11"/>
    </row>
    <row r="188" spans="1:18" x14ac:dyDescent="0.2">
      <c r="A188" s="41"/>
      <c r="B188" s="11"/>
      <c r="C188" s="11"/>
      <c r="D188" s="11"/>
      <c r="E188" s="11"/>
      <c r="F188" s="11"/>
      <c r="G188" s="41"/>
      <c r="H188" s="11"/>
      <c r="I188" s="11"/>
      <c r="J188" s="11"/>
      <c r="K188" s="11"/>
      <c r="L188" s="11"/>
      <c r="M188" s="41"/>
      <c r="N188" s="11"/>
      <c r="O188" s="11"/>
      <c r="P188" s="11"/>
      <c r="Q188" s="11"/>
      <c r="R188" s="11"/>
    </row>
    <row r="189" spans="1:18" x14ac:dyDescent="0.2">
      <c r="A189" s="41"/>
      <c r="B189" s="11"/>
      <c r="C189" s="11"/>
      <c r="D189" s="11"/>
      <c r="E189" s="11"/>
      <c r="F189" s="11"/>
      <c r="G189" s="41"/>
      <c r="H189" s="11"/>
      <c r="I189" s="11"/>
      <c r="J189" s="11"/>
      <c r="K189" s="11"/>
      <c r="L189" s="11"/>
      <c r="M189" s="41"/>
      <c r="N189" s="11"/>
      <c r="O189" s="11"/>
      <c r="P189" s="11"/>
      <c r="Q189" s="11"/>
      <c r="R189" s="11"/>
    </row>
    <row r="190" spans="1:18" x14ac:dyDescent="0.2">
      <c r="A190" s="41"/>
      <c r="B190" s="11"/>
      <c r="C190" s="11"/>
      <c r="D190" s="11"/>
      <c r="E190" s="11"/>
      <c r="F190" s="11"/>
      <c r="G190" s="41"/>
      <c r="H190" s="11"/>
      <c r="I190" s="11"/>
      <c r="J190" s="11"/>
      <c r="K190" s="11"/>
      <c r="L190" s="11"/>
      <c r="M190" s="41"/>
      <c r="N190" s="11"/>
      <c r="O190" s="11"/>
      <c r="P190" s="11"/>
      <c r="Q190" s="11"/>
      <c r="R190" s="11"/>
    </row>
    <row r="191" spans="1:18" x14ac:dyDescent="0.2">
      <c r="A191" s="41"/>
      <c r="B191" s="11"/>
      <c r="C191" s="11"/>
      <c r="D191" s="11"/>
      <c r="E191" s="11"/>
      <c r="F191" s="11"/>
      <c r="G191" s="41"/>
      <c r="H191" s="11"/>
      <c r="I191" s="11"/>
      <c r="J191" s="11"/>
      <c r="K191" s="11"/>
      <c r="L191" s="11"/>
      <c r="M191" s="41"/>
      <c r="N191" s="11"/>
      <c r="O191" s="11"/>
      <c r="P191" s="11"/>
      <c r="Q191" s="11"/>
      <c r="R191" s="11"/>
    </row>
    <row r="192" spans="1:18" x14ac:dyDescent="0.2">
      <c r="A192" s="41"/>
      <c r="B192" s="11"/>
      <c r="C192" s="11"/>
      <c r="D192" s="11"/>
      <c r="E192" s="11"/>
      <c r="F192" s="11"/>
      <c r="G192" s="41"/>
      <c r="H192" s="11"/>
      <c r="I192" s="11"/>
      <c r="J192" s="11"/>
      <c r="K192" s="11"/>
      <c r="L192" s="11"/>
      <c r="M192" s="41"/>
      <c r="N192" s="11"/>
      <c r="O192" s="11"/>
      <c r="P192" s="11"/>
      <c r="Q192" s="11"/>
      <c r="R192" s="11"/>
    </row>
    <row r="193" spans="1:18" x14ac:dyDescent="0.2">
      <c r="A193" s="41"/>
      <c r="B193" s="11"/>
      <c r="C193" s="11"/>
      <c r="D193" s="11"/>
      <c r="E193" s="11"/>
      <c r="F193" s="11"/>
      <c r="G193" s="41"/>
      <c r="H193" s="11"/>
      <c r="I193" s="11"/>
      <c r="J193" s="11"/>
      <c r="K193" s="11"/>
      <c r="L193" s="11"/>
      <c r="M193" s="41"/>
      <c r="N193" s="11"/>
      <c r="O193" s="11"/>
      <c r="P193" s="11"/>
      <c r="Q193" s="11"/>
      <c r="R193" s="11"/>
    </row>
    <row r="194" spans="1:18" x14ac:dyDescent="0.2">
      <c r="A194" s="41"/>
      <c r="B194" s="11"/>
      <c r="C194" s="11"/>
      <c r="D194" s="11"/>
      <c r="E194" s="11"/>
      <c r="F194" s="11"/>
      <c r="G194" s="41"/>
      <c r="H194" s="11"/>
      <c r="I194" s="11"/>
      <c r="J194" s="11"/>
      <c r="K194" s="11"/>
      <c r="L194" s="11"/>
      <c r="M194" s="41"/>
      <c r="N194" s="11"/>
      <c r="O194" s="11"/>
      <c r="P194" s="11"/>
      <c r="Q194" s="11"/>
      <c r="R194" s="11"/>
    </row>
    <row r="195" spans="1:18" x14ac:dyDescent="0.2">
      <c r="A195" s="41"/>
      <c r="B195" s="11"/>
      <c r="C195" s="11"/>
      <c r="D195" s="11"/>
      <c r="E195" s="11"/>
      <c r="F195" s="11"/>
      <c r="G195" s="41"/>
      <c r="H195" s="11"/>
      <c r="I195" s="11"/>
      <c r="J195" s="11"/>
      <c r="K195" s="11"/>
      <c r="L195" s="11"/>
      <c r="M195" s="41"/>
      <c r="N195" s="11"/>
      <c r="O195" s="11"/>
      <c r="P195" s="11"/>
      <c r="Q195" s="11"/>
      <c r="R195" s="11"/>
    </row>
    <row r="196" spans="1:18" x14ac:dyDescent="0.2">
      <c r="A196" s="41"/>
      <c r="B196" s="11"/>
      <c r="C196" s="11"/>
      <c r="D196" s="11"/>
      <c r="E196" s="11"/>
      <c r="F196" s="11"/>
      <c r="G196" s="41"/>
      <c r="H196" s="11"/>
      <c r="I196" s="11"/>
      <c r="J196" s="11"/>
      <c r="K196" s="11"/>
      <c r="L196" s="11"/>
      <c r="M196" s="41"/>
      <c r="N196" s="11"/>
      <c r="O196" s="11"/>
      <c r="P196" s="11"/>
      <c r="Q196" s="11"/>
      <c r="R196" s="11"/>
    </row>
    <row r="197" spans="1:18" x14ac:dyDescent="0.2">
      <c r="A197" s="41"/>
      <c r="B197" s="11"/>
      <c r="C197" s="11"/>
      <c r="D197" s="11"/>
      <c r="E197" s="11"/>
      <c r="F197" s="11"/>
      <c r="G197" s="41"/>
      <c r="H197" s="11"/>
      <c r="I197" s="11"/>
      <c r="J197" s="11"/>
      <c r="K197" s="11"/>
      <c r="L197" s="11"/>
      <c r="M197" s="41"/>
      <c r="N197" s="11"/>
      <c r="O197" s="11"/>
      <c r="P197" s="11"/>
      <c r="Q197" s="11"/>
      <c r="R197" s="11"/>
    </row>
    <row r="198" spans="1:18" x14ac:dyDescent="0.2">
      <c r="A198" s="41"/>
      <c r="B198" s="11"/>
      <c r="C198" s="11"/>
      <c r="D198" s="11"/>
      <c r="E198" s="11"/>
      <c r="F198" s="11"/>
      <c r="G198" s="41"/>
      <c r="H198" s="11"/>
      <c r="I198" s="11"/>
      <c r="J198" s="11"/>
      <c r="K198" s="11"/>
      <c r="L198" s="11"/>
      <c r="M198" s="41"/>
      <c r="N198" s="11"/>
      <c r="O198" s="11"/>
      <c r="P198" s="11"/>
      <c r="Q198" s="11"/>
      <c r="R198" s="11"/>
    </row>
    <row r="199" spans="1:18" x14ac:dyDescent="0.2">
      <c r="A199" s="41"/>
      <c r="B199" s="11"/>
      <c r="C199" s="11"/>
      <c r="D199" s="11"/>
      <c r="E199" s="11"/>
      <c r="F199" s="11"/>
      <c r="G199" s="41"/>
      <c r="H199" s="11"/>
      <c r="I199" s="11"/>
      <c r="J199" s="11"/>
      <c r="K199" s="11"/>
      <c r="L199" s="11"/>
      <c r="M199" s="41"/>
      <c r="N199" s="11"/>
      <c r="O199" s="11"/>
      <c r="P199" s="11"/>
      <c r="Q199" s="11"/>
      <c r="R199" s="11"/>
    </row>
    <row r="200" spans="1:18" x14ac:dyDescent="0.2">
      <c r="A200" s="41"/>
      <c r="B200" s="11"/>
      <c r="C200" s="11"/>
      <c r="D200" s="11"/>
      <c r="E200" s="11"/>
      <c r="F200" s="11"/>
      <c r="G200" s="41"/>
      <c r="H200" s="11"/>
      <c r="I200" s="11"/>
      <c r="J200" s="11"/>
      <c r="K200" s="11"/>
      <c r="L200" s="11"/>
      <c r="M200" s="41"/>
      <c r="N200" s="11"/>
      <c r="O200" s="11"/>
      <c r="P200" s="11"/>
      <c r="Q200" s="11"/>
      <c r="R200" s="11"/>
    </row>
    <row r="201" spans="1:18" x14ac:dyDescent="0.2">
      <c r="A201" s="41"/>
      <c r="B201" s="11"/>
      <c r="C201" s="11"/>
      <c r="D201" s="11"/>
      <c r="E201" s="11"/>
      <c r="F201" s="11"/>
      <c r="G201" s="41"/>
      <c r="H201" s="11"/>
      <c r="I201" s="11"/>
      <c r="J201" s="11"/>
      <c r="K201" s="11"/>
      <c r="L201" s="11"/>
      <c r="M201" s="41"/>
      <c r="N201" s="11"/>
      <c r="O201" s="11"/>
      <c r="P201" s="11"/>
      <c r="Q201" s="11"/>
      <c r="R201" s="11"/>
    </row>
    <row r="202" spans="1:18" x14ac:dyDescent="0.2">
      <c r="A202" s="45"/>
      <c r="C202" s="14"/>
      <c r="D202" s="14"/>
      <c r="E202" s="14"/>
      <c r="F202" s="47"/>
      <c r="G202" s="45"/>
      <c r="I202" s="14"/>
      <c r="J202" s="14"/>
      <c r="K202" s="14"/>
      <c r="L202" s="47"/>
      <c r="M202" s="45"/>
      <c r="O202" s="14"/>
      <c r="P202" s="14"/>
      <c r="Q202" s="14"/>
      <c r="R202" s="47"/>
    </row>
    <row r="203" spans="1:18" x14ac:dyDescent="0.2">
      <c r="C203" s="15"/>
      <c r="D203" s="15"/>
      <c r="E203" s="15"/>
      <c r="F203" s="24"/>
      <c r="G203" s="32"/>
      <c r="I203" s="15"/>
      <c r="J203" s="15"/>
      <c r="K203" s="15"/>
      <c r="L203" s="24"/>
      <c r="O203" s="15"/>
      <c r="P203" s="15"/>
      <c r="Q203" s="15"/>
      <c r="R203" s="24"/>
    </row>
    <row r="204" spans="1:18" x14ac:dyDescent="0.2">
      <c r="C204" s="106"/>
      <c r="E204" s="106"/>
      <c r="F204" s="46"/>
      <c r="G204" s="32"/>
      <c r="I204" s="48"/>
      <c r="J204" s="47"/>
      <c r="K204" s="48"/>
      <c r="L204" s="46"/>
      <c r="O204" s="48"/>
      <c r="P204" s="47"/>
      <c r="Q204" s="48"/>
      <c r="R204" s="46"/>
    </row>
    <row r="205" spans="1:18" x14ac:dyDescent="0.2">
      <c r="C205" s="15"/>
      <c r="E205" s="15"/>
      <c r="F205" s="24"/>
      <c r="G205" s="32"/>
      <c r="I205" s="47"/>
      <c r="J205" s="47"/>
      <c r="K205" s="47"/>
      <c r="L205" s="24"/>
      <c r="O205" s="47"/>
      <c r="P205" s="47"/>
      <c r="Q205" s="47"/>
      <c r="R205" s="24"/>
    </row>
    <row r="206" spans="1:18" x14ac:dyDescent="0.2">
      <c r="C206" s="15"/>
      <c r="E206" s="15"/>
      <c r="F206" s="24"/>
      <c r="G206" s="57"/>
      <c r="I206" s="50"/>
      <c r="J206" s="50"/>
      <c r="K206" s="50"/>
      <c r="L206" s="106"/>
      <c r="M206" s="57"/>
      <c r="O206" s="50"/>
      <c r="P206" s="50"/>
      <c r="Q206" s="50"/>
      <c r="R206" s="106"/>
    </row>
    <row r="207" spans="1:18" x14ac:dyDescent="0.2">
      <c r="C207" s="136"/>
      <c r="E207" s="136"/>
      <c r="F207" s="46"/>
      <c r="G207" s="57"/>
      <c r="I207" s="50"/>
      <c r="J207" s="50"/>
      <c r="K207" s="50"/>
      <c r="L207" s="106"/>
      <c r="M207" s="57"/>
      <c r="O207" s="50"/>
      <c r="P207" s="50"/>
      <c r="Q207" s="50"/>
      <c r="R207" s="106"/>
    </row>
    <row r="211" spans="12:18" x14ac:dyDescent="0.2">
      <c r="M211" s="37"/>
    </row>
    <row r="212" spans="12:18" x14ac:dyDescent="0.2">
      <c r="L212" s="4"/>
      <c r="M212" s="2"/>
      <c r="N212" s="2"/>
      <c r="P212" s="4"/>
      <c r="Q212" s="4"/>
      <c r="R212" s="4"/>
    </row>
    <row r="213" spans="12:18" x14ac:dyDescent="0.2">
      <c r="L213" s="6"/>
      <c r="M213" s="39"/>
      <c r="N213" s="6"/>
      <c r="O213" s="6"/>
      <c r="P213" s="6"/>
      <c r="Q213" s="6"/>
      <c r="R213" s="6"/>
    </row>
    <row r="214" spans="12:18" x14ac:dyDescent="0.2">
      <c r="L214" s="11"/>
      <c r="M214" s="41"/>
      <c r="N214" s="11"/>
      <c r="O214" s="11"/>
      <c r="P214" s="11"/>
      <c r="Q214" s="11"/>
      <c r="R214" s="11"/>
    </row>
    <row r="215" spans="12:18" x14ac:dyDescent="0.2">
      <c r="L215" s="11"/>
      <c r="M215" s="41"/>
      <c r="N215" s="11"/>
      <c r="O215" s="11"/>
      <c r="P215" s="11"/>
      <c r="Q215" s="11"/>
      <c r="R215" s="11"/>
    </row>
    <row r="216" spans="12:18" x14ac:dyDescent="0.2">
      <c r="L216" s="11"/>
      <c r="M216" s="41"/>
      <c r="N216" s="11"/>
      <c r="O216" s="11"/>
      <c r="P216" s="11"/>
      <c r="Q216" s="11"/>
      <c r="R216" s="11"/>
    </row>
    <row r="217" spans="12:18" x14ac:dyDescent="0.2">
      <c r="L217" s="11"/>
      <c r="M217" s="41"/>
      <c r="N217" s="11"/>
      <c r="O217" s="11"/>
      <c r="P217" s="11"/>
      <c r="Q217" s="11"/>
      <c r="R217" s="11"/>
    </row>
    <row r="218" spans="12:18" x14ac:dyDescent="0.2">
      <c r="L218" s="11"/>
      <c r="M218" s="41"/>
      <c r="N218" s="11"/>
      <c r="O218" s="11"/>
      <c r="P218" s="11"/>
      <c r="Q218" s="11"/>
      <c r="R218" s="11"/>
    </row>
    <row r="219" spans="12:18" x14ac:dyDescent="0.2">
      <c r="L219" s="11"/>
      <c r="M219" s="41"/>
      <c r="N219" s="11"/>
      <c r="O219" s="11"/>
      <c r="P219" s="11"/>
      <c r="Q219" s="11"/>
      <c r="R219" s="11"/>
    </row>
    <row r="220" spans="12:18" x14ac:dyDescent="0.2">
      <c r="L220" s="11"/>
      <c r="M220" s="41"/>
      <c r="N220" s="11"/>
      <c r="O220" s="11"/>
      <c r="P220" s="11"/>
      <c r="Q220" s="11"/>
      <c r="R220" s="11"/>
    </row>
    <row r="221" spans="12:18" x14ac:dyDescent="0.2">
      <c r="L221" s="11"/>
      <c r="M221" s="41"/>
      <c r="N221" s="11"/>
      <c r="O221" s="11"/>
      <c r="P221" s="11"/>
      <c r="Q221" s="11"/>
      <c r="R221" s="11"/>
    </row>
    <row r="222" spans="12:18" x14ac:dyDescent="0.2">
      <c r="L222" s="11"/>
      <c r="M222" s="41"/>
      <c r="N222" s="11"/>
      <c r="O222" s="11"/>
      <c r="P222" s="11"/>
      <c r="Q222" s="11"/>
      <c r="R222" s="11"/>
    </row>
    <row r="223" spans="12:18" x14ac:dyDescent="0.2">
      <c r="L223" s="11"/>
      <c r="M223" s="41"/>
      <c r="N223" s="11"/>
      <c r="O223" s="11"/>
      <c r="P223" s="11"/>
      <c r="Q223" s="11"/>
      <c r="R223" s="11"/>
    </row>
    <row r="224" spans="12:18" x14ac:dyDescent="0.2">
      <c r="L224" s="11"/>
      <c r="M224" s="41"/>
      <c r="N224" s="11"/>
      <c r="O224" s="11"/>
      <c r="P224" s="11"/>
      <c r="Q224" s="11"/>
      <c r="R224" s="11"/>
    </row>
    <row r="225" spans="12:18" x14ac:dyDescent="0.2">
      <c r="L225" s="11"/>
      <c r="M225" s="41"/>
      <c r="N225" s="11"/>
      <c r="O225" s="11"/>
      <c r="P225" s="11"/>
      <c r="Q225" s="11"/>
      <c r="R225" s="11"/>
    </row>
    <row r="226" spans="12:18" x14ac:dyDescent="0.2">
      <c r="L226" s="11"/>
      <c r="M226" s="41"/>
      <c r="N226" s="11"/>
      <c r="O226" s="11"/>
      <c r="P226" s="11"/>
      <c r="Q226" s="11"/>
      <c r="R226" s="11"/>
    </row>
    <row r="227" spans="12:18" x14ac:dyDescent="0.2">
      <c r="L227" s="11"/>
      <c r="M227" s="41"/>
      <c r="N227" s="11"/>
      <c r="O227" s="11"/>
      <c r="P227" s="11"/>
      <c r="Q227" s="11"/>
      <c r="R227" s="11"/>
    </row>
    <row r="228" spans="12:18" x14ac:dyDescent="0.2">
      <c r="L228" s="11"/>
      <c r="M228" s="41"/>
      <c r="N228" s="11"/>
      <c r="O228" s="11"/>
      <c r="P228" s="11"/>
      <c r="Q228" s="11"/>
      <c r="R228" s="11"/>
    </row>
    <row r="229" spans="12:18" x14ac:dyDescent="0.2">
      <c r="L229" s="11"/>
      <c r="M229" s="41"/>
      <c r="N229" s="11"/>
      <c r="O229" s="11"/>
      <c r="P229" s="11"/>
      <c r="Q229" s="11"/>
      <c r="R229" s="11"/>
    </row>
    <row r="230" spans="12:18" x14ac:dyDescent="0.2">
      <c r="L230" s="11"/>
      <c r="M230" s="41"/>
      <c r="N230" s="11"/>
      <c r="O230" s="11"/>
      <c r="P230" s="11"/>
      <c r="Q230" s="11"/>
      <c r="R230" s="11"/>
    </row>
    <row r="231" spans="12:18" x14ac:dyDescent="0.2">
      <c r="L231" s="11"/>
      <c r="M231" s="41"/>
      <c r="N231" s="11"/>
      <c r="O231" s="11"/>
      <c r="P231" s="11"/>
      <c r="Q231" s="11"/>
      <c r="R231" s="11"/>
    </row>
    <row r="232" spans="12:18" x14ac:dyDescent="0.2">
      <c r="L232" s="11"/>
      <c r="M232" s="41"/>
      <c r="N232" s="11"/>
      <c r="O232" s="11"/>
      <c r="P232" s="11"/>
      <c r="Q232" s="11"/>
      <c r="R232" s="11"/>
    </row>
    <row r="233" spans="12:18" x14ac:dyDescent="0.2">
      <c r="L233" s="11"/>
      <c r="M233" s="41"/>
      <c r="N233" s="11"/>
      <c r="O233" s="11"/>
      <c r="P233" s="11"/>
      <c r="Q233" s="11"/>
      <c r="R233" s="11"/>
    </row>
    <row r="234" spans="12:18" x14ac:dyDescent="0.2">
      <c r="L234" s="11"/>
      <c r="M234" s="41"/>
      <c r="N234" s="11"/>
      <c r="O234" s="11"/>
      <c r="P234" s="11"/>
      <c r="Q234" s="11"/>
      <c r="R234" s="11"/>
    </row>
    <row r="235" spans="12:18" x14ac:dyDescent="0.2">
      <c r="L235" s="11"/>
      <c r="M235" s="41"/>
      <c r="N235" s="11"/>
      <c r="O235" s="11"/>
      <c r="P235" s="11"/>
      <c r="Q235" s="11"/>
      <c r="R235" s="11"/>
    </row>
    <row r="236" spans="12:18" x14ac:dyDescent="0.2">
      <c r="L236" s="11"/>
      <c r="M236" s="41"/>
      <c r="N236" s="11"/>
      <c r="O236" s="11"/>
      <c r="P236" s="11"/>
      <c r="Q236" s="11"/>
      <c r="R236" s="11"/>
    </row>
    <row r="237" spans="12:18" x14ac:dyDescent="0.2">
      <c r="L237" s="11"/>
      <c r="M237" s="41"/>
      <c r="N237" s="11"/>
      <c r="O237" s="11"/>
      <c r="P237" s="11"/>
      <c r="Q237" s="11"/>
      <c r="R237" s="11"/>
    </row>
    <row r="238" spans="12:18" x14ac:dyDescent="0.2">
      <c r="L238" s="11"/>
      <c r="M238" s="41"/>
      <c r="N238" s="11"/>
      <c r="O238" s="11"/>
      <c r="P238" s="11"/>
      <c r="Q238" s="11"/>
      <c r="R238" s="11"/>
    </row>
    <row r="239" spans="12:18" x14ac:dyDescent="0.2">
      <c r="L239" s="11"/>
      <c r="M239" s="41"/>
      <c r="N239" s="11"/>
      <c r="O239" s="11"/>
      <c r="P239" s="11"/>
      <c r="Q239" s="11"/>
      <c r="R239" s="11"/>
    </row>
    <row r="240" spans="12:18" x14ac:dyDescent="0.2">
      <c r="L240" s="11"/>
      <c r="M240" s="41"/>
      <c r="N240" s="11"/>
      <c r="O240" s="11"/>
      <c r="P240" s="11"/>
      <c r="Q240" s="11"/>
      <c r="R240" s="11"/>
    </row>
    <row r="241" spans="12:19" x14ac:dyDescent="0.2">
      <c r="L241" s="11"/>
      <c r="M241" s="41"/>
      <c r="N241" s="11"/>
      <c r="O241" s="11"/>
      <c r="P241" s="11"/>
      <c r="Q241" s="11"/>
      <c r="R241" s="11"/>
    </row>
    <row r="242" spans="12:19" x14ac:dyDescent="0.2">
      <c r="L242" s="11"/>
      <c r="M242" s="41"/>
      <c r="N242" s="11"/>
      <c r="O242" s="11"/>
      <c r="P242" s="11"/>
      <c r="Q242" s="11"/>
      <c r="R242" s="11"/>
    </row>
    <row r="243" spans="12:19" x14ac:dyDescent="0.2">
      <c r="L243" s="11"/>
      <c r="M243" s="41"/>
      <c r="N243" s="11"/>
      <c r="O243" s="11"/>
      <c r="P243" s="11"/>
      <c r="Q243" s="11"/>
      <c r="R243" s="11"/>
    </row>
    <row r="244" spans="12:19" x14ac:dyDescent="0.2">
      <c r="L244" s="11"/>
      <c r="M244" s="41"/>
      <c r="N244" s="11"/>
      <c r="O244" s="11"/>
      <c r="P244" s="11"/>
      <c r="Q244" s="11"/>
      <c r="R244" s="11"/>
    </row>
    <row r="245" spans="12:19" x14ac:dyDescent="0.2">
      <c r="L245" s="11"/>
      <c r="M245" s="41"/>
      <c r="N245" s="11"/>
      <c r="O245" s="11"/>
      <c r="P245" s="11"/>
      <c r="Q245" s="11"/>
      <c r="R245" s="11"/>
    </row>
    <row r="246" spans="12:19" x14ac:dyDescent="0.2">
      <c r="L246" s="47"/>
      <c r="M246" s="45"/>
      <c r="O246" s="14"/>
      <c r="P246" s="14"/>
      <c r="Q246" s="14"/>
      <c r="R246" s="47"/>
    </row>
    <row r="247" spans="12:19" x14ac:dyDescent="0.2">
      <c r="L247" s="24"/>
      <c r="O247" s="15"/>
      <c r="P247" s="15"/>
      <c r="Q247" s="15"/>
      <c r="R247" s="24"/>
    </row>
    <row r="248" spans="12:19" x14ac:dyDescent="0.2">
      <c r="L248" s="46"/>
      <c r="O248" s="48"/>
      <c r="P248" s="47"/>
      <c r="Q248" s="48"/>
      <c r="R248" s="46"/>
    </row>
    <row r="249" spans="12:19" x14ac:dyDescent="0.2">
      <c r="L249" s="24"/>
      <c r="O249" s="47"/>
      <c r="P249" s="47"/>
      <c r="Q249" s="47"/>
      <c r="R249" s="24"/>
    </row>
    <row r="250" spans="12:19" x14ac:dyDescent="0.2">
      <c r="L250" s="106"/>
      <c r="M250" s="57"/>
      <c r="O250" s="50"/>
      <c r="P250" s="50"/>
      <c r="Q250" s="50"/>
      <c r="R250" s="106"/>
    </row>
    <row r="251" spans="12:19" x14ac:dyDescent="0.2">
      <c r="L251" s="106"/>
      <c r="M251" s="57"/>
      <c r="O251" s="50"/>
      <c r="P251" s="50"/>
      <c r="Q251" s="50"/>
      <c r="R251" s="106"/>
    </row>
    <row r="253" spans="12:19" x14ac:dyDescent="0.2">
      <c r="M253" s="37"/>
    </row>
    <row r="254" spans="12:19" x14ac:dyDescent="0.2">
      <c r="M254" s="2"/>
      <c r="N254" s="2"/>
      <c r="P254" s="4"/>
      <c r="Q254" s="4"/>
      <c r="R254" s="4"/>
    </row>
    <row r="255" spans="12:19" x14ac:dyDescent="0.2">
      <c r="M255" s="39"/>
      <c r="N255" s="6"/>
      <c r="O255" s="6"/>
      <c r="P255" s="6"/>
      <c r="Q255" s="6"/>
      <c r="R255" s="6"/>
    </row>
    <row r="256" spans="12:19" ht="14.4" customHeight="1" x14ac:dyDescent="0.2">
      <c r="M256" s="41"/>
      <c r="N256" s="11"/>
      <c r="O256" s="11"/>
      <c r="P256" s="11"/>
      <c r="Q256" s="11"/>
      <c r="R256" s="11"/>
      <c r="S256" s="16"/>
    </row>
    <row r="257" spans="13:19" ht="14.4" customHeight="1" x14ac:dyDescent="0.2">
      <c r="M257" s="41"/>
      <c r="N257" s="11"/>
      <c r="O257" s="11"/>
      <c r="P257" s="11"/>
      <c r="Q257" s="11"/>
      <c r="R257" s="11"/>
      <c r="S257" s="16"/>
    </row>
    <row r="258" spans="13:19" ht="14.4" customHeight="1" x14ac:dyDescent="0.2">
      <c r="M258" s="41"/>
      <c r="N258" s="11"/>
      <c r="O258" s="11"/>
      <c r="P258" s="11"/>
      <c r="Q258" s="11"/>
      <c r="R258" s="11"/>
      <c r="S258" s="16"/>
    </row>
    <row r="259" spans="13:19" ht="14.4" customHeight="1" x14ac:dyDescent="0.2">
      <c r="M259" s="41"/>
      <c r="N259" s="11"/>
      <c r="O259" s="11"/>
      <c r="P259" s="11"/>
      <c r="Q259" s="11"/>
      <c r="R259" s="11"/>
      <c r="S259" s="16"/>
    </row>
    <row r="260" spans="13:19" ht="14.4" customHeight="1" x14ac:dyDescent="0.2">
      <c r="M260" s="41"/>
      <c r="N260" s="11"/>
      <c r="O260" s="11"/>
      <c r="P260" s="11"/>
      <c r="Q260" s="11"/>
      <c r="R260" s="11"/>
      <c r="S260" s="16"/>
    </row>
    <row r="261" spans="13:19" ht="14.4" customHeight="1" x14ac:dyDescent="0.2">
      <c r="M261" s="41"/>
      <c r="N261" s="11"/>
      <c r="O261" s="11"/>
      <c r="P261" s="11"/>
      <c r="Q261" s="11"/>
      <c r="R261" s="11"/>
      <c r="S261" s="16"/>
    </row>
    <row r="262" spans="13:19" ht="14.4" customHeight="1" x14ac:dyDescent="0.2">
      <c r="M262" s="41"/>
      <c r="N262" s="11"/>
      <c r="O262" s="11"/>
      <c r="P262" s="11"/>
      <c r="Q262" s="11"/>
      <c r="R262" s="11"/>
      <c r="S262" s="16"/>
    </row>
    <row r="263" spans="13:19" ht="14.4" customHeight="1" x14ac:dyDescent="0.2">
      <c r="M263" s="41"/>
      <c r="N263" s="11"/>
      <c r="O263" s="11"/>
      <c r="P263" s="11"/>
      <c r="Q263" s="11"/>
      <c r="R263" s="11"/>
      <c r="S263" s="16"/>
    </row>
    <row r="264" spans="13:19" ht="14.4" customHeight="1" x14ac:dyDescent="0.2">
      <c r="M264" s="41"/>
      <c r="N264" s="11"/>
      <c r="O264" s="11"/>
      <c r="P264" s="11"/>
      <c r="Q264" s="11"/>
      <c r="R264" s="11"/>
      <c r="S264" s="16"/>
    </row>
    <row r="265" spans="13:19" ht="14.4" customHeight="1" x14ac:dyDescent="0.2">
      <c r="M265" s="41"/>
      <c r="N265" s="11"/>
      <c r="O265" s="11"/>
      <c r="P265" s="11"/>
      <c r="Q265" s="11"/>
      <c r="R265" s="11"/>
      <c r="S265" s="16"/>
    </row>
    <row r="266" spans="13:19" ht="14.4" customHeight="1" x14ac:dyDescent="0.2">
      <c r="M266" s="41"/>
      <c r="N266" s="11"/>
      <c r="O266" s="11"/>
      <c r="P266" s="11"/>
      <c r="Q266" s="11"/>
      <c r="R266" s="11"/>
      <c r="S266" s="16"/>
    </row>
    <row r="267" spans="13:19" ht="14.4" customHeight="1" x14ac:dyDescent="0.2">
      <c r="M267" s="41"/>
      <c r="N267" s="11"/>
      <c r="O267" s="11"/>
      <c r="P267" s="11"/>
      <c r="Q267" s="11"/>
      <c r="R267" s="11"/>
      <c r="S267" s="16"/>
    </row>
    <row r="268" spans="13:19" ht="14.4" customHeight="1" x14ac:dyDescent="0.2">
      <c r="M268" s="41"/>
      <c r="N268" s="11"/>
      <c r="O268" s="11"/>
      <c r="P268" s="11"/>
      <c r="Q268" s="11"/>
      <c r="R268" s="11"/>
      <c r="S268" s="16"/>
    </row>
    <row r="269" spans="13:19" ht="14.4" customHeight="1" x14ac:dyDescent="0.2">
      <c r="M269" s="41"/>
      <c r="N269" s="11"/>
      <c r="O269" s="11"/>
      <c r="P269" s="11"/>
      <c r="Q269" s="11"/>
      <c r="R269" s="11"/>
      <c r="S269" s="16"/>
    </row>
    <row r="270" spans="13:19" ht="14.4" customHeight="1" x14ac:dyDescent="0.2">
      <c r="M270" s="41"/>
      <c r="N270" s="11"/>
      <c r="O270" s="11"/>
      <c r="P270" s="11"/>
      <c r="Q270" s="11"/>
      <c r="R270" s="11"/>
      <c r="S270" s="16"/>
    </row>
    <row r="271" spans="13:19" ht="14.4" customHeight="1" x14ac:dyDescent="0.2">
      <c r="M271" s="41"/>
      <c r="N271" s="11"/>
      <c r="O271" s="11"/>
      <c r="P271" s="11"/>
      <c r="Q271" s="11"/>
      <c r="R271" s="11"/>
      <c r="S271" s="16"/>
    </row>
    <row r="272" spans="13:19" ht="14.4" customHeight="1" x14ac:dyDescent="0.2">
      <c r="M272" s="41"/>
      <c r="N272" s="11"/>
      <c r="O272" s="11"/>
      <c r="P272" s="11"/>
      <c r="Q272" s="11"/>
      <c r="R272" s="11"/>
      <c r="S272" s="16"/>
    </row>
    <row r="273" spans="13:19" ht="14.4" customHeight="1" x14ac:dyDescent="0.2">
      <c r="M273" s="41"/>
      <c r="N273" s="11"/>
      <c r="O273" s="11"/>
      <c r="P273" s="11"/>
      <c r="Q273" s="11"/>
      <c r="R273" s="11"/>
      <c r="S273" s="16"/>
    </row>
    <row r="274" spans="13:19" ht="14.4" customHeight="1" x14ac:dyDescent="0.2">
      <c r="M274" s="41"/>
      <c r="N274" s="11"/>
      <c r="O274" s="11"/>
      <c r="P274" s="11"/>
      <c r="Q274" s="11"/>
      <c r="R274" s="11"/>
      <c r="S274" s="16"/>
    </row>
    <row r="275" spans="13:19" ht="14.4" customHeight="1" x14ac:dyDescent="0.2">
      <c r="M275" s="41"/>
      <c r="N275" s="11"/>
      <c r="O275" s="11"/>
      <c r="P275" s="11"/>
      <c r="Q275" s="11"/>
      <c r="R275" s="11"/>
      <c r="S275" s="16"/>
    </row>
    <row r="276" spans="13:19" ht="14.4" customHeight="1" x14ac:dyDescent="0.2">
      <c r="M276" s="41"/>
      <c r="N276" s="11"/>
      <c r="O276" s="11"/>
      <c r="P276" s="11"/>
      <c r="Q276" s="11"/>
      <c r="R276" s="11"/>
      <c r="S276" s="16"/>
    </row>
    <row r="277" spans="13:19" ht="14.4" customHeight="1" x14ac:dyDescent="0.2">
      <c r="M277" s="41"/>
      <c r="N277" s="11"/>
      <c r="O277" s="11"/>
      <c r="P277" s="11"/>
      <c r="Q277" s="11"/>
      <c r="R277" s="11"/>
      <c r="S277" s="16"/>
    </row>
    <row r="278" spans="13:19" ht="14.4" customHeight="1" x14ac:dyDescent="0.2">
      <c r="M278" s="41"/>
      <c r="N278" s="11"/>
      <c r="O278" s="11"/>
      <c r="P278" s="11"/>
      <c r="Q278" s="11"/>
      <c r="R278" s="11"/>
      <c r="S278" s="16"/>
    </row>
    <row r="279" spans="13:19" ht="14.4" customHeight="1" x14ac:dyDescent="0.2">
      <c r="M279" s="41"/>
      <c r="N279" s="11"/>
      <c r="O279" s="11"/>
      <c r="P279" s="11"/>
      <c r="Q279" s="11"/>
      <c r="R279" s="11"/>
      <c r="S279" s="16"/>
    </row>
    <row r="280" spans="13:19" ht="14.4" customHeight="1" x14ac:dyDescent="0.2">
      <c r="M280" s="41"/>
      <c r="N280" s="11"/>
      <c r="O280" s="11"/>
      <c r="P280" s="11"/>
      <c r="Q280" s="11"/>
      <c r="R280" s="11"/>
      <c r="S280" s="16"/>
    </row>
    <row r="281" spans="13:19" ht="14.4" customHeight="1" x14ac:dyDescent="0.2">
      <c r="M281" s="41"/>
      <c r="N281" s="11"/>
      <c r="O281" s="11"/>
      <c r="P281" s="11"/>
      <c r="Q281" s="11"/>
      <c r="R281" s="11"/>
    </row>
    <row r="282" spans="13:19" ht="14.4" customHeight="1" x14ac:dyDescent="0.2">
      <c r="M282" s="41"/>
      <c r="N282" s="11"/>
      <c r="O282" s="11"/>
      <c r="P282" s="11"/>
      <c r="Q282" s="11"/>
      <c r="R282" s="11"/>
    </row>
    <row r="283" spans="13:19" ht="14.4" customHeight="1" x14ac:dyDescent="0.2">
      <c r="M283" s="41"/>
      <c r="N283" s="11"/>
      <c r="O283" s="11"/>
      <c r="P283" s="11"/>
      <c r="Q283" s="11"/>
      <c r="R283" s="11"/>
    </row>
    <row r="284" spans="13:19" ht="14.4" customHeight="1" x14ac:dyDescent="0.2">
      <c r="M284" s="41"/>
      <c r="N284" s="11"/>
      <c r="O284" s="11"/>
      <c r="P284" s="11"/>
      <c r="Q284" s="11"/>
      <c r="R284" s="11"/>
    </row>
    <row r="285" spans="13:19" ht="14.4" customHeight="1" x14ac:dyDescent="0.2">
      <c r="M285" s="41"/>
      <c r="N285" s="11"/>
      <c r="O285" s="11"/>
      <c r="P285" s="11"/>
      <c r="Q285" s="11"/>
      <c r="R285" s="11"/>
    </row>
    <row r="286" spans="13:19" ht="14.4" customHeight="1" x14ac:dyDescent="0.2">
      <c r="M286" s="41"/>
      <c r="N286" s="11"/>
      <c r="O286" s="11"/>
      <c r="P286" s="11"/>
      <c r="Q286" s="11"/>
      <c r="R286" s="11"/>
    </row>
    <row r="287" spans="13:19" ht="14.4" customHeight="1" x14ac:dyDescent="0.2">
      <c r="M287" s="41"/>
      <c r="N287" s="11"/>
      <c r="O287" s="11"/>
      <c r="P287" s="11"/>
      <c r="Q287" s="11"/>
      <c r="R287" s="11"/>
    </row>
    <row r="288" spans="13:19" ht="14.4" customHeight="1" x14ac:dyDescent="0.2">
      <c r="M288" s="45"/>
      <c r="O288" s="14"/>
      <c r="P288" s="14"/>
      <c r="Q288" s="14"/>
      <c r="R288" s="47"/>
    </row>
    <row r="289" spans="13:24" ht="14.4" customHeight="1" x14ac:dyDescent="0.2">
      <c r="O289" s="15"/>
      <c r="P289" s="15"/>
      <c r="Q289" s="15"/>
      <c r="R289" s="24"/>
    </row>
    <row r="290" spans="13:24" ht="14.4" customHeight="1" x14ac:dyDescent="0.2">
      <c r="O290" s="48"/>
      <c r="P290" s="47"/>
      <c r="Q290" s="48"/>
      <c r="R290" s="46"/>
    </row>
    <row r="291" spans="13:24" x14ac:dyDescent="0.2">
      <c r="O291" s="47"/>
      <c r="P291" s="47"/>
      <c r="Q291" s="47"/>
      <c r="R291" s="24"/>
    </row>
    <row r="292" spans="13:24" x14ac:dyDescent="0.2">
      <c r="M292" s="57"/>
      <c r="O292" s="50"/>
      <c r="P292" s="50"/>
      <c r="Q292" s="50"/>
      <c r="R292" s="106"/>
    </row>
    <row r="293" spans="13:24" x14ac:dyDescent="0.2">
      <c r="M293" s="57"/>
      <c r="O293" s="50"/>
      <c r="P293" s="50"/>
      <c r="Q293" s="50"/>
      <c r="R293" s="106"/>
    </row>
    <row r="295" spans="13:24" x14ac:dyDescent="0.2">
      <c r="M295" s="37"/>
      <c r="S295" s="37"/>
    </row>
    <row r="296" spans="13:24" x14ac:dyDescent="0.2">
      <c r="M296" s="2"/>
      <c r="N296" s="2"/>
      <c r="P296" s="4"/>
      <c r="Q296" s="4"/>
      <c r="R296" s="4"/>
      <c r="S296" s="2"/>
      <c r="T296" s="2"/>
      <c r="V296" s="4"/>
      <c r="W296" s="4"/>
      <c r="X296" s="4"/>
    </row>
    <row r="297" spans="13:24" x14ac:dyDescent="0.2">
      <c r="M297" s="39"/>
      <c r="N297" s="6"/>
      <c r="O297" s="6"/>
      <c r="P297" s="6"/>
      <c r="Q297" s="6"/>
      <c r="R297" s="6"/>
      <c r="S297" s="39"/>
      <c r="T297" s="6"/>
      <c r="U297" s="6"/>
      <c r="V297" s="6"/>
      <c r="W297" s="6"/>
      <c r="X297" s="6"/>
    </row>
    <row r="298" spans="13:24" x14ac:dyDescent="0.2">
      <c r="M298" s="41"/>
      <c r="N298" s="11"/>
      <c r="O298" s="11"/>
      <c r="P298" s="11"/>
      <c r="Q298" s="11"/>
      <c r="R298" s="25"/>
      <c r="S298" s="41"/>
      <c r="T298" s="11"/>
      <c r="U298" s="11"/>
      <c r="V298" s="11"/>
      <c r="W298" s="11"/>
      <c r="X298" s="25"/>
    </row>
    <row r="299" spans="13:24" x14ac:dyDescent="0.2">
      <c r="M299" s="41"/>
      <c r="N299" s="11"/>
      <c r="O299" s="11"/>
      <c r="P299" s="11"/>
      <c r="Q299" s="11"/>
      <c r="R299" s="25"/>
      <c r="S299" s="41"/>
      <c r="T299" s="11"/>
      <c r="U299" s="11"/>
      <c r="V299" s="11"/>
      <c r="W299" s="11"/>
      <c r="X299" s="25"/>
    </row>
    <row r="300" spans="13:24" x14ac:dyDescent="0.2">
      <c r="M300" s="41"/>
      <c r="N300" s="11"/>
      <c r="O300" s="11"/>
      <c r="P300" s="11"/>
      <c r="Q300" s="11"/>
      <c r="R300" s="25"/>
      <c r="S300" s="41"/>
      <c r="T300" s="11"/>
      <c r="U300" s="11"/>
      <c r="V300" s="11"/>
      <c r="W300" s="11"/>
      <c r="X300" s="25"/>
    </row>
    <row r="301" spans="13:24" x14ac:dyDescent="0.2">
      <c r="M301" s="41"/>
      <c r="N301" s="11"/>
      <c r="O301" s="11"/>
      <c r="P301" s="11"/>
      <c r="Q301" s="11"/>
      <c r="R301" s="25"/>
      <c r="S301" s="41"/>
      <c r="T301" s="11"/>
      <c r="U301" s="11"/>
      <c r="V301" s="11"/>
      <c r="W301" s="11"/>
      <c r="X301" s="25"/>
    </row>
    <row r="302" spans="13:24" x14ac:dyDescent="0.2">
      <c r="M302" s="41"/>
      <c r="N302" s="11"/>
      <c r="O302" s="11"/>
      <c r="P302" s="11"/>
      <c r="Q302" s="11"/>
      <c r="R302" s="25"/>
      <c r="S302" s="41"/>
      <c r="T302" s="11"/>
      <c r="U302" s="11"/>
      <c r="V302" s="11"/>
      <c r="W302" s="11"/>
      <c r="X302" s="25"/>
    </row>
    <row r="303" spans="13:24" x14ac:dyDescent="0.2">
      <c r="M303" s="41"/>
      <c r="N303" s="11"/>
      <c r="O303" s="11"/>
      <c r="P303" s="11"/>
      <c r="Q303" s="11"/>
      <c r="R303" s="25"/>
      <c r="S303" s="41"/>
      <c r="T303" s="11"/>
      <c r="U303" s="11"/>
      <c r="V303" s="11"/>
      <c r="W303" s="11"/>
      <c r="X303" s="25"/>
    </row>
    <row r="304" spans="13:24" x14ac:dyDescent="0.2">
      <c r="M304" s="41"/>
      <c r="N304" s="11"/>
      <c r="O304" s="11"/>
      <c r="P304" s="11"/>
      <c r="Q304" s="11"/>
      <c r="R304" s="25"/>
      <c r="S304" s="41"/>
      <c r="T304" s="11"/>
      <c r="U304" s="11"/>
      <c r="V304" s="11"/>
      <c r="W304" s="11"/>
      <c r="X304" s="25"/>
    </row>
    <row r="305" spans="13:24" x14ac:dyDescent="0.2">
      <c r="M305" s="41"/>
      <c r="N305" s="11"/>
      <c r="O305" s="11"/>
      <c r="P305" s="11"/>
      <c r="Q305" s="11"/>
      <c r="R305" s="25"/>
      <c r="S305" s="41"/>
      <c r="T305" s="11"/>
      <c r="U305" s="11"/>
      <c r="V305" s="11"/>
      <c r="W305" s="11"/>
      <c r="X305" s="25"/>
    </row>
    <row r="306" spans="13:24" x14ac:dyDescent="0.2">
      <c r="M306" s="41"/>
      <c r="N306" s="11"/>
      <c r="O306" s="11"/>
      <c r="P306" s="11"/>
      <c r="Q306" s="11"/>
      <c r="R306" s="25"/>
      <c r="S306" s="41"/>
      <c r="T306" s="11"/>
      <c r="U306" s="11"/>
      <c r="V306" s="11"/>
      <c r="W306" s="11"/>
      <c r="X306" s="25"/>
    </row>
    <row r="307" spans="13:24" x14ac:dyDescent="0.2">
      <c r="M307" s="41"/>
      <c r="N307" s="11"/>
      <c r="O307" s="11"/>
      <c r="P307" s="11"/>
      <c r="Q307" s="11"/>
      <c r="R307" s="25"/>
      <c r="S307" s="41"/>
      <c r="T307" s="11"/>
      <c r="U307" s="11"/>
      <c r="V307" s="11"/>
      <c r="W307" s="11"/>
      <c r="X307" s="25"/>
    </row>
    <row r="308" spans="13:24" x14ac:dyDescent="0.2">
      <c r="M308" s="41"/>
      <c r="N308" s="11"/>
      <c r="O308" s="11"/>
      <c r="P308" s="11"/>
      <c r="Q308" s="11"/>
      <c r="R308" s="25"/>
      <c r="S308" s="41"/>
      <c r="T308" s="11"/>
      <c r="U308" s="11"/>
      <c r="V308" s="11"/>
      <c r="W308" s="11"/>
      <c r="X308" s="25"/>
    </row>
    <row r="309" spans="13:24" x14ac:dyDescent="0.2">
      <c r="M309" s="41"/>
      <c r="N309" s="11"/>
      <c r="O309" s="11"/>
      <c r="P309" s="11"/>
      <c r="Q309" s="11"/>
      <c r="R309" s="25"/>
      <c r="S309" s="41"/>
      <c r="T309" s="11"/>
      <c r="U309" s="11"/>
      <c r="V309" s="11"/>
      <c r="W309" s="11"/>
      <c r="X309" s="25"/>
    </row>
    <row r="310" spans="13:24" x14ac:dyDescent="0.2">
      <c r="M310" s="41"/>
      <c r="N310" s="11"/>
      <c r="O310" s="11"/>
      <c r="P310" s="11"/>
      <c r="Q310" s="11"/>
      <c r="R310" s="25"/>
      <c r="S310" s="41"/>
      <c r="T310" s="11"/>
      <c r="U310" s="11"/>
      <c r="V310" s="11"/>
      <c r="W310" s="11"/>
      <c r="X310" s="25"/>
    </row>
    <row r="311" spans="13:24" x14ac:dyDescent="0.2">
      <c r="M311" s="41"/>
      <c r="N311" s="11"/>
      <c r="O311" s="11"/>
      <c r="P311" s="11"/>
      <c r="Q311" s="11"/>
      <c r="R311" s="25"/>
      <c r="S311" s="41"/>
      <c r="T311" s="11"/>
      <c r="U311" s="11"/>
      <c r="V311" s="11"/>
      <c r="W311" s="11"/>
      <c r="X311" s="25"/>
    </row>
    <row r="312" spans="13:24" x14ac:dyDescent="0.2">
      <c r="M312" s="41"/>
      <c r="N312" s="11"/>
      <c r="O312" s="11"/>
      <c r="P312" s="11"/>
      <c r="Q312" s="11"/>
      <c r="R312" s="25"/>
      <c r="S312" s="41"/>
      <c r="T312" s="11"/>
      <c r="U312" s="11"/>
      <c r="V312" s="11"/>
      <c r="W312" s="11"/>
      <c r="X312" s="25"/>
    </row>
    <row r="313" spans="13:24" x14ac:dyDescent="0.2">
      <c r="M313" s="41"/>
      <c r="N313" s="11"/>
      <c r="O313" s="11"/>
      <c r="P313" s="11"/>
      <c r="Q313" s="11"/>
      <c r="R313" s="25"/>
      <c r="S313" s="41"/>
      <c r="T313" s="11"/>
      <c r="U313" s="11"/>
      <c r="V313" s="11"/>
      <c r="W313" s="11"/>
      <c r="X313" s="25"/>
    </row>
    <row r="314" spans="13:24" x14ac:dyDescent="0.2">
      <c r="M314" s="41"/>
      <c r="N314" s="11"/>
      <c r="O314" s="11"/>
      <c r="P314" s="11"/>
      <c r="Q314" s="11"/>
      <c r="R314" s="25"/>
      <c r="S314" s="41"/>
      <c r="T314" s="11"/>
      <c r="U314" s="11"/>
      <c r="V314" s="11"/>
      <c r="W314" s="11"/>
      <c r="X314" s="25"/>
    </row>
    <row r="315" spans="13:24" x14ac:dyDescent="0.2">
      <c r="M315" s="41"/>
      <c r="N315" s="11"/>
      <c r="O315" s="11"/>
      <c r="P315" s="11"/>
      <c r="Q315" s="11"/>
      <c r="R315" s="25"/>
      <c r="S315" s="41"/>
      <c r="T315" s="11"/>
      <c r="U315" s="11"/>
      <c r="V315" s="11"/>
      <c r="W315" s="11"/>
      <c r="X315" s="25"/>
    </row>
    <row r="316" spans="13:24" x14ac:dyDescent="0.2">
      <c r="M316" s="41"/>
      <c r="N316" s="11"/>
      <c r="O316" s="11"/>
      <c r="P316" s="11"/>
      <c r="Q316" s="11"/>
      <c r="R316" s="25"/>
      <c r="S316" s="41"/>
      <c r="T316" s="11"/>
      <c r="U316" s="11"/>
      <c r="V316" s="11"/>
      <c r="W316" s="11"/>
      <c r="X316" s="25"/>
    </row>
    <row r="317" spans="13:24" x14ac:dyDescent="0.2">
      <c r="M317" s="41"/>
      <c r="N317" s="11"/>
      <c r="O317" s="11"/>
      <c r="P317" s="11"/>
      <c r="Q317" s="11"/>
      <c r="R317" s="25"/>
      <c r="S317" s="41"/>
      <c r="T317" s="11"/>
      <c r="U317" s="11"/>
      <c r="V317" s="11"/>
      <c r="W317" s="11"/>
      <c r="X317" s="25"/>
    </row>
    <row r="318" spans="13:24" x14ac:dyDescent="0.2">
      <c r="M318" s="41"/>
      <c r="N318" s="11"/>
      <c r="O318" s="11"/>
      <c r="P318" s="11"/>
      <c r="Q318" s="11"/>
      <c r="R318" s="25"/>
      <c r="S318" s="41"/>
      <c r="T318" s="11"/>
      <c r="U318" s="11"/>
      <c r="V318" s="11"/>
      <c r="W318" s="11"/>
      <c r="X318" s="25"/>
    </row>
    <row r="319" spans="13:24" x14ac:dyDescent="0.2">
      <c r="M319" s="41"/>
      <c r="N319" s="11"/>
      <c r="O319" s="11"/>
      <c r="P319" s="11"/>
      <c r="Q319" s="11"/>
      <c r="R319" s="25"/>
      <c r="S319" s="41"/>
      <c r="T319" s="11"/>
      <c r="U319" s="11"/>
      <c r="V319" s="11"/>
      <c r="W319" s="11"/>
      <c r="X319" s="25"/>
    </row>
    <row r="320" spans="13:24" x14ac:dyDescent="0.2">
      <c r="M320" s="41"/>
      <c r="N320" s="11"/>
      <c r="O320" s="11"/>
      <c r="P320" s="11"/>
      <c r="Q320" s="11"/>
      <c r="R320" s="25"/>
      <c r="S320" s="41"/>
      <c r="T320" s="11"/>
      <c r="U320" s="11"/>
      <c r="V320" s="11"/>
      <c r="W320" s="11"/>
      <c r="X320" s="25"/>
    </row>
    <row r="321" spans="13:24" x14ac:dyDescent="0.2">
      <c r="M321" s="41"/>
      <c r="N321" s="11"/>
      <c r="O321" s="11"/>
      <c r="P321" s="11"/>
      <c r="Q321" s="11"/>
      <c r="R321" s="25"/>
      <c r="S321" s="41"/>
      <c r="T321" s="11"/>
      <c r="U321" s="11"/>
      <c r="V321" s="11"/>
      <c r="W321" s="11"/>
      <c r="X321" s="25"/>
    </row>
    <row r="322" spans="13:24" x14ac:dyDescent="0.2">
      <c r="M322" s="41"/>
      <c r="N322" s="11"/>
      <c r="O322" s="11"/>
      <c r="P322" s="11"/>
      <c r="Q322" s="11"/>
      <c r="R322" s="25"/>
      <c r="S322" s="41"/>
      <c r="T322" s="11"/>
      <c r="U322" s="11"/>
      <c r="V322" s="11"/>
      <c r="W322" s="11"/>
      <c r="X322" s="25"/>
    </row>
    <row r="323" spans="13:24" x14ac:dyDescent="0.2">
      <c r="M323" s="41"/>
      <c r="N323" s="11"/>
      <c r="O323" s="11"/>
      <c r="P323" s="11"/>
      <c r="Q323" s="11"/>
      <c r="R323" s="25"/>
      <c r="S323" s="41"/>
      <c r="T323" s="11"/>
      <c r="U323" s="11"/>
      <c r="V323" s="11"/>
      <c r="W323" s="11"/>
      <c r="X323" s="25"/>
    </row>
    <row r="324" spans="13:24" x14ac:dyDescent="0.2">
      <c r="M324" s="41"/>
      <c r="N324" s="11"/>
      <c r="O324" s="11"/>
      <c r="P324" s="11"/>
      <c r="Q324" s="11"/>
      <c r="R324" s="25"/>
      <c r="S324" s="41"/>
      <c r="T324" s="11"/>
      <c r="U324" s="11"/>
      <c r="V324" s="11"/>
      <c r="W324" s="11"/>
      <c r="X324" s="25"/>
    </row>
    <row r="325" spans="13:24" x14ac:dyDescent="0.2">
      <c r="M325" s="41"/>
      <c r="N325" s="11"/>
      <c r="O325" s="11"/>
      <c r="P325" s="11"/>
      <c r="Q325" s="11"/>
      <c r="R325" s="25"/>
      <c r="S325" s="41"/>
      <c r="T325" s="11"/>
      <c r="U325" s="11"/>
      <c r="V325" s="11"/>
      <c r="W325" s="11"/>
      <c r="X325" s="25"/>
    </row>
    <row r="326" spans="13:24" x14ac:dyDescent="0.2">
      <c r="M326" s="41"/>
      <c r="N326" s="11"/>
      <c r="O326" s="11"/>
      <c r="P326" s="11"/>
      <c r="Q326" s="11"/>
      <c r="R326" s="25"/>
      <c r="S326" s="41"/>
      <c r="T326" s="11"/>
      <c r="U326" s="11"/>
      <c r="V326" s="11"/>
      <c r="W326" s="11"/>
      <c r="X326" s="25"/>
    </row>
    <row r="327" spans="13:24" x14ac:dyDescent="0.2">
      <c r="M327" s="41"/>
      <c r="N327" s="11"/>
      <c r="O327" s="11"/>
      <c r="P327" s="11"/>
      <c r="Q327" s="11"/>
      <c r="R327" s="25"/>
      <c r="S327" s="41"/>
      <c r="T327" s="11"/>
      <c r="U327" s="11"/>
      <c r="V327" s="11"/>
      <c r="W327" s="11"/>
      <c r="X327" s="25"/>
    </row>
    <row r="328" spans="13:24" x14ac:dyDescent="0.2">
      <c r="M328" s="41"/>
      <c r="N328" s="11"/>
      <c r="O328" s="11"/>
      <c r="P328" s="11"/>
      <c r="Q328" s="11"/>
      <c r="R328" s="25"/>
      <c r="S328" s="41"/>
      <c r="T328" s="11"/>
      <c r="U328" s="11"/>
      <c r="V328" s="11"/>
      <c r="W328" s="11"/>
      <c r="X328" s="25"/>
    </row>
    <row r="329" spans="13:24" x14ac:dyDescent="0.2">
      <c r="M329" s="41"/>
      <c r="N329" s="11"/>
      <c r="O329" s="11"/>
      <c r="P329" s="11"/>
      <c r="Q329" s="11"/>
      <c r="R329" s="11"/>
      <c r="S329" s="41"/>
      <c r="T329" s="11"/>
      <c r="U329" s="11"/>
      <c r="V329" s="11"/>
      <c r="W329" s="11"/>
      <c r="X329" s="11"/>
    </row>
    <row r="330" spans="13:24" x14ac:dyDescent="0.2">
      <c r="M330" s="45"/>
      <c r="O330" s="14"/>
      <c r="P330" s="14"/>
      <c r="Q330" s="14"/>
      <c r="R330" s="47"/>
      <c r="S330" s="45"/>
      <c r="U330" s="14"/>
      <c r="V330" s="14"/>
      <c r="W330" s="14"/>
      <c r="X330" s="47"/>
    </row>
    <row r="331" spans="13:24" x14ac:dyDescent="0.2">
      <c r="O331" s="15"/>
      <c r="P331" s="15"/>
      <c r="Q331" s="15"/>
      <c r="R331" s="24"/>
      <c r="U331" s="15"/>
      <c r="V331" s="15"/>
      <c r="W331" s="15"/>
      <c r="X331" s="24"/>
    </row>
    <row r="332" spans="13:24" x14ac:dyDescent="0.2">
      <c r="O332" s="48"/>
      <c r="P332" s="47"/>
      <c r="Q332" s="48"/>
      <c r="R332" s="46"/>
      <c r="U332" s="48"/>
      <c r="V332" s="47"/>
      <c r="W332" s="48"/>
      <c r="X332" s="46"/>
    </row>
    <row r="333" spans="13:24" x14ac:dyDescent="0.2">
      <c r="O333" s="47"/>
      <c r="P333" s="47"/>
      <c r="Q333" s="47"/>
      <c r="R333" s="24"/>
      <c r="U333" s="47"/>
      <c r="V333" s="47"/>
      <c r="W333" s="47"/>
      <c r="X333" s="24"/>
    </row>
    <row r="334" spans="13:24" x14ac:dyDescent="0.2">
      <c r="M334" s="57"/>
      <c r="O334" s="50"/>
      <c r="P334" s="50"/>
      <c r="Q334" s="50"/>
      <c r="R334" s="106"/>
      <c r="S334" s="57"/>
      <c r="U334" s="50"/>
      <c r="V334" s="50"/>
      <c r="W334" s="50"/>
      <c r="X334" s="106"/>
    </row>
    <row r="335" spans="13:24" x14ac:dyDescent="0.2">
      <c r="M335" s="57"/>
      <c r="O335" s="50"/>
      <c r="P335" s="50"/>
      <c r="Q335" s="50"/>
      <c r="R335" s="106"/>
      <c r="S335" s="57"/>
      <c r="U335" s="50"/>
      <c r="V335" s="50"/>
      <c r="W335" s="50"/>
      <c r="X335" s="10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86"/>
  <sheetViews>
    <sheetView topLeftCell="A24" workbookViewId="0">
      <selection activeCell="E44" sqref="E44"/>
    </sheetView>
  </sheetViews>
  <sheetFormatPr defaultRowHeight="13.2" x14ac:dyDescent="0.25"/>
  <cols>
    <col min="1" max="1" width="4" customWidth="1"/>
    <col min="2" max="2" width="9.33203125" customWidth="1"/>
    <col min="3" max="3" width="8.88671875" customWidth="1"/>
    <col min="4" max="4" width="16" bestFit="1" customWidth="1"/>
    <col min="5" max="5" width="9.88671875" style="52" customWidth="1"/>
    <col min="6" max="6" width="11.6640625" customWidth="1"/>
    <col min="7" max="9" width="9.88671875" customWidth="1"/>
    <col min="10" max="10" width="10.44140625" customWidth="1"/>
    <col min="12" max="12" width="9.5546875" bestFit="1" customWidth="1"/>
    <col min="14" max="14" width="9.33203125" customWidth="1"/>
    <col min="20" max="20" width="11.88671875" customWidth="1"/>
    <col min="21" max="21" width="9.5546875" customWidth="1"/>
    <col min="22" max="22" width="12" customWidth="1"/>
    <col min="23" max="23" width="8.5546875" customWidth="1"/>
  </cols>
  <sheetData>
    <row r="1" spans="1:35" x14ac:dyDescent="0.25">
      <c r="A1" s="54"/>
      <c r="B1" s="55"/>
      <c r="I1" s="1"/>
      <c r="K1" s="1"/>
    </row>
    <row r="2" spans="1:35" x14ac:dyDescent="0.25">
      <c r="B2" s="1" t="s">
        <v>22</v>
      </c>
      <c r="D2" s="1" t="s">
        <v>23</v>
      </c>
      <c r="G2" s="4"/>
      <c r="H2" s="3"/>
      <c r="I2" s="4"/>
      <c r="J2" s="4"/>
      <c r="K2" s="4"/>
      <c r="L2" s="4"/>
      <c r="M2" s="4"/>
    </row>
    <row r="3" spans="1:35" x14ac:dyDescent="0.25">
      <c r="A3" s="3"/>
      <c r="B3" s="4"/>
      <c r="C3" s="4"/>
      <c r="D3" s="4"/>
      <c r="E3" s="58"/>
      <c r="F3" s="4"/>
      <c r="G3" s="6"/>
      <c r="H3" s="5"/>
      <c r="I3" s="6"/>
      <c r="J3" s="6"/>
      <c r="K3" s="6"/>
      <c r="L3" s="6"/>
      <c r="M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 t="s">
        <v>14</v>
      </c>
      <c r="AF3" s="9" t="s">
        <v>14</v>
      </c>
    </row>
    <row r="4" spans="1:35" x14ac:dyDescent="0.25">
      <c r="A4" s="5" t="s">
        <v>11</v>
      </c>
      <c r="B4" s="6" t="s">
        <v>20</v>
      </c>
      <c r="C4" s="6" t="s">
        <v>21</v>
      </c>
      <c r="D4" s="39" t="s">
        <v>20</v>
      </c>
      <c r="E4" s="39" t="s">
        <v>21</v>
      </c>
      <c r="F4" s="6"/>
      <c r="G4" s="11"/>
      <c r="H4" s="10"/>
      <c r="I4" s="11"/>
      <c r="J4" s="11"/>
      <c r="K4" s="11"/>
      <c r="L4" s="11"/>
      <c r="M4" s="11"/>
      <c r="N4" s="8"/>
      <c r="O4" s="59"/>
      <c r="P4" s="4"/>
      <c r="Q4" s="4"/>
      <c r="R4" s="8"/>
      <c r="S4" s="12"/>
      <c r="T4" s="9"/>
      <c r="W4" s="13"/>
      <c r="Y4" s="7"/>
      <c r="Z4" s="8">
        <v>56419</v>
      </c>
      <c r="AA4" s="8">
        <v>500516</v>
      </c>
      <c r="AB4" s="8">
        <v>500535</v>
      </c>
      <c r="AC4" s="8">
        <v>500539</v>
      </c>
      <c r="AD4" s="8" t="s">
        <v>15</v>
      </c>
      <c r="AE4" s="12" t="s">
        <v>16</v>
      </c>
      <c r="AF4" s="9" t="s">
        <v>17</v>
      </c>
      <c r="AI4" s="13"/>
    </row>
    <row r="5" spans="1:35" x14ac:dyDescent="0.25">
      <c r="A5" s="10">
        <v>1</v>
      </c>
      <c r="B5" s="11">
        <v>117749</v>
      </c>
      <c r="C5" s="11">
        <v>151521</v>
      </c>
      <c r="D5" s="11"/>
      <c r="E5" s="11">
        <v>-28656</v>
      </c>
      <c r="F5" s="11">
        <f>+C5+E5-B5-D5</f>
        <v>5116</v>
      </c>
      <c r="G5" s="11"/>
      <c r="H5" s="10"/>
      <c r="I5" s="11"/>
      <c r="J5" s="11"/>
      <c r="K5" s="11"/>
      <c r="L5" s="11"/>
      <c r="M5" s="11"/>
      <c r="O5" s="6"/>
      <c r="P5" s="6"/>
      <c r="Q5" s="6"/>
      <c r="R5" s="14"/>
      <c r="T5" s="15"/>
      <c r="U5" s="16"/>
      <c r="Y5" s="17">
        <v>34001</v>
      </c>
      <c r="Z5" s="18">
        <f>-6103887+6134839</f>
        <v>30952</v>
      </c>
      <c r="AA5" s="18"/>
      <c r="AB5" s="18"/>
      <c r="AC5" s="18"/>
      <c r="AD5" s="18">
        <f t="shared" ref="AD5:AD20" si="0">SUM(Z5:AC5)</f>
        <v>30952</v>
      </c>
      <c r="AE5" s="19">
        <v>1.57</v>
      </c>
      <c r="AF5" s="20">
        <f t="shared" ref="AF5:AF20" si="1">+AE5*AD5</f>
        <v>48594.64</v>
      </c>
      <c r="AG5" s="16">
        <f>+AD5</f>
        <v>30952</v>
      </c>
      <c r="AH5" s="15">
        <f>+AF5</f>
        <v>48594.64</v>
      </c>
      <c r="AI5" s="13">
        <f>+AH5/AG5</f>
        <v>1.57</v>
      </c>
    </row>
    <row r="6" spans="1:35" x14ac:dyDescent="0.25">
      <c r="A6" s="10">
        <v>2</v>
      </c>
      <c r="B6" s="11">
        <v>151814</v>
      </c>
      <c r="C6" s="11">
        <v>163364</v>
      </c>
      <c r="D6" s="11"/>
      <c r="E6" s="11">
        <v>-14405</v>
      </c>
      <c r="F6" s="11">
        <f t="shared" ref="F6:F35" si="2">+C6+E6-B6-D6</f>
        <v>-2855</v>
      </c>
      <c r="G6" s="11"/>
      <c r="H6" s="10"/>
      <c r="I6" s="11"/>
      <c r="J6" s="11"/>
      <c r="K6" s="11"/>
      <c r="L6" s="11"/>
      <c r="M6" s="11"/>
      <c r="N6" s="18"/>
      <c r="O6" s="11"/>
      <c r="P6" s="11"/>
      <c r="Q6" s="11"/>
      <c r="R6" s="18"/>
      <c r="S6" s="19"/>
      <c r="T6" s="20"/>
      <c r="U6" s="16"/>
      <c r="V6" s="15"/>
      <c r="W6" s="13"/>
      <c r="Y6" s="17">
        <v>34029</v>
      </c>
      <c r="Z6" s="18">
        <f>-9229229+9331390</f>
        <v>102161</v>
      </c>
      <c r="AA6" s="18"/>
      <c r="AB6" s="18"/>
      <c r="AC6" s="18"/>
      <c r="AD6" s="18">
        <f t="shared" si="0"/>
        <v>102161</v>
      </c>
      <c r="AE6" s="21">
        <v>1.84</v>
      </c>
      <c r="AF6" s="20">
        <f t="shared" si="1"/>
        <v>187976.24000000002</v>
      </c>
      <c r="AG6" s="16">
        <f>+AG5+AD6</f>
        <v>133113</v>
      </c>
      <c r="AH6" s="15">
        <f>+AH5+AF6</f>
        <v>236570.88</v>
      </c>
      <c r="AI6" s="13">
        <f t="shared" ref="AI6:AI21" si="3">+AH6/AG6</f>
        <v>1.7772184534943996</v>
      </c>
    </row>
    <row r="7" spans="1:35" x14ac:dyDescent="0.25">
      <c r="A7" s="10">
        <v>3</v>
      </c>
      <c r="B7" s="11">
        <v>143004</v>
      </c>
      <c r="C7" s="11">
        <v>151503</v>
      </c>
      <c r="D7" s="11"/>
      <c r="E7" s="11">
        <v>-9438</v>
      </c>
      <c r="F7" s="11">
        <f t="shared" si="2"/>
        <v>-939</v>
      </c>
      <c r="G7" s="11"/>
      <c r="H7" s="10"/>
      <c r="I7" s="11"/>
      <c r="J7" s="11"/>
      <c r="K7" s="11"/>
      <c r="L7" s="11"/>
      <c r="M7" s="11"/>
      <c r="N7" s="18"/>
      <c r="O7" s="11"/>
      <c r="P7" s="11"/>
      <c r="Q7" s="11"/>
      <c r="R7" s="18"/>
      <c r="S7" s="21"/>
      <c r="T7" s="20"/>
      <c r="U7" s="16"/>
      <c r="V7" s="15"/>
      <c r="W7" s="13"/>
      <c r="Y7" s="17">
        <v>34060</v>
      </c>
      <c r="Z7" s="18">
        <f>-9862641+10157103</f>
        <v>294462</v>
      </c>
      <c r="AA7" s="18"/>
      <c r="AB7" s="18"/>
      <c r="AC7" s="18"/>
      <c r="AD7" s="18">
        <f t="shared" si="0"/>
        <v>294462</v>
      </c>
      <c r="AE7" s="21">
        <v>1.91</v>
      </c>
      <c r="AF7" s="20">
        <f t="shared" si="1"/>
        <v>562422.41999999993</v>
      </c>
      <c r="AG7" s="16">
        <f t="shared" ref="AG7:AG21" si="4">+AG6+AD7</f>
        <v>427575</v>
      </c>
      <c r="AH7" s="15">
        <f t="shared" ref="AH7:AH21" si="5">+AH6+AF7</f>
        <v>798993.29999999993</v>
      </c>
      <c r="AI7" s="13">
        <f t="shared" si="3"/>
        <v>1.8686623399403612</v>
      </c>
    </row>
    <row r="8" spans="1:35" x14ac:dyDescent="0.25">
      <c r="A8" s="10">
        <v>4</v>
      </c>
      <c r="B8" s="11">
        <v>154169</v>
      </c>
      <c r="C8" s="11">
        <v>157385</v>
      </c>
      <c r="D8" s="11"/>
      <c r="E8" s="11">
        <v>-4768</v>
      </c>
      <c r="F8" s="11">
        <f t="shared" si="2"/>
        <v>-1552</v>
      </c>
      <c r="G8" s="11"/>
      <c r="H8" s="10"/>
      <c r="I8" s="11"/>
      <c r="J8" s="11"/>
      <c r="K8" s="11"/>
      <c r="L8" s="11"/>
      <c r="M8" s="11"/>
      <c r="N8" s="18"/>
      <c r="Q8" s="11"/>
      <c r="R8" s="18"/>
      <c r="S8" s="21"/>
      <c r="T8" s="20"/>
      <c r="U8" s="16"/>
      <c r="V8" s="15"/>
      <c r="W8" s="13"/>
      <c r="Y8" s="17">
        <v>34090</v>
      </c>
      <c r="Z8" s="18">
        <f>-10960172+11117813</f>
        <v>157641</v>
      </c>
      <c r="AA8" s="18"/>
      <c r="AB8" s="18"/>
      <c r="AC8" s="18"/>
      <c r="AD8" s="18">
        <f t="shared" si="0"/>
        <v>157641</v>
      </c>
      <c r="AE8" s="21">
        <v>2.21</v>
      </c>
      <c r="AF8" s="20">
        <f t="shared" si="1"/>
        <v>348386.61</v>
      </c>
      <c r="AG8" s="16">
        <f t="shared" si="4"/>
        <v>585216</v>
      </c>
      <c r="AH8" s="15">
        <f t="shared" si="5"/>
        <v>1147379.9099999999</v>
      </c>
      <c r="AI8" s="13">
        <f t="shared" si="3"/>
        <v>1.9606092622211284</v>
      </c>
    </row>
    <row r="9" spans="1:35" x14ac:dyDescent="0.25">
      <c r="A9" s="10">
        <v>5</v>
      </c>
      <c r="B9" s="11">
        <v>157375</v>
      </c>
      <c r="C9" s="11">
        <v>160673</v>
      </c>
      <c r="D9" s="11"/>
      <c r="E9" s="11">
        <v>-4235</v>
      </c>
      <c r="F9" s="11">
        <f t="shared" si="2"/>
        <v>-937</v>
      </c>
      <c r="G9" s="11"/>
      <c r="H9" s="10"/>
      <c r="I9" s="11"/>
      <c r="J9" s="11"/>
      <c r="K9" s="11"/>
      <c r="L9" s="11"/>
      <c r="M9" s="11"/>
      <c r="N9" s="18"/>
      <c r="Q9" s="11"/>
      <c r="R9" s="18"/>
      <c r="S9" s="21"/>
      <c r="T9" s="20"/>
      <c r="U9" s="16"/>
      <c r="V9" s="15"/>
      <c r="W9" s="13"/>
      <c r="Y9" s="17">
        <v>34121</v>
      </c>
      <c r="Z9" s="18">
        <f>-10636230+10902316</f>
        <v>266086</v>
      </c>
      <c r="AA9" s="18"/>
      <c r="AB9" s="18"/>
      <c r="AC9" s="18"/>
      <c r="AD9" s="18">
        <f t="shared" si="0"/>
        <v>266086</v>
      </c>
      <c r="AE9" s="21">
        <v>1.67</v>
      </c>
      <c r="AF9" s="20">
        <f t="shared" si="1"/>
        <v>444363.62</v>
      </c>
      <c r="AG9" s="16">
        <f t="shared" si="4"/>
        <v>851302</v>
      </c>
      <c r="AH9" s="15">
        <f t="shared" si="5"/>
        <v>1591743.5299999998</v>
      </c>
      <c r="AI9" s="13">
        <f t="shared" si="3"/>
        <v>1.8697753911067985</v>
      </c>
    </row>
    <row r="10" spans="1:35" x14ac:dyDescent="0.25">
      <c r="A10" s="10">
        <v>6</v>
      </c>
      <c r="B10" s="11">
        <v>157588</v>
      </c>
      <c r="C10" s="11">
        <v>161529</v>
      </c>
      <c r="D10" s="11"/>
      <c r="E10" s="11">
        <v>-4769</v>
      </c>
      <c r="F10" s="11">
        <f t="shared" si="2"/>
        <v>-828</v>
      </c>
      <c r="G10" s="11"/>
      <c r="H10" s="10"/>
      <c r="I10" s="11"/>
      <c r="J10" s="11"/>
      <c r="K10" s="11"/>
      <c r="L10" s="11"/>
      <c r="M10" s="11"/>
      <c r="N10" s="18"/>
      <c r="Q10" s="11"/>
      <c r="R10" s="18"/>
      <c r="S10" s="21"/>
      <c r="T10" s="20"/>
      <c r="U10" s="16"/>
      <c r="V10" s="15"/>
      <c r="W10" s="13"/>
      <c r="Y10" s="17">
        <v>34151</v>
      </c>
      <c r="Z10" s="18">
        <f>-8599421+9180878</f>
        <v>581457</v>
      </c>
      <c r="AA10" s="18"/>
      <c r="AB10" s="18"/>
      <c r="AC10" s="18"/>
      <c r="AD10" s="18">
        <f t="shared" si="0"/>
        <v>581457</v>
      </c>
      <c r="AE10" s="21">
        <v>1.8</v>
      </c>
      <c r="AF10" s="20">
        <f t="shared" si="1"/>
        <v>1046622.6</v>
      </c>
      <c r="AG10" s="16">
        <f t="shared" si="4"/>
        <v>1432759</v>
      </c>
      <c r="AH10" s="15">
        <f t="shared" si="5"/>
        <v>2638366.13</v>
      </c>
      <c r="AI10" s="13">
        <f t="shared" si="3"/>
        <v>1.8414584239219576</v>
      </c>
    </row>
    <row r="11" spans="1:35" x14ac:dyDescent="0.25">
      <c r="A11" s="10">
        <v>7</v>
      </c>
      <c r="B11" s="11">
        <v>145516</v>
      </c>
      <c r="C11" s="11">
        <v>151339</v>
      </c>
      <c r="D11" s="11"/>
      <c r="E11" s="11">
        <v>-6919</v>
      </c>
      <c r="F11" s="11">
        <f t="shared" si="2"/>
        <v>-1096</v>
      </c>
      <c r="G11" s="11"/>
      <c r="H11" s="10"/>
      <c r="I11" s="11"/>
      <c r="J11" s="11"/>
      <c r="K11" s="11"/>
      <c r="L11" s="11"/>
      <c r="M11" s="11"/>
      <c r="N11" s="18"/>
      <c r="Q11" s="11"/>
      <c r="R11" s="18"/>
      <c r="S11" s="21"/>
      <c r="T11" s="20"/>
      <c r="U11" s="16"/>
      <c r="V11" s="15"/>
      <c r="W11" s="13"/>
      <c r="Y11" s="17">
        <v>34182</v>
      </c>
      <c r="Z11" s="18">
        <f>-9094539+8818862</f>
        <v>-275677</v>
      </c>
      <c r="AA11" s="18"/>
      <c r="AB11" s="18"/>
      <c r="AC11" s="18"/>
      <c r="AD11" s="18">
        <f t="shared" si="0"/>
        <v>-275677</v>
      </c>
      <c r="AE11" s="21">
        <v>1.88</v>
      </c>
      <c r="AF11" s="20">
        <f t="shared" si="1"/>
        <v>-518272.75999999995</v>
      </c>
      <c r="AG11" s="16">
        <f t="shared" si="4"/>
        <v>1157082</v>
      </c>
      <c r="AH11" s="15">
        <f t="shared" si="5"/>
        <v>2120093.37</v>
      </c>
      <c r="AI11" s="13">
        <f t="shared" si="3"/>
        <v>1.8322758196912579</v>
      </c>
    </row>
    <row r="12" spans="1:35" x14ac:dyDescent="0.25">
      <c r="A12" s="10">
        <v>8</v>
      </c>
      <c r="B12" s="11">
        <v>140246</v>
      </c>
      <c r="C12" s="11">
        <v>150353</v>
      </c>
      <c r="D12" s="11"/>
      <c r="E12" s="11">
        <v>-12536</v>
      </c>
      <c r="F12" s="11">
        <f t="shared" si="2"/>
        <v>-2429</v>
      </c>
      <c r="G12" s="11"/>
      <c r="H12" s="10"/>
      <c r="I12" s="11"/>
      <c r="J12" s="11"/>
      <c r="K12" s="11"/>
      <c r="L12" s="11"/>
      <c r="M12" s="11"/>
      <c r="N12" s="18"/>
      <c r="Q12" s="11"/>
      <c r="R12" s="18"/>
      <c r="S12" s="21"/>
      <c r="T12" s="20"/>
      <c r="U12" s="16"/>
      <c r="V12" s="15"/>
      <c r="W12" s="13"/>
      <c r="Y12" s="17">
        <v>34213</v>
      </c>
      <c r="Z12" s="18">
        <f>-8173088+7496644</f>
        <v>-676444</v>
      </c>
      <c r="AA12" s="18"/>
      <c r="AB12" s="18"/>
      <c r="AC12" s="18"/>
      <c r="AD12" s="18">
        <f t="shared" si="0"/>
        <v>-676444</v>
      </c>
      <c r="AE12" s="21">
        <v>2.02</v>
      </c>
      <c r="AF12" s="20">
        <f t="shared" si="1"/>
        <v>-1366416.8800000001</v>
      </c>
      <c r="AG12" s="16">
        <f t="shared" si="4"/>
        <v>480638</v>
      </c>
      <c r="AH12" s="15">
        <f t="shared" si="5"/>
        <v>753676.49</v>
      </c>
      <c r="AI12" s="13">
        <f t="shared" si="3"/>
        <v>1.5680751209850241</v>
      </c>
    </row>
    <row r="13" spans="1:35" x14ac:dyDescent="0.25">
      <c r="A13" s="10">
        <v>9</v>
      </c>
      <c r="B13" s="11">
        <v>139389</v>
      </c>
      <c r="C13" s="11">
        <v>150587</v>
      </c>
      <c r="D13" s="11"/>
      <c r="E13" s="11">
        <v>-14369</v>
      </c>
      <c r="F13" s="11">
        <f t="shared" si="2"/>
        <v>-3171</v>
      </c>
      <c r="G13" s="11"/>
      <c r="H13" s="10"/>
      <c r="I13" s="11"/>
      <c r="J13" s="11"/>
      <c r="K13" s="11"/>
      <c r="L13" s="11"/>
      <c r="M13" s="11"/>
      <c r="N13" s="18"/>
      <c r="Q13" s="11"/>
      <c r="R13" s="18"/>
      <c r="S13" s="21"/>
      <c r="T13" s="20"/>
      <c r="U13" s="16"/>
      <c r="V13" s="15"/>
      <c r="W13" s="13"/>
      <c r="Y13" s="17">
        <v>34243</v>
      </c>
      <c r="Z13" s="18">
        <f>-8509201+7954183</f>
        <v>-555018</v>
      </c>
      <c r="AA13" s="18"/>
      <c r="AB13" s="18"/>
      <c r="AC13" s="18"/>
      <c r="AD13" s="18">
        <f t="shared" si="0"/>
        <v>-555018</v>
      </c>
      <c r="AE13" s="21">
        <v>1.81</v>
      </c>
      <c r="AF13" s="20">
        <f t="shared" si="1"/>
        <v>-1004582.5800000001</v>
      </c>
      <c r="AG13" s="16">
        <f t="shared" si="4"/>
        <v>-74380</v>
      </c>
      <c r="AH13" s="15">
        <f t="shared" si="5"/>
        <v>-250906.09000000008</v>
      </c>
      <c r="AI13" s="13">
        <f t="shared" si="3"/>
        <v>3.3733004840010765</v>
      </c>
    </row>
    <row r="14" spans="1:35" x14ac:dyDescent="0.25">
      <c r="A14" s="10">
        <v>10</v>
      </c>
      <c r="B14" s="11">
        <v>147301</v>
      </c>
      <c r="C14" s="11">
        <v>150703</v>
      </c>
      <c r="D14" s="11"/>
      <c r="E14" s="11">
        <v>-4769</v>
      </c>
      <c r="F14" s="11">
        <f t="shared" si="2"/>
        <v>-1367</v>
      </c>
      <c r="G14" s="11"/>
      <c r="H14" s="10"/>
      <c r="I14" s="11"/>
      <c r="J14" s="11"/>
      <c r="K14" s="11"/>
      <c r="L14" s="11"/>
      <c r="M14" s="11"/>
      <c r="N14" s="18"/>
      <c r="Q14" s="11"/>
      <c r="R14" s="18"/>
      <c r="S14" s="21"/>
      <c r="T14" s="20"/>
      <c r="U14" s="16"/>
      <c r="V14" s="15"/>
      <c r="W14" s="13"/>
      <c r="Y14" s="17">
        <v>34274</v>
      </c>
      <c r="Z14" s="18">
        <f>-8106782+8615284</f>
        <v>508502</v>
      </c>
      <c r="AA14" s="18"/>
      <c r="AB14" s="18"/>
      <c r="AC14" s="18"/>
      <c r="AD14" s="18">
        <f t="shared" si="0"/>
        <v>508502</v>
      </c>
      <c r="AE14" s="21">
        <v>1.79</v>
      </c>
      <c r="AF14" s="20">
        <f t="shared" si="1"/>
        <v>910218.58000000007</v>
      </c>
      <c r="AG14" s="16">
        <f t="shared" si="4"/>
        <v>434122</v>
      </c>
      <c r="AH14" s="15">
        <f t="shared" si="5"/>
        <v>659312.49</v>
      </c>
      <c r="AI14" s="13">
        <f t="shared" si="3"/>
        <v>1.5187262797093903</v>
      </c>
    </row>
    <row r="15" spans="1:35" x14ac:dyDescent="0.25">
      <c r="A15" s="10">
        <v>11</v>
      </c>
      <c r="B15" s="11">
        <v>149404</v>
      </c>
      <c r="C15" s="11">
        <v>151327</v>
      </c>
      <c r="D15" s="11"/>
      <c r="E15" s="11">
        <v>-11510</v>
      </c>
      <c r="F15" s="11">
        <f t="shared" si="2"/>
        <v>-9587</v>
      </c>
      <c r="G15" s="11"/>
      <c r="H15" s="10"/>
      <c r="I15" s="11"/>
      <c r="J15" s="11"/>
      <c r="K15" s="11"/>
      <c r="L15" s="11"/>
      <c r="M15" s="11"/>
      <c r="N15" s="18"/>
      <c r="Q15" s="11"/>
      <c r="R15" s="18"/>
      <c r="S15" s="21"/>
      <c r="T15" s="20"/>
      <c r="U15" s="16"/>
      <c r="V15" s="15"/>
      <c r="W15" s="13"/>
      <c r="Y15" s="17">
        <v>34304</v>
      </c>
      <c r="Z15" s="18">
        <f>-8035720+8638014+8035720-8298344</f>
        <v>339670</v>
      </c>
      <c r="AA15" s="18"/>
      <c r="AB15" s="18"/>
      <c r="AC15" s="18"/>
      <c r="AD15" s="18">
        <f t="shared" si="0"/>
        <v>339670</v>
      </c>
      <c r="AE15" s="21">
        <v>2.2799999999999998</v>
      </c>
      <c r="AF15" s="20">
        <f t="shared" si="1"/>
        <v>774447.6</v>
      </c>
      <c r="AG15" s="16">
        <f t="shared" si="4"/>
        <v>773792</v>
      </c>
      <c r="AH15" s="15">
        <f t="shared" si="5"/>
        <v>1433760.0899999999</v>
      </c>
      <c r="AI15" s="13">
        <f t="shared" si="3"/>
        <v>1.8529011543153713</v>
      </c>
    </row>
    <row r="16" spans="1:35" x14ac:dyDescent="0.25">
      <c r="A16" s="10">
        <v>12</v>
      </c>
      <c r="B16" s="11">
        <v>166837</v>
      </c>
      <c r="C16" s="11">
        <v>172663</v>
      </c>
      <c r="D16" s="11"/>
      <c r="E16" s="11">
        <v>-6546</v>
      </c>
      <c r="F16" s="11">
        <f t="shared" si="2"/>
        <v>-720</v>
      </c>
      <c r="G16" s="11"/>
      <c r="H16" s="10"/>
      <c r="I16" s="11"/>
      <c r="J16" s="11"/>
      <c r="K16" s="11"/>
      <c r="L16" s="11"/>
      <c r="M16" s="11"/>
      <c r="N16" s="18"/>
      <c r="Q16" s="11"/>
      <c r="R16" s="18"/>
      <c r="S16" s="21"/>
      <c r="T16" s="20"/>
      <c r="U16" s="16"/>
      <c r="V16" s="15"/>
      <c r="W16" s="13"/>
      <c r="Y16" s="17">
        <v>34335</v>
      </c>
      <c r="Z16" s="18">
        <f>-11019162+11034969</f>
        <v>15807</v>
      </c>
      <c r="AD16" s="18">
        <f t="shared" si="0"/>
        <v>15807</v>
      </c>
      <c r="AE16" s="21">
        <v>1.94</v>
      </c>
      <c r="AF16" s="20">
        <f t="shared" si="1"/>
        <v>30665.579999999998</v>
      </c>
      <c r="AG16" s="16">
        <f t="shared" si="4"/>
        <v>789599</v>
      </c>
      <c r="AH16" s="15">
        <f t="shared" si="5"/>
        <v>1464425.67</v>
      </c>
      <c r="AI16" s="13">
        <f t="shared" si="3"/>
        <v>1.8546447880506434</v>
      </c>
    </row>
    <row r="17" spans="1:35" x14ac:dyDescent="0.25">
      <c r="A17" s="10">
        <v>13</v>
      </c>
      <c r="B17" s="11">
        <v>146938</v>
      </c>
      <c r="C17" s="11">
        <v>159065</v>
      </c>
      <c r="D17" s="11"/>
      <c r="E17" s="11">
        <v>-13761</v>
      </c>
      <c r="F17" s="11">
        <f t="shared" si="2"/>
        <v>-1634</v>
      </c>
      <c r="G17" s="11"/>
      <c r="H17" s="10"/>
      <c r="I17" s="11"/>
      <c r="J17" s="11"/>
      <c r="K17" s="11"/>
      <c r="L17" s="11"/>
      <c r="M17" s="11"/>
      <c r="N17" s="18"/>
      <c r="Q17" s="11"/>
      <c r="R17" s="18"/>
      <c r="S17" s="19"/>
      <c r="T17" s="20"/>
      <c r="U17" s="16"/>
      <c r="V17" s="15"/>
      <c r="W17" s="13"/>
      <c r="Y17" s="17">
        <v>34366</v>
      </c>
      <c r="Z17" s="18">
        <f>-9498254+9056416-9056416+9046830</f>
        <v>-451424</v>
      </c>
      <c r="AD17" s="18">
        <f t="shared" si="0"/>
        <v>-451424</v>
      </c>
      <c r="AE17" s="21">
        <v>2.2000000000000002</v>
      </c>
      <c r="AF17" s="20">
        <f t="shared" si="1"/>
        <v>-993132.8</v>
      </c>
      <c r="AG17" s="16">
        <f t="shared" si="4"/>
        <v>338175</v>
      </c>
      <c r="AH17" s="15">
        <f t="shared" si="5"/>
        <v>471292.86999999988</v>
      </c>
      <c r="AI17" s="13">
        <f t="shared" si="3"/>
        <v>1.3936360464256667</v>
      </c>
    </row>
    <row r="18" spans="1:35" x14ac:dyDescent="0.25">
      <c r="A18" s="10">
        <v>14</v>
      </c>
      <c r="B18" s="11">
        <v>153581</v>
      </c>
      <c r="C18" s="11">
        <v>160162</v>
      </c>
      <c r="D18" s="11"/>
      <c r="E18" s="11">
        <v>-8714</v>
      </c>
      <c r="F18" s="11">
        <f t="shared" si="2"/>
        <v>-2133</v>
      </c>
      <c r="G18" s="11"/>
      <c r="H18" s="10"/>
      <c r="I18" s="11"/>
      <c r="J18" s="11"/>
      <c r="K18" s="11"/>
      <c r="L18" s="11"/>
      <c r="M18" s="11"/>
      <c r="N18" s="18"/>
      <c r="Q18" s="11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 t="e">
        <f t="shared" si="3"/>
        <v>#DIV/0!</v>
      </c>
    </row>
    <row r="19" spans="1:35" x14ac:dyDescent="0.25">
      <c r="A19" s="10">
        <v>15</v>
      </c>
      <c r="B19" s="11">
        <v>145340</v>
      </c>
      <c r="C19" s="11">
        <v>152613</v>
      </c>
      <c r="D19" s="11"/>
      <c r="E19" s="11">
        <v>-8653</v>
      </c>
      <c r="F19" s="11">
        <f t="shared" si="2"/>
        <v>-1380</v>
      </c>
      <c r="G19" s="11"/>
      <c r="H19" s="10"/>
      <c r="I19" s="11"/>
      <c r="J19" s="11"/>
      <c r="K19" s="11"/>
      <c r="L19" s="11"/>
      <c r="M19" s="11"/>
      <c r="Q19" s="11"/>
      <c r="Y19" s="17">
        <v>34425</v>
      </c>
      <c r="Z19" s="18">
        <f>-10780270+10712612</f>
        <v>-67658</v>
      </c>
      <c r="AD19" s="18">
        <f t="shared" si="0"/>
        <v>-67658</v>
      </c>
      <c r="AE19" s="21">
        <v>1.74</v>
      </c>
      <c r="AF19" s="20">
        <f t="shared" si="1"/>
        <v>-117724.92</v>
      </c>
      <c r="AG19" s="16">
        <f t="shared" si="4"/>
        <v>-67658</v>
      </c>
      <c r="AH19" s="15">
        <f t="shared" si="5"/>
        <v>-117724.92</v>
      </c>
      <c r="AI19" s="13">
        <f t="shared" si="3"/>
        <v>1.74</v>
      </c>
    </row>
    <row r="20" spans="1:35" x14ac:dyDescent="0.25">
      <c r="A20" s="10">
        <v>16</v>
      </c>
      <c r="B20" s="11">
        <v>139911</v>
      </c>
      <c r="C20" s="11">
        <v>152383</v>
      </c>
      <c r="D20" s="11"/>
      <c r="E20" s="11">
        <v>-11445</v>
      </c>
      <c r="F20" s="11">
        <f t="shared" si="2"/>
        <v>1027</v>
      </c>
      <c r="G20" s="11"/>
      <c r="H20" s="10"/>
      <c r="I20" s="11"/>
      <c r="J20" s="11"/>
      <c r="K20" s="11"/>
      <c r="L20" s="11"/>
      <c r="M20" s="11"/>
      <c r="Q20" s="11"/>
      <c r="Y20" s="17">
        <v>34455</v>
      </c>
      <c r="Z20" s="24">
        <f>-11190562+11224121</f>
        <v>33559</v>
      </c>
      <c r="AD20" s="18">
        <f t="shared" si="0"/>
        <v>33559</v>
      </c>
      <c r="AE20" s="19">
        <v>1.58</v>
      </c>
      <c r="AF20" s="20">
        <f t="shared" si="1"/>
        <v>53023.22</v>
      </c>
      <c r="AG20" s="16">
        <f t="shared" si="4"/>
        <v>-34099</v>
      </c>
      <c r="AH20" s="15">
        <f t="shared" si="5"/>
        <v>-64701.7</v>
      </c>
      <c r="AI20" s="13">
        <f t="shared" si="3"/>
        <v>1.8974662013548784</v>
      </c>
    </row>
    <row r="21" spans="1:35" x14ac:dyDescent="0.25">
      <c r="A21" s="10">
        <v>17</v>
      </c>
      <c r="B21" s="11">
        <v>152893</v>
      </c>
      <c r="C21" s="11">
        <v>155464</v>
      </c>
      <c r="D21" s="11"/>
      <c r="E21" s="11"/>
      <c r="F21" s="11">
        <f t="shared" si="2"/>
        <v>2571</v>
      </c>
      <c r="G21" s="11"/>
      <c r="H21" s="10"/>
      <c r="I21" s="11"/>
      <c r="J21" s="11"/>
      <c r="K21" s="11"/>
      <c r="L21" s="11"/>
      <c r="M21" s="11"/>
      <c r="N21" s="18"/>
      <c r="O21" s="18"/>
      <c r="P21" s="18"/>
      <c r="Q21" s="11"/>
      <c r="R21" s="18"/>
      <c r="S21" s="21"/>
      <c r="T21" s="20"/>
      <c r="U21" s="16"/>
      <c r="V21" s="15"/>
      <c r="W21" s="13"/>
      <c r="Y21" s="17">
        <v>34486</v>
      </c>
      <c r="Z21" s="24">
        <f>-10190638+10110254</f>
        <v>-80384</v>
      </c>
      <c r="AD21" s="18">
        <f>SUM(Z21:AC21)</f>
        <v>-80384</v>
      </c>
      <c r="AE21" s="19">
        <v>1.6</v>
      </c>
      <c r="AF21" s="20">
        <f>+AE21*AD21</f>
        <v>-128614.40000000001</v>
      </c>
      <c r="AG21" s="16">
        <f t="shared" si="4"/>
        <v>-114483</v>
      </c>
      <c r="AH21" s="15">
        <f t="shared" si="5"/>
        <v>-193316.1</v>
      </c>
      <c r="AI21" s="13">
        <f t="shared" si="3"/>
        <v>1.6886009276486467</v>
      </c>
    </row>
    <row r="22" spans="1:35" x14ac:dyDescent="0.25">
      <c r="A22" s="10">
        <v>18</v>
      </c>
      <c r="B22" s="11"/>
      <c r="C22" s="11"/>
      <c r="D22" s="11"/>
      <c r="E22" s="11"/>
      <c r="F22" s="11">
        <f t="shared" si="2"/>
        <v>0</v>
      </c>
      <c r="G22" s="11"/>
      <c r="H22" s="10"/>
      <c r="I22" s="11"/>
      <c r="J22" s="11"/>
      <c r="K22" s="11"/>
      <c r="L22" s="11"/>
      <c r="M22" s="11"/>
      <c r="N22" s="18"/>
      <c r="O22" s="18"/>
      <c r="P22" s="18"/>
      <c r="Q22" s="11"/>
      <c r="R22" s="18"/>
      <c r="S22" s="21"/>
      <c r="T22" s="20"/>
      <c r="U22" s="16"/>
      <c r="V22" s="15"/>
      <c r="W22" s="13"/>
    </row>
    <row r="23" spans="1:35" x14ac:dyDescent="0.25">
      <c r="A23" s="10">
        <v>19</v>
      </c>
      <c r="B23" s="11"/>
      <c r="C23" s="11"/>
      <c r="D23" s="11"/>
      <c r="E23" s="11"/>
      <c r="F23" s="11">
        <f t="shared" si="2"/>
        <v>0</v>
      </c>
      <c r="G23" s="11"/>
      <c r="H23" s="10"/>
      <c r="I23" s="11"/>
      <c r="J23" s="11"/>
      <c r="K23" s="11"/>
      <c r="L23" s="11"/>
      <c r="M23" s="11"/>
      <c r="N23" s="18"/>
      <c r="O23" s="18"/>
      <c r="P23" s="18"/>
      <c r="Q23" s="11"/>
      <c r="R23" s="18"/>
      <c r="S23" s="21"/>
      <c r="T23" s="20"/>
      <c r="U23" s="16"/>
      <c r="V23" s="15"/>
      <c r="W23" s="13"/>
    </row>
    <row r="24" spans="1:35" x14ac:dyDescent="0.25">
      <c r="A24" s="10">
        <v>20</v>
      </c>
      <c r="B24" s="129"/>
      <c r="C24" s="11"/>
      <c r="D24" s="11"/>
      <c r="E24" s="11"/>
      <c r="F24" s="11">
        <f t="shared" si="2"/>
        <v>0</v>
      </c>
      <c r="G24" s="11"/>
      <c r="H24" s="10"/>
      <c r="I24" s="11"/>
      <c r="J24" s="11"/>
      <c r="K24" s="11"/>
      <c r="L24" s="11"/>
      <c r="M24" s="11"/>
      <c r="N24" s="18"/>
      <c r="O24" s="18"/>
      <c r="P24" s="18"/>
      <c r="Q24" s="11"/>
      <c r="R24" s="18"/>
      <c r="S24" s="21"/>
      <c r="T24" s="20"/>
      <c r="U24" s="16"/>
      <c r="V24" s="15"/>
      <c r="W24" s="13"/>
    </row>
    <row r="25" spans="1:35" x14ac:dyDescent="0.25">
      <c r="A25" s="10">
        <v>21</v>
      </c>
      <c r="B25" s="11"/>
      <c r="C25" s="11"/>
      <c r="D25" s="11"/>
      <c r="E25" s="11"/>
      <c r="F25" s="11">
        <f t="shared" si="2"/>
        <v>0</v>
      </c>
      <c r="G25" s="11"/>
      <c r="H25" s="10"/>
      <c r="I25" s="11"/>
      <c r="J25" s="11"/>
      <c r="K25" s="11"/>
      <c r="L25" s="11"/>
      <c r="M25" s="11"/>
      <c r="N25" s="18"/>
      <c r="O25" s="18"/>
      <c r="P25" s="18"/>
      <c r="Q25" s="11"/>
      <c r="R25" s="18"/>
      <c r="S25" s="21"/>
      <c r="T25" s="20"/>
      <c r="U25" s="16"/>
      <c r="V25" s="15"/>
      <c r="W25" s="13"/>
    </row>
    <row r="26" spans="1:35" x14ac:dyDescent="0.25">
      <c r="A26" s="10">
        <v>22</v>
      </c>
      <c r="B26" s="11"/>
      <c r="C26" s="11"/>
      <c r="D26" s="11"/>
      <c r="E26" s="11"/>
      <c r="F26" s="11">
        <f t="shared" si="2"/>
        <v>0</v>
      </c>
      <c r="G26" s="11"/>
      <c r="H26" s="10"/>
      <c r="I26" s="11"/>
      <c r="J26" s="11"/>
      <c r="K26" s="11"/>
      <c r="L26" s="11"/>
      <c r="M26" s="11"/>
      <c r="N26" s="18"/>
      <c r="O26" s="18"/>
      <c r="P26" s="18"/>
      <c r="Q26" s="11"/>
      <c r="R26" s="18"/>
      <c r="S26" s="21"/>
      <c r="T26" s="20"/>
      <c r="U26" s="16"/>
      <c r="V26" s="15"/>
      <c r="W26" s="13"/>
    </row>
    <row r="27" spans="1:35" x14ac:dyDescent="0.25">
      <c r="A27" s="10">
        <v>23</v>
      </c>
      <c r="B27" s="11"/>
      <c r="C27" s="11"/>
      <c r="D27" s="11"/>
      <c r="E27" s="11"/>
      <c r="F27" s="11">
        <f t="shared" si="2"/>
        <v>0</v>
      </c>
      <c r="G27" s="11"/>
      <c r="H27" s="10"/>
      <c r="I27" s="11"/>
      <c r="J27" s="11"/>
      <c r="K27" s="11"/>
      <c r="L27" s="11"/>
      <c r="M27" s="11"/>
      <c r="N27" s="18"/>
      <c r="O27" s="18"/>
      <c r="P27" s="18"/>
      <c r="Q27" s="11"/>
      <c r="R27" s="18"/>
      <c r="S27" s="21"/>
      <c r="T27" s="20"/>
      <c r="U27" s="16"/>
      <c r="V27" s="15"/>
      <c r="W27" s="13"/>
    </row>
    <row r="28" spans="1:35" x14ac:dyDescent="0.25">
      <c r="A28" s="10">
        <v>24</v>
      </c>
      <c r="B28" s="11"/>
      <c r="C28" s="11"/>
      <c r="D28" s="11"/>
      <c r="E28" s="11"/>
      <c r="F28" s="11">
        <f t="shared" si="2"/>
        <v>0</v>
      </c>
      <c r="G28" s="11"/>
      <c r="H28" s="10"/>
      <c r="I28" s="11"/>
      <c r="J28" s="11"/>
      <c r="K28" s="11"/>
      <c r="L28" s="11"/>
      <c r="M28" s="11"/>
      <c r="N28" s="18"/>
      <c r="O28" s="18"/>
      <c r="P28" s="18"/>
      <c r="Q28" s="11"/>
      <c r="R28" s="18"/>
      <c r="S28" s="21"/>
      <c r="T28" s="20"/>
      <c r="U28" s="16"/>
      <c r="V28" s="15"/>
      <c r="W28" s="13"/>
    </row>
    <row r="29" spans="1:35" x14ac:dyDescent="0.25">
      <c r="A29" s="10">
        <v>25</v>
      </c>
      <c r="B29" s="11"/>
      <c r="C29" s="11"/>
      <c r="D29" s="11"/>
      <c r="E29" s="11"/>
      <c r="F29" s="11">
        <f t="shared" si="2"/>
        <v>0</v>
      </c>
      <c r="G29" s="11"/>
      <c r="H29" s="10"/>
      <c r="I29" s="11"/>
      <c r="J29" s="11"/>
      <c r="K29" s="11"/>
      <c r="L29" s="11"/>
      <c r="M29" s="11"/>
      <c r="N29" s="18"/>
      <c r="O29" s="18"/>
      <c r="P29" s="18"/>
      <c r="Q29" s="11"/>
      <c r="R29" s="18"/>
      <c r="S29" s="21"/>
      <c r="T29" s="20"/>
      <c r="U29" s="16"/>
      <c r="V29" s="15"/>
      <c r="W29" s="13"/>
    </row>
    <row r="30" spans="1:35" x14ac:dyDescent="0.25">
      <c r="A30" s="10">
        <v>26</v>
      </c>
      <c r="B30" s="11"/>
      <c r="C30" s="11"/>
      <c r="D30" s="11"/>
      <c r="E30" s="11"/>
      <c r="F30" s="11">
        <f t="shared" si="2"/>
        <v>0</v>
      </c>
      <c r="G30" s="11"/>
      <c r="H30" s="10"/>
      <c r="I30" s="11"/>
      <c r="J30" s="11"/>
      <c r="K30" s="11"/>
      <c r="L30" s="11"/>
      <c r="M30" s="11"/>
      <c r="N30" s="18"/>
      <c r="O30" s="18"/>
      <c r="P30" s="18"/>
      <c r="Q30" s="11"/>
      <c r="R30" s="18"/>
      <c r="S30" s="21"/>
      <c r="T30" s="20"/>
      <c r="U30" s="16"/>
      <c r="V30" s="15"/>
      <c r="W30" s="13"/>
    </row>
    <row r="31" spans="1:35" x14ac:dyDescent="0.25">
      <c r="A31" s="10">
        <v>27</v>
      </c>
      <c r="B31" s="11"/>
      <c r="C31" s="11"/>
      <c r="D31" s="11"/>
      <c r="E31" s="11"/>
      <c r="F31" s="11">
        <f t="shared" si="2"/>
        <v>0</v>
      </c>
      <c r="G31" s="11"/>
      <c r="H31" s="10"/>
      <c r="I31" s="11"/>
      <c r="J31" s="11"/>
      <c r="K31" s="11"/>
      <c r="L31" s="11"/>
      <c r="M31" s="11"/>
      <c r="N31" s="18"/>
      <c r="O31" s="18"/>
      <c r="P31" s="18"/>
      <c r="Q31" s="11"/>
      <c r="R31" s="18"/>
      <c r="S31" s="21"/>
      <c r="T31" s="20"/>
      <c r="U31" s="16"/>
      <c r="V31" s="15"/>
      <c r="W31" s="13"/>
    </row>
    <row r="32" spans="1:35" x14ac:dyDescent="0.25">
      <c r="A32" s="10">
        <v>28</v>
      </c>
      <c r="B32" s="11"/>
      <c r="C32" s="11"/>
      <c r="D32" s="11"/>
      <c r="E32" s="11"/>
      <c r="F32" s="11">
        <f t="shared" si="2"/>
        <v>0</v>
      </c>
      <c r="G32" s="11"/>
      <c r="H32" s="10"/>
      <c r="I32" s="11"/>
      <c r="J32" s="11"/>
      <c r="K32" s="11"/>
      <c r="L32" s="11"/>
      <c r="M32" s="11"/>
      <c r="N32" s="18"/>
      <c r="Q32" s="11"/>
      <c r="R32" s="18"/>
      <c r="S32" s="21"/>
      <c r="T32" s="20"/>
      <c r="U32" s="16"/>
      <c r="V32" s="15"/>
      <c r="W32" s="13"/>
    </row>
    <row r="33" spans="1:23" x14ac:dyDescent="0.25">
      <c r="A33" s="10">
        <v>29</v>
      </c>
      <c r="B33" s="11"/>
      <c r="C33" s="11"/>
      <c r="D33" s="11"/>
      <c r="E33" s="11"/>
      <c r="F33" s="11">
        <f t="shared" si="2"/>
        <v>0</v>
      </c>
      <c r="G33" s="11"/>
      <c r="H33" s="10"/>
      <c r="I33" s="11"/>
      <c r="J33" s="11"/>
      <c r="K33" s="11"/>
      <c r="L33" s="11"/>
      <c r="M33" s="11"/>
      <c r="N33" s="18"/>
      <c r="Q33" s="11"/>
      <c r="R33" s="18"/>
      <c r="S33" s="21"/>
      <c r="T33" s="20"/>
      <c r="U33" s="16"/>
      <c r="V33" s="15"/>
      <c r="W33" s="13"/>
    </row>
    <row r="34" spans="1:23" x14ac:dyDescent="0.25">
      <c r="A34" s="10">
        <v>30</v>
      </c>
      <c r="B34" s="11"/>
      <c r="C34" s="11"/>
      <c r="D34" s="11"/>
      <c r="E34" s="11"/>
      <c r="F34" s="11">
        <f t="shared" si="2"/>
        <v>0</v>
      </c>
      <c r="G34" s="11"/>
      <c r="H34" s="10"/>
      <c r="I34" s="11"/>
      <c r="J34" s="11"/>
      <c r="K34" s="11"/>
      <c r="L34" s="11"/>
      <c r="M34" s="11"/>
      <c r="N34" s="18"/>
      <c r="Q34" s="11"/>
      <c r="R34" s="18"/>
      <c r="S34" s="21"/>
      <c r="T34" s="20"/>
      <c r="U34" s="16"/>
      <c r="V34" s="15"/>
      <c r="W34" s="13"/>
    </row>
    <row r="35" spans="1:23" x14ac:dyDescent="0.25">
      <c r="A35" s="10">
        <v>31</v>
      </c>
      <c r="B35" s="11"/>
      <c r="C35" s="11"/>
      <c r="D35" s="11"/>
      <c r="E35" s="11"/>
      <c r="F35" s="11">
        <f t="shared" si="2"/>
        <v>0</v>
      </c>
      <c r="G35" s="11"/>
      <c r="H35" s="10"/>
      <c r="I35" s="11"/>
      <c r="J35" s="11"/>
      <c r="K35" s="11"/>
      <c r="L35" s="11"/>
      <c r="M35" s="11"/>
      <c r="N35" s="18"/>
      <c r="Q35" s="11"/>
      <c r="R35" s="18"/>
      <c r="S35" s="21"/>
      <c r="T35" s="20"/>
      <c r="U35" s="16"/>
      <c r="V35" s="15"/>
      <c r="W35" s="13"/>
    </row>
    <row r="36" spans="1:23" x14ac:dyDescent="0.25">
      <c r="A36" s="10"/>
      <c r="B36" s="11">
        <f>SUM(B5:B35)</f>
        <v>2509055</v>
      </c>
      <c r="C36" s="11">
        <f>SUM(C5:C35)</f>
        <v>2652634</v>
      </c>
      <c r="D36" s="11">
        <f>SUM(D5:D35)</f>
        <v>0</v>
      </c>
      <c r="E36" s="11">
        <f>SUM(E5:E35)</f>
        <v>-165493</v>
      </c>
      <c r="F36" s="11">
        <f>SUM(F5:F35)</f>
        <v>-21914</v>
      </c>
      <c r="G36" s="25"/>
      <c r="H36" s="26"/>
      <c r="J36" s="25"/>
      <c r="L36" s="25"/>
      <c r="N36" s="24"/>
      <c r="Q36" s="11"/>
      <c r="R36" s="18"/>
      <c r="S36" s="19"/>
      <c r="T36" s="20"/>
      <c r="U36" s="16"/>
      <c r="V36" s="15"/>
      <c r="W36" s="13"/>
    </row>
    <row r="37" spans="1:23" x14ac:dyDescent="0.25">
      <c r="A37" s="26"/>
      <c r="C37" s="25"/>
      <c r="E37" s="24"/>
      <c r="G37" s="24"/>
      <c r="H37" s="26"/>
      <c r="J37" s="24"/>
      <c r="K37" s="24"/>
      <c r="L37" s="24"/>
      <c r="N37" s="24"/>
      <c r="Q37" s="11"/>
      <c r="R37" s="18"/>
      <c r="S37" s="19"/>
      <c r="T37" s="20"/>
      <c r="U37" s="16"/>
      <c r="V37" s="15"/>
      <c r="W37" s="13"/>
    </row>
    <row r="38" spans="1:23" x14ac:dyDescent="0.25">
      <c r="A38" s="26"/>
      <c r="C38" s="24"/>
      <c r="D38" s="24"/>
      <c r="E38" s="24"/>
      <c r="H38" s="26"/>
      <c r="M38" s="25"/>
      <c r="N38" s="18"/>
      <c r="Q38" s="11"/>
      <c r="R38" s="18"/>
      <c r="S38" s="19"/>
      <c r="T38" s="20"/>
      <c r="U38" s="16"/>
      <c r="V38" s="15"/>
      <c r="W38" s="13"/>
    </row>
    <row r="39" spans="1:23" x14ac:dyDescent="0.25">
      <c r="A39" s="26"/>
      <c r="B39" s="57">
        <v>37225</v>
      </c>
      <c r="F39" s="465">
        <f>43731-22975</f>
        <v>20756</v>
      </c>
      <c r="H39" s="26"/>
      <c r="N39" s="18"/>
      <c r="Q39" s="11"/>
      <c r="R39" s="18"/>
      <c r="S39" s="19"/>
      <c r="T39" s="20"/>
      <c r="U39" s="16"/>
      <c r="V39" s="15"/>
      <c r="W39" s="13"/>
    </row>
    <row r="40" spans="1:23" x14ac:dyDescent="0.25">
      <c r="A40" s="26"/>
      <c r="M40" s="17"/>
      <c r="N40" s="18"/>
      <c r="Q40" s="11"/>
      <c r="R40" s="18"/>
      <c r="S40" s="19"/>
      <c r="T40" s="20"/>
      <c r="U40" s="16"/>
      <c r="V40" s="15"/>
      <c r="W40" s="13"/>
    </row>
    <row r="41" spans="1:23" ht="13.8" thickBot="1" x14ac:dyDescent="0.3">
      <c r="A41" s="26"/>
      <c r="B41" s="57">
        <v>37242</v>
      </c>
      <c r="F41" s="336">
        <f>+F39+F36</f>
        <v>-1158</v>
      </c>
      <c r="M41" s="17"/>
      <c r="N41" s="18"/>
      <c r="Q41" s="11"/>
      <c r="R41" s="18"/>
      <c r="S41" s="19"/>
      <c r="T41" s="20"/>
      <c r="U41" s="16"/>
      <c r="V41" s="15"/>
      <c r="W41" s="13"/>
    </row>
    <row r="42" spans="1:23" ht="13.8" thickTop="1" x14ac:dyDescent="0.25">
      <c r="E42"/>
      <c r="M42" s="17"/>
      <c r="N42" s="18"/>
      <c r="Q42" s="11"/>
      <c r="R42" s="18"/>
      <c r="S42" s="19"/>
      <c r="T42" s="20"/>
      <c r="U42" s="16"/>
      <c r="V42" s="15"/>
      <c r="W42" s="13"/>
    </row>
    <row r="43" spans="1:23" x14ac:dyDescent="0.25">
      <c r="E43"/>
      <c r="M43" s="17"/>
      <c r="N43" s="18"/>
      <c r="Q43" s="11"/>
      <c r="R43" s="18"/>
      <c r="S43" s="19"/>
      <c r="T43" s="20"/>
      <c r="U43" s="16"/>
      <c r="V43" s="15"/>
      <c r="W43" s="13"/>
    </row>
    <row r="44" spans="1:23" x14ac:dyDescent="0.25">
      <c r="A44" s="5"/>
      <c r="B44" s="6"/>
      <c r="C44" s="6"/>
      <c r="D44" s="6"/>
      <c r="E44" s="40"/>
      <c r="F44" s="6"/>
      <c r="M44" s="17"/>
      <c r="N44" s="24"/>
      <c r="Q44" s="11"/>
      <c r="R44" s="18"/>
      <c r="S44" s="19"/>
      <c r="T44" s="20"/>
      <c r="U44" s="16"/>
      <c r="V44" s="15"/>
      <c r="W44" s="13"/>
    </row>
    <row r="45" spans="1:23" x14ac:dyDescent="0.25">
      <c r="A45" s="10"/>
      <c r="B45" s="11"/>
      <c r="C45" s="11"/>
      <c r="D45" s="11"/>
      <c r="E45" s="11"/>
      <c r="F45" s="11"/>
      <c r="M45" s="17"/>
      <c r="N45" s="24"/>
      <c r="R45" s="18"/>
      <c r="S45" s="19"/>
      <c r="T45" s="20"/>
      <c r="U45" s="16"/>
      <c r="V45" s="15"/>
      <c r="W45" s="13"/>
    </row>
    <row r="46" spans="1:23" x14ac:dyDescent="0.25">
      <c r="A46" s="10"/>
      <c r="B46" s="32" t="s">
        <v>153</v>
      </c>
      <c r="C46" s="32"/>
      <c r="D46" s="32"/>
      <c r="E46" s="47"/>
      <c r="F46" s="11"/>
      <c r="M46" s="17"/>
      <c r="R46" s="18"/>
      <c r="S46" s="19"/>
      <c r="T46" s="20"/>
      <c r="U46" s="16"/>
      <c r="V46" s="15"/>
      <c r="W46" s="13"/>
    </row>
    <row r="47" spans="1:23" x14ac:dyDescent="0.25">
      <c r="A47" s="10"/>
      <c r="B47" s="49">
        <f>+B39</f>
        <v>37225</v>
      </c>
      <c r="C47" s="32"/>
      <c r="D47" s="32"/>
      <c r="E47" s="472">
        <v>-410963</v>
      </c>
      <c r="F47" s="11"/>
      <c r="M47" s="17"/>
      <c r="R47" s="18"/>
      <c r="S47" s="19"/>
      <c r="T47" s="20"/>
      <c r="U47" s="16"/>
      <c r="V47" s="15"/>
      <c r="W47" s="13"/>
    </row>
    <row r="48" spans="1:23" x14ac:dyDescent="0.25">
      <c r="A48" s="10"/>
      <c r="B48" s="49">
        <f>+B41</f>
        <v>37242</v>
      </c>
      <c r="C48" s="32"/>
      <c r="D48" s="32"/>
      <c r="E48" s="382">
        <f>+F36*'by type_area'!J3</f>
        <v>-46238.54</v>
      </c>
      <c r="F48" s="11"/>
      <c r="M48" s="17"/>
      <c r="S48" s="19"/>
    </row>
    <row r="49" spans="1:13" x14ac:dyDescent="0.25">
      <c r="A49" s="10"/>
      <c r="B49" s="32"/>
      <c r="C49" s="32"/>
      <c r="D49" s="32"/>
      <c r="E49" s="200">
        <f>+E48+E47</f>
        <v>-457201.54</v>
      </c>
      <c r="F49" s="11"/>
      <c r="M49" s="17"/>
    </row>
    <row r="50" spans="1:13" x14ac:dyDescent="0.25">
      <c r="A50" s="10"/>
      <c r="B50" s="11"/>
      <c r="C50" s="11"/>
      <c r="D50" s="11"/>
      <c r="E50" s="11"/>
      <c r="F50" s="11"/>
      <c r="M50" s="17"/>
    </row>
    <row r="51" spans="1:13" x14ac:dyDescent="0.25">
      <c r="A51" s="10"/>
      <c r="B51" s="11"/>
      <c r="C51" s="11"/>
      <c r="D51" s="11"/>
      <c r="E51" s="11"/>
      <c r="F51" s="11"/>
      <c r="M51" s="17"/>
    </row>
    <row r="52" spans="1:13" x14ac:dyDescent="0.25">
      <c r="A52" s="10"/>
      <c r="B52" s="11"/>
      <c r="C52" s="11"/>
      <c r="D52" s="11"/>
      <c r="E52" s="11"/>
      <c r="F52" s="11"/>
      <c r="M52" s="17"/>
    </row>
    <row r="53" spans="1:13" x14ac:dyDescent="0.25">
      <c r="A53" s="10"/>
      <c r="B53" s="11"/>
      <c r="C53" s="11"/>
      <c r="D53" s="11"/>
      <c r="E53" s="11"/>
      <c r="F53" s="11"/>
      <c r="M53" s="17"/>
    </row>
    <row r="54" spans="1:13" x14ac:dyDescent="0.25">
      <c r="A54" s="10"/>
      <c r="B54" s="11"/>
      <c r="C54" s="11"/>
      <c r="D54" s="11"/>
      <c r="E54" s="11"/>
      <c r="F54" s="11"/>
      <c r="M54" s="17"/>
    </row>
    <row r="55" spans="1:13" x14ac:dyDescent="0.25">
      <c r="A55" s="10"/>
      <c r="B55" s="11"/>
      <c r="C55" s="11"/>
      <c r="D55" s="11"/>
      <c r="E55" s="11"/>
      <c r="F55" s="11"/>
      <c r="M55" s="17"/>
    </row>
    <row r="56" spans="1:13" x14ac:dyDescent="0.25">
      <c r="A56" s="10"/>
      <c r="B56" s="11"/>
      <c r="C56" s="11"/>
      <c r="D56" s="11"/>
      <c r="E56" s="11"/>
      <c r="F56" s="11"/>
      <c r="M56" s="17"/>
    </row>
    <row r="57" spans="1:13" x14ac:dyDescent="0.25">
      <c r="A57" s="10"/>
      <c r="B57" s="11"/>
      <c r="C57" s="11"/>
      <c r="D57" s="11"/>
      <c r="E57" s="11"/>
      <c r="F57" s="11"/>
      <c r="M57" s="17"/>
    </row>
    <row r="58" spans="1:13" x14ac:dyDescent="0.25">
      <c r="A58" s="10"/>
      <c r="B58" s="11"/>
      <c r="C58" s="11"/>
      <c r="D58" s="11"/>
      <c r="E58" s="11"/>
      <c r="F58" s="11"/>
      <c r="M58" s="17"/>
    </row>
    <row r="59" spans="1:13" x14ac:dyDescent="0.25">
      <c r="A59" s="10"/>
      <c r="B59" s="11"/>
      <c r="C59" s="11"/>
      <c r="D59" s="11"/>
      <c r="E59" s="11"/>
      <c r="F59" s="11"/>
      <c r="M59" s="17"/>
    </row>
    <row r="60" spans="1:13" x14ac:dyDescent="0.25">
      <c r="A60" s="10"/>
      <c r="B60" s="11"/>
      <c r="C60" s="11"/>
      <c r="D60" s="11"/>
      <c r="E60" s="11"/>
      <c r="F60" s="11"/>
      <c r="M60" s="17"/>
    </row>
    <row r="61" spans="1:13" x14ac:dyDescent="0.25">
      <c r="A61" s="10"/>
      <c r="B61" s="11"/>
      <c r="C61" s="11"/>
      <c r="D61" s="11"/>
      <c r="E61" s="11"/>
      <c r="F61" s="11"/>
      <c r="M61" s="17"/>
    </row>
    <row r="62" spans="1:13" x14ac:dyDescent="0.25">
      <c r="A62" s="10"/>
      <c r="B62" s="11"/>
      <c r="C62" s="11"/>
      <c r="D62" s="11"/>
      <c r="E62" s="11"/>
      <c r="F62" s="11"/>
      <c r="M62" s="17"/>
    </row>
    <row r="63" spans="1:13" x14ac:dyDescent="0.25">
      <c r="A63" s="10"/>
      <c r="B63" s="11"/>
      <c r="C63" s="11"/>
      <c r="D63" s="11"/>
      <c r="E63" s="11"/>
      <c r="F63" s="11"/>
      <c r="M63" s="17"/>
    </row>
    <row r="64" spans="1:13" x14ac:dyDescent="0.25">
      <c r="A64" s="10"/>
      <c r="B64" s="11"/>
      <c r="C64" s="11"/>
      <c r="D64" s="11"/>
      <c r="E64" s="11"/>
      <c r="F64" s="11"/>
      <c r="M64" s="17"/>
    </row>
    <row r="65" spans="1:20" x14ac:dyDescent="0.25">
      <c r="A65" s="10"/>
      <c r="B65" s="11"/>
      <c r="C65" s="11"/>
      <c r="D65" s="11"/>
      <c r="E65" s="11"/>
      <c r="F65" s="11"/>
      <c r="M65" s="17"/>
    </row>
    <row r="66" spans="1:20" x14ac:dyDescent="0.25">
      <c r="A66" s="10"/>
      <c r="B66" s="11"/>
      <c r="C66" s="11"/>
      <c r="D66" s="11"/>
      <c r="E66" s="11"/>
      <c r="F66" s="11"/>
      <c r="M66" s="17"/>
    </row>
    <row r="67" spans="1:20" x14ac:dyDescent="0.25">
      <c r="A67" s="10"/>
      <c r="B67" s="11"/>
      <c r="C67" s="11"/>
      <c r="D67" s="11"/>
      <c r="E67" s="11"/>
      <c r="F67" s="11"/>
    </row>
    <row r="68" spans="1:20" x14ac:dyDescent="0.25">
      <c r="A68" s="10"/>
      <c r="B68" s="11"/>
      <c r="C68" s="11"/>
      <c r="D68" s="11"/>
      <c r="E68" s="11"/>
      <c r="F68" s="11"/>
      <c r="M68" s="17"/>
      <c r="N68" s="18"/>
      <c r="O68" s="18"/>
      <c r="P68" s="18"/>
      <c r="Q68" s="18"/>
      <c r="R68" s="18"/>
      <c r="S68" s="28"/>
      <c r="T68" s="29"/>
    </row>
    <row r="69" spans="1:20" x14ac:dyDescent="0.25">
      <c r="A69" s="10"/>
      <c r="B69" s="11"/>
      <c r="C69" s="11"/>
      <c r="D69" s="11"/>
      <c r="E69" s="11"/>
      <c r="F69" s="11"/>
      <c r="M69" s="17"/>
      <c r="N69" s="18"/>
      <c r="O69" s="18"/>
      <c r="P69" s="18"/>
      <c r="Q69" s="18"/>
      <c r="R69" s="18"/>
      <c r="S69" s="28"/>
      <c r="T69" s="29"/>
    </row>
    <row r="70" spans="1:20" x14ac:dyDescent="0.25">
      <c r="A70" s="10"/>
      <c r="B70" s="11"/>
      <c r="C70" s="11"/>
      <c r="D70" s="11"/>
      <c r="E70" s="11"/>
      <c r="F70" s="11"/>
      <c r="M70" s="17"/>
      <c r="N70" s="18"/>
      <c r="O70" s="18"/>
      <c r="P70" s="18"/>
      <c r="Q70" s="18"/>
      <c r="R70" s="18"/>
      <c r="S70" s="28"/>
      <c r="T70" s="29"/>
    </row>
    <row r="71" spans="1:20" x14ac:dyDescent="0.25">
      <c r="A71" s="10"/>
      <c r="B71" s="11"/>
      <c r="C71" s="11"/>
      <c r="D71" s="11"/>
      <c r="E71" s="11"/>
      <c r="F71" s="11"/>
      <c r="M71" s="17"/>
      <c r="N71" s="18"/>
      <c r="O71" s="18"/>
      <c r="P71" s="18"/>
      <c r="Q71" s="18"/>
      <c r="R71" s="18"/>
      <c r="S71" s="28"/>
      <c r="T71" s="29"/>
    </row>
    <row r="72" spans="1:20" x14ac:dyDescent="0.25">
      <c r="A72" s="10"/>
      <c r="B72" s="11"/>
      <c r="C72" s="11"/>
      <c r="D72" s="11"/>
      <c r="E72" s="11"/>
      <c r="F72" s="11"/>
      <c r="M72" s="17"/>
      <c r="N72" s="18"/>
      <c r="O72" s="18"/>
      <c r="P72" s="18"/>
      <c r="Q72" s="18"/>
      <c r="R72" s="18"/>
      <c r="S72" s="28"/>
      <c r="T72" s="29"/>
    </row>
    <row r="73" spans="1:20" x14ac:dyDescent="0.25">
      <c r="A73" s="10"/>
      <c r="B73" s="11"/>
      <c r="C73" s="11"/>
      <c r="D73" s="11"/>
      <c r="E73" s="11"/>
      <c r="F73" s="11"/>
      <c r="M73" s="17"/>
      <c r="N73" s="18"/>
      <c r="O73" s="18"/>
      <c r="P73" s="18"/>
      <c r="Q73" s="18"/>
      <c r="R73" s="18"/>
      <c r="S73" s="28"/>
      <c r="T73" s="29"/>
    </row>
    <row r="74" spans="1:20" x14ac:dyDescent="0.25">
      <c r="A74" s="10"/>
      <c r="B74" s="11"/>
      <c r="C74" s="11"/>
      <c r="D74" s="11"/>
      <c r="E74" s="11"/>
      <c r="F74" s="11"/>
      <c r="M74" s="17"/>
      <c r="N74" s="18"/>
      <c r="O74" s="18"/>
      <c r="P74" s="18"/>
      <c r="Q74" s="18"/>
      <c r="R74" s="18"/>
      <c r="S74" s="22"/>
      <c r="T74" s="29"/>
    </row>
    <row r="75" spans="1:20" x14ac:dyDescent="0.25">
      <c r="A75" s="10"/>
      <c r="B75" s="11"/>
      <c r="C75" s="11"/>
      <c r="D75" s="11"/>
      <c r="E75" s="11"/>
      <c r="F75" s="11"/>
      <c r="M75" s="17"/>
      <c r="N75" s="18"/>
      <c r="O75" s="18"/>
      <c r="P75" s="18"/>
      <c r="Q75" s="18"/>
      <c r="R75" s="18"/>
      <c r="S75" s="22"/>
      <c r="T75" s="29"/>
    </row>
    <row r="76" spans="1:20" x14ac:dyDescent="0.25">
      <c r="A76" s="10"/>
      <c r="B76" s="11"/>
      <c r="C76" s="11"/>
      <c r="D76" s="11"/>
      <c r="E76" s="11"/>
      <c r="F76" s="11"/>
      <c r="M76" s="17"/>
      <c r="N76" s="18"/>
      <c r="O76" s="18"/>
      <c r="P76" s="18"/>
      <c r="Q76" s="18"/>
      <c r="R76" s="18"/>
      <c r="S76" s="22"/>
      <c r="T76" s="29"/>
    </row>
    <row r="77" spans="1:20" x14ac:dyDescent="0.25">
      <c r="A77" s="26"/>
      <c r="C77" s="25"/>
      <c r="E77" s="24"/>
      <c r="M77" s="17"/>
      <c r="N77" s="18"/>
      <c r="O77" s="18"/>
      <c r="P77" s="18"/>
      <c r="Q77" s="18"/>
      <c r="R77" s="18"/>
      <c r="S77" s="22"/>
      <c r="T77" s="29"/>
    </row>
    <row r="78" spans="1:20" x14ac:dyDescent="0.25">
      <c r="A78" s="26"/>
      <c r="C78" s="24"/>
      <c r="D78" s="24"/>
      <c r="E78" s="24"/>
      <c r="M78" s="17"/>
      <c r="N78" s="18"/>
      <c r="O78" s="18"/>
      <c r="P78" s="18"/>
      <c r="Q78" s="18"/>
      <c r="R78" s="18"/>
      <c r="S78" s="22"/>
      <c r="T78" s="29"/>
    </row>
    <row r="79" spans="1:20" x14ac:dyDescent="0.25">
      <c r="A79" s="26"/>
      <c r="F79" s="25"/>
      <c r="M79" s="17"/>
      <c r="N79" s="18"/>
      <c r="O79" s="18"/>
      <c r="P79" s="18"/>
      <c r="Q79" s="18"/>
      <c r="R79" s="18"/>
      <c r="S79" s="22"/>
      <c r="T79" s="29"/>
    </row>
    <row r="80" spans="1:20" x14ac:dyDescent="0.25">
      <c r="A80" s="26"/>
      <c r="M80" s="17"/>
      <c r="N80" s="18"/>
      <c r="O80" s="18"/>
      <c r="P80" s="18"/>
      <c r="Q80" s="18"/>
      <c r="R80" s="18"/>
      <c r="S80" s="22"/>
      <c r="T80" s="29"/>
    </row>
    <row r="81" spans="1:20" x14ac:dyDescent="0.25">
      <c r="A81" s="26"/>
      <c r="F81" s="25"/>
      <c r="M81" s="17"/>
      <c r="N81" s="18"/>
      <c r="O81" s="18"/>
      <c r="P81" s="18"/>
      <c r="Q81" s="18"/>
      <c r="R81" s="18"/>
      <c r="T81" s="29"/>
    </row>
    <row r="82" spans="1:20" x14ac:dyDescent="0.25">
      <c r="A82" s="26"/>
      <c r="M82" s="17"/>
      <c r="N82" s="18"/>
      <c r="O82" s="18"/>
      <c r="P82" s="18"/>
      <c r="Q82" s="18"/>
      <c r="R82" s="18"/>
      <c r="T82" s="29"/>
    </row>
    <row r="83" spans="1:20" x14ac:dyDescent="0.25">
      <c r="A83" s="26"/>
      <c r="M83" s="17"/>
      <c r="N83" s="18"/>
      <c r="O83" s="18"/>
      <c r="P83" s="18"/>
      <c r="Q83" s="18"/>
      <c r="R83" s="18"/>
      <c r="T83" s="29"/>
    </row>
    <row r="84" spans="1:20" x14ac:dyDescent="0.25">
      <c r="A84" s="54"/>
      <c r="B84" s="54"/>
      <c r="M84" s="17"/>
      <c r="N84" s="18"/>
      <c r="O84" s="18"/>
      <c r="P84" s="18"/>
      <c r="Q84" s="18"/>
      <c r="R84" s="18"/>
      <c r="T84" s="29"/>
    </row>
    <row r="85" spans="1:20" x14ac:dyDescent="0.25">
      <c r="B85" s="1"/>
      <c r="D85" s="1"/>
      <c r="M85" s="17"/>
      <c r="N85" s="18"/>
      <c r="O85" s="18"/>
      <c r="P85" s="18"/>
      <c r="Q85" s="18"/>
      <c r="R85" s="18"/>
      <c r="T85" s="29"/>
    </row>
    <row r="86" spans="1:20" x14ac:dyDescent="0.25">
      <c r="A86" s="3"/>
      <c r="B86" s="4"/>
      <c r="C86" s="4"/>
      <c r="D86" s="4"/>
      <c r="E86" s="58"/>
      <c r="F86" s="4"/>
      <c r="M86" s="17"/>
      <c r="N86" s="18"/>
      <c r="O86" s="18"/>
      <c r="P86" s="18"/>
      <c r="Q86" s="18"/>
      <c r="R86" s="18"/>
      <c r="T86" s="29"/>
    </row>
    <row r="87" spans="1:20" x14ac:dyDescent="0.25">
      <c r="A87" s="5"/>
      <c r="B87" s="6"/>
      <c r="C87" s="6"/>
      <c r="D87" s="6"/>
      <c r="E87" s="40"/>
      <c r="F87" s="6"/>
      <c r="M87" s="17"/>
      <c r="N87" s="18"/>
      <c r="O87" s="18"/>
      <c r="P87" s="18"/>
      <c r="Q87" s="18"/>
      <c r="R87" s="18"/>
      <c r="T87" s="29"/>
    </row>
    <row r="88" spans="1:20" x14ac:dyDescent="0.25">
      <c r="A88" s="10"/>
      <c r="B88" s="11"/>
      <c r="C88" s="11"/>
      <c r="D88" s="11"/>
      <c r="E88" s="11"/>
      <c r="F88" s="11"/>
      <c r="G88" s="31"/>
      <c r="M88" s="17"/>
      <c r="N88" s="18"/>
      <c r="O88" s="18"/>
      <c r="P88" s="18"/>
      <c r="Q88" s="18"/>
      <c r="R88" s="18"/>
      <c r="T88" s="29"/>
    </row>
    <row r="89" spans="1:20" x14ac:dyDescent="0.25">
      <c r="A89" s="10"/>
      <c r="B89" s="11"/>
      <c r="C89" s="11"/>
      <c r="D89" s="11"/>
      <c r="E89" s="11"/>
      <c r="F89" s="11"/>
      <c r="M89" s="17"/>
      <c r="N89" s="18"/>
      <c r="O89" s="18"/>
      <c r="P89" s="18"/>
      <c r="Q89" s="18"/>
      <c r="R89" s="18"/>
      <c r="T89" s="29"/>
    </row>
    <row r="90" spans="1:20" x14ac:dyDescent="0.25">
      <c r="A90" s="10"/>
      <c r="B90" s="11"/>
      <c r="C90" s="11"/>
      <c r="D90" s="11"/>
      <c r="E90" s="11"/>
      <c r="F90" s="11"/>
      <c r="M90" s="17"/>
      <c r="N90" s="27"/>
      <c r="O90" s="27"/>
      <c r="P90" s="27"/>
      <c r="Q90" s="27"/>
      <c r="R90" s="27"/>
      <c r="T90" s="8"/>
    </row>
    <row r="91" spans="1:20" x14ac:dyDescent="0.25">
      <c r="A91" s="10"/>
      <c r="B91" s="11"/>
      <c r="C91" s="11"/>
      <c r="D91" s="11"/>
      <c r="E91" s="11"/>
      <c r="F91" s="11"/>
    </row>
    <row r="92" spans="1:20" x14ac:dyDescent="0.25">
      <c r="A92" s="10"/>
      <c r="B92" s="11"/>
      <c r="C92" s="11"/>
      <c r="D92" s="11"/>
      <c r="E92" s="11"/>
      <c r="F92" s="11"/>
    </row>
    <row r="93" spans="1:20" x14ac:dyDescent="0.25">
      <c r="A93" s="10"/>
      <c r="B93" s="11"/>
      <c r="C93" s="11"/>
      <c r="D93" s="11"/>
      <c r="E93" s="11"/>
      <c r="F93" s="11"/>
    </row>
    <row r="94" spans="1:20" x14ac:dyDescent="0.25">
      <c r="A94" s="10"/>
      <c r="B94" s="11"/>
      <c r="C94" s="11"/>
      <c r="D94" s="11"/>
      <c r="E94" s="11"/>
      <c r="F94" s="11"/>
    </row>
    <row r="95" spans="1:20" x14ac:dyDescent="0.25">
      <c r="A95" s="10"/>
      <c r="B95" s="11"/>
      <c r="C95" s="11"/>
      <c r="D95" s="11"/>
      <c r="E95" s="11"/>
      <c r="F95" s="11"/>
    </row>
    <row r="96" spans="1:20" x14ac:dyDescent="0.25">
      <c r="A96" s="10"/>
      <c r="B96" s="11"/>
      <c r="C96" s="11"/>
      <c r="D96" s="11"/>
      <c r="E96" s="11"/>
      <c r="F96" s="11"/>
    </row>
    <row r="97" spans="1:6" x14ac:dyDescent="0.25">
      <c r="A97" s="10"/>
      <c r="B97" s="11"/>
      <c r="C97" s="11"/>
      <c r="D97" s="11"/>
      <c r="E97" s="11"/>
      <c r="F97" s="11"/>
    </row>
    <row r="98" spans="1:6" x14ac:dyDescent="0.25">
      <c r="A98" s="10"/>
      <c r="B98" s="11"/>
      <c r="C98" s="11"/>
      <c r="D98" s="11"/>
      <c r="E98" s="11"/>
      <c r="F98" s="11"/>
    </row>
    <row r="99" spans="1:6" x14ac:dyDescent="0.25">
      <c r="A99" s="10"/>
      <c r="B99" s="11"/>
      <c r="C99" s="11"/>
      <c r="D99" s="11"/>
      <c r="E99" s="11"/>
      <c r="F99" s="11"/>
    </row>
    <row r="100" spans="1:6" x14ac:dyDescent="0.25">
      <c r="A100" s="10"/>
      <c r="B100" s="11"/>
      <c r="C100" s="11"/>
      <c r="D100" s="11"/>
      <c r="E100" s="11"/>
      <c r="F100" s="11"/>
    </row>
    <row r="101" spans="1:6" x14ac:dyDescent="0.25">
      <c r="A101" s="10"/>
      <c r="B101" s="11"/>
      <c r="C101" s="11"/>
      <c r="D101" s="11"/>
      <c r="E101" s="11"/>
      <c r="F101" s="11"/>
    </row>
    <row r="102" spans="1:6" x14ac:dyDescent="0.25">
      <c r="A102" s="10"/>
      <c r="B102" s="11"/>
      <c r="C102" s="11"/>
      <c r="D102" s="11"/>
      <c r="E102" s="11"/>
      <c r="F102" s="11"/>
    </row>
    <row r="103" spans="1:6" x14ac:dyDescent="0.25">
      <c r="A103" s="10"/>
      <c r="B103" s="11"/>
      <c r="C103" s="11"/>
      <c r="D103" s="11"/>
      <c r="E103" s="11"/>
      <c r="F103" s="11"/>
    </row>
    <row r="104" spans="1:6" x14ac:dyDescent="0.25">
      <c r="A104" s="10"/>
      <c r="B104" s="11"/>
      <c r="C104" s="11"/>
      <c r="D104" s="11"/>
      <c r="E104" s="11"/>
      <c r="F104" s="11"/>
    </row>
    <row r="105" spans="1:6" x14ac:dyDescent="0.25">
      <c r="A105" s="10"/>
      <c r="B105" s="11"/>
      <c r="C105" s="11"/>
      <c r="D105" s="11"/>
      <c r="E105" s="11"/>
      <c r="F105" s="11"/>
    </row>
    <row r="106" spans="1:6" x14ac:dyDescent="0.25">
      <c r="A106" s="10"/>
      <c r="B106" s="11"/>
      <c r="C106" s="11"/>
      <c r="D106" s="11"/>
      <c r="E106" s="11"/>
      <c r="F106" s="11"/>
    </row>
    <row r="107" spans="1:6" x14ac:dyDescent="0.25">
      <c r="A107" s="10"/>
      <c r="B107" s="11"/>
      <c r="C107" s="11"/>
      <c r="D107" s="11"/>
      <c r="E107" s="11"/>
      <c r="F107" s="11"/>
    </row>
    <row r="108" spans="1:6" x14ac:dyDescent="0.25">
      <c r="A108" s="10"/>
      <c r="B108" s="11"/>
      <c r="C108" s="11"/>
      <c r="D108" s="11"/>
      <c r="E108" s="11"/>
      <c r="F108" s="11"/>
    </row>
    <row r="109" spans="1:6" x14ac:dyDescent="0.25">
      <c r="A109" s="10"/>
      <c r="B109" s="11"/>
      <c r="C109" s="11"/>
      <c r="D109" s="11"/>
      <c r="E109" s="11"/>
      <c r="F109" s="11"/>
    </row>
    <row r="110" spans="1:6" x14ac:dyDescent="0.25">
      <c r="A110" s="10"/>
      <c r="B110" s="11"/>
      <c r="C110" s="11"/>
      <c r="D110" s="11"/>
      <c r="E110" s="11"/>
      <c r="F110" s="11"/>
    </row>
    <row r="111" spans="1:6" x14ac:dyDescent="0.25">
      <c r="A111" s="10"/>
      <c r="B111" s="11"/>
      <c r="C111" s="11"/>
      <c r="D111" s="11"/>
      <c r="E111" s="11"/>
      <c r="F111" s="11"/>
    </row>
    <row r="112" spans="1:6" x14ac:dyDescent="0.25">
      <c r="A112" s="10"/>
      <c r="B112" s="11"/>
      <c r="C112" s="11"/>
      <c r="D112" s="11"/>
      <c r="E112" s="11"/>
      <c r="F112" s="11"/>
    </row>
    <row r="113" spans="1:6" x14ac:dyDescent="0.25">
      <c r="A113" s="10"/>
      <c r="B113" s="11"/>
      <c r="C113" s="11"/>
      <c r="D113" s="11"/>
      <c r="E113" s="11"/>
      <c r="F113" s="11"/>
    </row>
    <row r="114" spans="1:6" x14ac:dyDescent="0.25">
      <c r="A114" s="10"/>
      <c r="B114" s="11"/>
      <c r="C114" s="11"/>
      <c r="D114" s="11"/>
      <c r="E114" s="11"/>
      <c r="F114" s="11"/>
    </row>
    <row r="115" spans="1:6" x14ac:dyDescent="0.25">
      <c r="A115" s="10"/>
      <c r="B115" s="11"/>
      <c r="C115" s="11"/>
      <c r="D115" s="11"/>
      <c r="E115" s="11"/>
      <c r="F115" s="11"/>
    </row>
    <row r="116" spans="1:6" x14ac:dyDescent="0.25">
      <c r="A116" s="10"/>
      <c r="B116" s="11"/>
      <c r="C116" s="11"/>
      <c r="D116" s="11"/>
      <c r="E116" s="11"/>
      <c r="F116" s="11"/>
    </row>
    <row r="117" spans="1:6" x14ac:dyDescent="0.25">
      <c r="A117" s="10"/>
      <c r="B117" s="11"/>
      <c r="C117" s="11"/>
      <c r="D117" s="11"/>
      <c r="E117" s="11"/>
      <c r="F117" s="11"/>
    </row>
    <row r="118" spans="1:6" x14ac:dyDescent="0.25">
      <c r="A118" s="10"/>
      <c r="B118" s="11"/>
      <c r="C118" s="11"/>
      <c r="D118" s="11"/>
      <c r="E118" s="11"/>
      <c r="F118" s="11"/>
    </row>
    <row r="119" spans="1:6" x14ac:dyDescent="0.25">
      <c r="A119" s="10"/>
      <c r="B119" s="11"/>
      <c r="C119" s="11"/>
      <c r="D119" s="11"/>
      <c r="E119" s="11"/>
      <c r="F119" s="11"/>
    </row>
    <row r="120" spans="1:6" x14ac:dyDescent="0.25">
      <c r="A120" s="26"/>
      <c r="C120" s="25"/>
      <c r="E120" s="24"/>
    </row>
    <row r="121" spans="1:6" x14ac:dyDescent="0.25">
      <c r="A121" s="26"/>
      <c r="C121" s="24"/>
      <c r="D121" s="24"/>
      <c r="E121" s="24"/>
    </row>
    <row r="122" spans="1:6" x14ac:dyDescent="0.25">
      <c r="A122" s="26"/>
      <c r="F122" s="25"/>
    </row>
    <row r="123" spans="1:6" x14ac:dyDescent="0.25">
      <c r="A123" s="26"/>
    </row>
    <row r="124" spans="1:6" x14ac:dyDescent="0.25">
      <c r="A124" s="26"/>
      <c r="F124" s="25"/>
    </row>
    <row r="125" spans="1:6" x14ac:dyDescent="0.25">
      <c r="A125" s="26"/>
    </row>
    <row r="126" spans="1:6" x14ac:dyDescent="0.25">
      <c r="A126" s="26"/>
    </row>
    <row r="127" spans="1:6" x14ac:dyDescent="0.25">
      <c r="A127" s="26"/>
    </row>
    <row r="128" spans="1:6" x14ac:dyDescent="0.25">
      <c r="A128" s="54"/>
      <c r="B128" s="54"/>
    </row>
    <row r="129" spans="1:7" x14ac:dyDescent="0.25">
      <c r="B129" s="1"/>
      <c r="D129" s="1"/>
    </row>
    <row r="130" spans="1:7" x14ac:dyDescent="0.25">
      <c r="A130" s="3"/>
      <c r="B130" s="4"/>
      <c r="C130" s="4"/>
      <c r="D130" s="4"/>
      <c r="E130" s="58"/>
      <c r="F130" s="4"/>
    </row>
    <row r="131" spans="1:7" x14ac:dyDescent="0.25">
      <c r="A131" s="5"/>
      <c r="B131" s="6"/>
      <c r="C131" s="6"/>
      <c r="D131" s="6"/>
      <c r="E131" s="40"/>
      <c r="F131" s="6"/>
    </row>
    <row r="132" spans="1:7" x14ac:dyDescent="0.25">
      <c r="A132" s="10"/>
      <c r="B132" s="11"/>
      <c r="C132" s="11"/>
      <c r="D132" s="11"/>
      <c r="E132" s="11"/>
      <c r="F132" s="11"/>
      <c r="G132" s="31"/>
    </row>
    <row r="133" spans="1:7" x14ac:dyDescent="0.25">
      <c r="A133" s="10"/>
      <c r="B133" s="11"/>
      <c r="C133" s="11"/>
      <c r="D133" s="11"/>
      <c r="E133" s="11"/>
      <c r="F133" s="11"/>
    </row>
    <row r="134" spans="1:7" x14ac:dyDescent="0.25">
      <c r="A134" s="10"/>
      <c r="B134" s="11"/>
      <c r="C134" s="11"/>
      <c r="D134" s="11"/>
      <c r="E134" s="11"/>
      <c r="F134" s="11"/>
    </row>
    <row r="135" spans="1:7" x14ac:dyDescent="0.25">
      <c r="A135" s="10"/>
      <c r="B135" s="11"/>
      <c r="C135" s="11"/>
      <c r="D135" s="11"/>
      <c r="E135" s="11"/>
      <c r="F135" s="11"/>
    </row>
    <row r="136" spans="1:7" x14ac:dyDescent="0.25">
      <c r="A136" s="10"/>
      <c r="B136" s="11"/>
      <c r="C136" s="11"/>
      <c r="D136" s="11"/>
      <c r="E136" s="11"/>
      <c r="F136" s="11"/>
    </row>
    <row r="137" spans="1:7" x14ac:dyDescent="0.25">
      <c r="A137" s="10"/>
      <c r="B137" s="11"/>
      <c r="C137" s="11"/>
      <c r="D137" s="11"/>
      <c r="E137" s="11"/>
      <c r="F137" s="11"/>
    </row>
    <row r="138" spans="1:7" x14ac:dyDescent="0.25">
      <c r="A138" s="10"/>
      <c r="B138" s="11"/>
      <c r="C138" s="11"/>
      <c r="D138" s="11"/>
      <c r="E138" s="11"/>
      <c r="F138" s="11"/>
    </row>
    <row r="139" spans="1:7" x14ac:dyDescent="0.25">
      <c r="A139" s="10"/>
      <c r="B139" s="11"/>
      <c r="C139" s="11"/>
      <c r="D139" s="11"/>
      <c r="E139" s="11"/>
      <c r="F139" s="11"/>
    </row>
    <row r="140" spans="1:7" x14ac:dyDescent="0.25">
      <c r="A140" s="10"/>
      <c r="B140" s="11"/>
      <c r="C140" s="11"/>
      <c r="D140" s="11"/>
      <c r="E140" s="11"/>
      <c r="F140" s="11"/>
    </row>
    <row r="141" spans="1:7" x14ac:dyDescent="0.25">
      <c r="A141" s="10"/>
      <c r="B141" s="11"/>
      <c r="C141" s="11"/>
      <c r="D141" s="11"/>
      <c r="E141" s="11"/>
      <c r="F141" s="11"/>
    </row>
    <row r="142" spans="1:7" x14ac:dyDescent="0.25">
      <c r="A142" s="10"/>
      <c r="B142" s="11"/>
      <c r="C142" s="11"/>
      <c r="D142" s="11"/>
      <c r="E142" s="11"/>
      <c r="F142" s="11"/>
    </row>
    <row r="143" spans="1:7" x14ac:dyDescent="0.25">
      <c r="A143" s="10"/>
      <c r="B143" s="11"/>
      <c r="C143" s="11"/>
      <c r="D143" s="11"/>
      <c r="E143" s="11"/>
      <c r="F143" s="11"/>
    </row>
    <row r="144" spans="1:7" x14ac:dyDescent="0.25">
      <c r="A144" s="10"/>
      <c r="B144" s="11"/>
      <c r="C144" s="11"/>
      <c r="D144" s="11"/>
      <c r="E144" s="11"/>
      <c r="F144" s="11"/>
    </row>
    <row r="145" spans="1:6" x14ac:dyDescent="0.25">
      <c r="A145" s="10"/>
      <c r="B145" s="11"/>
      <c r="C145" s="11"/>
      <c r="D145" s="11"/>
      <c r="E145" s="11"/>
      <c r="F145" s="11"/>
    </row>
    <row r="146" spans="1:6" x14ac:dyDescent="0.25">
      <c r="A146" s="10"/>
      <c r="B146" s="11"/>
      <c r="C146" s="11"/>
      <c r="D146" s="11"/>
      <c r="E146" s="11"/>
      <c r="F146" s="11"/>
    </row>
    <row r="147" spans="1:6" x14ac:dyDescent="0.25">
      <c r="A147" s="10"/>
      <c r="B147" s="11"/>
      <c r="C147" s="11"/>
      <c r="D147" s="11"/>
      <c r="E147" s="11"/>
      <c r="F147" s="11"/>
    </row>
    <row r="148" spans="1:6" x14ac:dyDescent="0.25">
      <c r="A148" s="10"/>
      <c r="B148" s="11"/>
      <c r="C148" s="11"/>
      <c r="D148" s="11"/>
      <c r="E148" s="11"/>
      <c r="F148" s="11"/>
    </row>
    <row r="149" spans="1:6" x14ac:dyDescent="0.25">
      <c r="A149" s="10"/>
      <c r="B149" s="11"/>
      <c r="C149" s="11"/>
      <c r="D149" s="11"/>
      <c r="E149" s="11"/>
      <c r="F149" s="11"/>
    </row>
    <row r="150" spans="1:6" x14ac:dyDescent="0.25">
      <c r="A150" s="10"/>
      <c r="B150" s="11"/>
      <c r="C150" s="11"/>
      <c r="D150" s="11"/>
      <c r="E150" s="11"/>
      <c r="F150" s="11"/>
    </row>
    <row r="151" spans="1:6" x14ac:dyDescent="0.25">
      <c r="A151" s="10"/>
      <c r="B151" s="11"/>
      <c r="C151" s="11"/>
      <c r="D151" s="11"/>
      <c r="E151" s="11"/>
      <c r="F151" s="11"/>
    </row>
    <row r="152" spans="1:6" x14ac:dyDescent="0.25">
      <c r="A152" s="10"/>
      <c r="B152" s="11"/>
      <c r="C152" s="11"/>
      <c r="D152" s="11"/>
      <c r="E152" s="11"/>
      <c r="F152" s="11"/>
    </row>
    <row r="153" spans="1:6" x14ac:dyDescent="0.25">
      <c r="A153" s="10"/>
      <c r="B153" s="11"/>
      <c r="C153" s="11"/>
      <c r="D153" s="11"/>
      <c r="E153" s="11"/>
      <c r="F153" s="11"/>
    </row>
    <row r="154" spans="1:6" x14ac:dyDescent="0.25">
      <c r="A154" s="10"/>
      <c r="B154" s="11"/>
      <c r="C154" s="11"/>
      <c r="D154" s="11"/>
      <c r="E154" s="11"/>
      <c r="F154" s="11"/>
    </row>
    <row r="155" spans="1:6" x14ac:dyDescent="0.25">
      <c r="A155" s="10"/>
      <c r="B155" s="11"/>
      <c r="C155" s="11"/>
      <c r="D155" s="11"/>
      <c r="E155" s="11"/>
      <c r="F155" s="11"/>
    </row>
    <row r="156" spans="1:6" x14ac:dyDescent="0.25">
      <c r="A156" s="10"/>
      <c r="B156" s="11"/>
      <c r="C156" s="11"/>
      <c r="D156" s="11"/>
      <c r="E156" s="11"/>
      <c r="F156" s="11"/>
    </row>
    <row r="157" spans="1:6" x14ac:dyDescent="0.25">
      <c r="A157" s="10"/>
      <c r="B157" s="11"/>
      <c r="C157" s="11"/>
      <c r="D157" s="11"/>
      <c r="E157" s="11"/>
      <c r="F157" s="11"/>
    </row>
    <row r="158" spans="1:6" x14ac:dyDescent="0.25">
      <c r="A158" s="10"/>
      <c r="B158" s="11"/>
      <c r="C158" s="11"/>
      <c r="D158" s="11"/>
      <c r="E158" s="11"/>
      <c r="F158" s="11"/>
    </row>
    <row r="159" spans="1:6" x14ac:dyDescent="0.25">
      <c r="A159" s="10"/>
      <c r="B159" s="11"/>
      <c r="C159" s="11"/>
      <c r="D159" s="11"/>
      <c r="E159" s="11"/>
      <c r="F159" s="11"/>
    </row>
    <row r="160" spans="1:6" x14ac:dyDescent="0.25">
      <c r="A160" s="10"/>
      <c r="B160" s="11"/>
      <c r="C160" s="11"/>
      <c r="D160" s="11"/>
      <c r="E160" s="11"/>
      <c r="F160" s="11"/>
    </row>
    <row r="161" spans="1:7" x14ac:dyDescent="0.25">
      <c r="A161" s="10"/>
      <c r="B161" s="11"/>
      <c r="C161" s="11"/>
      <c r="D161" s="11"/>
      <c r="E161" s="11"/>
      <c r="F161" s="11"/>
    </row>
    <row r="162" spans="1:7" x14ac:dyDescent="0.25">
      <c r="A162" s="10"/>
      <c r="B162" s="11"/>
      <c r="C162" s="11"/>
      <c r="D162" s="11"/>
      <c r="E162" s="11"/>
      <c r="F162" s="11"/>
    </row>
    <row r="163" spans="1:7" x14ac:dyDescent="0.25">
      <c r="A163" s="10"/>
      <c r="B163" s="11"/>
      <c r="C163" s="11"/>
      <c r="D163" s="11"/>
      <c r="E163" s="11"/>
      <c r="F163" s="11"/>
      <c r="G163" s="31"/>
    </row>
    <row r="164" spans="1:7" x14ac:dyDescent="0.25">
      <c r="A164" s="26"/>
      <c r="C164" s="25"/>
      <c r="E164" s="24"/>
    </row>
    <row r="165" spans="1:7" x14ac:dyDescent="0.25">
      <c r="A165" s="26"/>
      <c r="C165" s="24"/>
      <c r="D165" s="24"/>
      <c r="E165" s="24"/>
    </row>
    <row r="166" spans="1:7" x14ac:dyDescent="0.25">
      <c r="A166" s="26"/>
      <c r="F166" s="25"/>
    </row>
    <row r="167" spans="1:7" x14ac:dyDescent="0.25">
      <c r="A167" s="26"/>
    </row>
    <row r="168" spans="1:7" x14ac:dyDescent="0.25">
      <c r="A168" s="26"/>
      <c r="F168" s="25"/>
    </row>
    <row r="169" spans="1:7" x14ac:dyDescent="0.25">
      <c r="A169" s="26"/>
    </row>
    <row r="170" spans="1:7" x14ac:dyDescent="0.25">
      <c r="A170" s="54"/>
      <c r="B170" s="54"/>
    </row>
    <row r="171" spans="1:7" x14ac:dyDescent="0.25">
      <c r="B171" s="1"/>
      <c r="D171" s="1"/>
    </row>
    <row r="172" spans="1:7" x14ac:dyDescent="0.25">
      <c r="A172" s="3"/>
      <c r="B172" s="4"/>
      <c r="C172" s="4"/>
      <c r="D172" s="4"/>
      <c r="E172" s="58"/>
      <c r="F172" s="4"/>
    </row>
    <row r="173" spans="1:7" x14ac:dyDescent="0.25">
      <c r="A173" s="5"/>
      <c r="B173" s="6"/>
      <c r="C173" s="6"/>
      <c r="D173" s="6"/>
      <c r="E173" s="40"/>
      <c r="F173" s="6"/>
    </row>
    <row r="174" spans="1:7" x14ac:dyDescent="0.25">
      <c r="A174" s="10"/>
      <c r="B174" s="11"/>
      <c r="C174" s="11"/>
      <c r="D174" s="11"/>
      <c r="E174" s="11"/>
      <c r="F174" s="11"/>
    </row>
    <row r="175" spans="1:7" x14ac:dyDescent="0.25">
      <c r="A175" s="10"/>
      <c r="B175" s="11"/>
      <c r="C175" s="11"/>
      <c r="D175" s="11"/>
      <c r="E175" s="11"/>
      <c r="F175" s="11"/>
    </row>
    <row r="176" spans="1:7" x14ac:dyDescent="0.25">
      <c r="A176" s="10"/>
      <c r="B176" s="11"/>
      <c r="C176" s="11"/>
      <c r="D176" s="11"/>
      <c r="E176" s="11"/>
      <c r="F176" s="11"/>
    </row>
    <row r="177" spans="1:6" x14ac:dyDescent="0.25">
      <c r="A177" s="10"/>
      <c r="B177" s="11"/>
      <c r="C177" s="11"/>
      <c r="D177" s="11"/>
      <c r="E177" s="11"/>
      <c r="F177" s="11"/>
    </row>
    <row r="178" spans="1:6" x14ac:dyDescent="0.25">
      <c r="A178" s="10"/>
      <c r="B178" s="11"/>
      <c r="C178" s="11"/>
      <c r="D178" s="11"/>
      <c r="E178" s="11"/>
      <c r="F178" s="11"/>
    </row>
    <row r="179" spans="1:6" x14ac:dyDescent="0.25">
      <c r="A179" s="10"/>
      <c r="B179" s="11"/>
      <c r="C179" s="11"/>
      <c r="D179" s="11"/>
      <c r="E179" s="11"/>
      <c r="F179" s="11"/>
    </row>
    <row r="180" spans="1:6" x14ac:dyDescent="0.25">
      <c r="A180" s="10"/>
      <c r="B180" s="11"/>
      <c r="C180" s="11"/>
      <c r="D180" s="11"/>
      <c r="E180" s="11"/>
      <c r="F180" s="11"/>
    </row>
    <row r="181" spans="1:6" x14ac:dyDescent="0.25">
      <c r="A181" s="10"/>
      <c r="B181" s="11"/>
      <c r="C181" s="11"/>
      <c r="D181" s="11"/>
      <c r="E181" s="11"/>
      <c r="F181" s="11"/>
    </row>
    <row r="182" spans="1:6" x14ac:dyDescent="0.25">
      <c r="A182" s="10"/>
      <c r="B182" s="11"/>
      <c r="C182" s="11"/>
      <c r="D182" s="11"/>
      <c r="E182" s="11"/>
      <c r="F182" s="11"/>
    </row>
    <row r="183" spans="1:6" x14ac:dyDescent="0.25">
      <c r="A183" s="10"/>
      <c r="B183" s="11"/>
      <c r="C183" s="11"/>
      <c r="D183" s="11"/>
      <c r="E183" s="11"/>
      <c r="F183" s="11"/>
    </row>
    <row r="184" spans="1:6" x14ac:dyDescent="0.25">
      <c r="A184" s="10"/>
      <c r="B184" s="11"/>
      <c r="C184" s="11"/>
      <c r="D184" s="11"/>
      <c r="E184" s="11"/>
      <c r="F184" s="11"/>
    </row>
    <row r="185" spans="1:6" x14ac:dyDescent="0.25">
      <c r="A185" s="10"/>
      <c r="B185" s="11"/>
      <c r="C185" s="11"/>
      <c r="D185" s="11"/>
      <c r="E185" s="11"/>
      <c r="F185" s="11"/>
    </row>
    <row r="186" spans="1:6" x14ac:dyDescent="0.25">
      <c r="A186" s="10"/>
      <c r="B186" s="11"/>
      <c r="C186" s="11"/>
      <c r="D186" s="11"/>
      <c r="E186" s="11"/>
      <c r="F186" s="11"/>
    </row>
    <row r="187" spans="1:6" x14ac:dyDescent="0.25">
      <c r="A187" s="10"/>
      <c r="B187" s="11"/>
      <c r="C187" s="11"/>
      <c r="D187" s="11"/>
      <c r="E187" s="11"/>
      <c r="F187" s="11"/>
    </row>
    <row r="188" spans="1:6" x14ac:dyDescent="0.25">
      <c r="A188" s="10"/>
      <c r="B188" s="11"/>
      <c r="C188" s="11"/>
      <c r="D188" s="11"/>
      <c r="E188" s="11"/>
      <c r="F188" s="11"/>
    </row>
    <row r="189" spans="1:6" x14ac:dyDescent="0.25">
      <c r="A189" s="10"/>
      <c r="B189" s="11"/>
      <c r="C189" s="11"/>
      <c r="D189" s="11"/>
      <c r="E189" s="11"/>
      <c r="F189" s="11"/>
    </row>
    <row r="190" spans="1:6" x14ac:dyDescent="0.25">
      <c r="A190" s="10"/>
      <c r="B190" s="11"/>
      <c r="C190" s="11"/>
      <c r="D190" s="11"/>
      <c r="E190" s="11"/>
      <c r="F190" s="11"/>
    </row>
    <row r="191" spans="1:6" x14ac:dyDescent="0.25">
      <c r="A191" s="10"/>
      <c r="B191" s="11"/>
      <c r="C191" s="11"/>
      <c r="D191" s="11"/>
      <c r="E191" s="11"/>
      <c r="F191" s="11"/>
    </row>
    <row r="192" spans="1:6" x14ac:dyDescent="0.25">
      <c r="A192" s="10"/>
      <c r="B192" s="11"/>
      <c r="C192" s="11"/>
      <c r="D192" s="11"/>
      <c r="E192" s="11"/>
      <c r="F192" s="11"/>
    </row>
    <row r="193" spans="1:6" x14ac:dyDescent="0.25">
      <c r="A193" s="10"/>
      <c r="B193" s="11"/>
      <c r="C193" s="11"/>
      <c r="D193" s="11"/>
      <c r="E193" s="11"/>
      <c r="F193" s="11"/>
    </row>
    <row r="194" spans="1:6" x14ac:dyDescent="0.25">
      <c r="A194" s="10"/>
      <c r="B194" s="11"/>
      <c r="C194" s="11"/>
      <c r="D194" s="11"/>
      <c r="E194" s="11"/>
      <c r="F194" s="11"/>
    </row>
    <row r="195" spans="1:6" x14ac:dyDescent="0.25">
      <c r="A195" s="10"/>
      <c r="B195" s="11"/>
      <c r="C195" s="11"/>
      <c r="D195" s="11"/>
      <c r="E195" s="11"/>
      <c r="F195" s="11"/>
    </row>
    <row r="196" spans="1:6" x14ac:dyDescent="0.25">
      <c r="A196" s="10"/>
      <c r="B196" s="11"/>
      <c r="C196" s="11"/>
      <c r="D196" s="11"/>
      <c r="E196" s="11"/>
      <c r="F196" s="11"/>
    </row>
    <row r="197" spans="1:6" x14ac:dyDescent="0.25">
      <c r="A197" s="10"/>
      <c r="B197" s="11"/>
      <c r="C197" s="11"/>
      <c r="D197" s="11"/>
      <c r="E197" s="11"/>
      <c r="F197" s="11"/>
    </row>
    <row r="198" spans="1:6" x14ac:dyDescent="0.25">
      <c r="A198" s="10"/>
      <c r="B198" s="11"/>
      <c r="C198" s="11"/>
      <c r="D198" s="11"/>
      <c r="E198" s="11"/>
      <c r="F198" s="11"/>
    </row>
    <row r="199" spans="1:6" x14ac:dyDescent="0.25">
      <c r="A199" s="10"/>
      <c r="B199" s="11"/>
      <c r="C199" s="11"/>
      <c r="D199" s="11"/>
      <c r="E199" s="11"/>
      <c r="F199" s="11"/>
    </row>
    <row r="200" spans="1:6" x14ac:dyDescent="0.25">
      <c r="A200" s="10"/>
      <c r="B200" s="11"/>
      <c r="C200" s="11"/>
      <c r="D200" s="11"/>
      <c r="E200" s="11"/>
      <c r="F200" s="11"/>
    </row>
    <row r="201" spans="1:6" x14ac:dyDescent="0.25">
      <c r="A201" s="10"/>
      <c r="B201" s="11"/>
      <c r="C201" s="11"/>
      <c r="D201" s="11"/>
      <c r="E201" s="11"/>
      <c r="F201" s="11"/>
    </row>
    <row r="202" spans="1:6" x14ac:dyDescent="0.25">
      <c r="A202" s="10"/>
      <c r="B202" s="11"/>
      <c r="C202" s="11"/>
      <c r="D202" s="11"/>
      <c r="E202" s="11"/>
      <c r="F202" s="11"/>
    </row>
    <row r="203" spans="1:6" x14ac:dyDescent="0.25">
      <c r="A203" s="10"/>
      <c r="B203" s="11"/>
      <c r="C203" s="11"/>
      <c r="D203" s="11"/>
      <c r="E203" s="11"/>
      <c r="F203" s="11"/>
    </row>
    <row r="204" spans="1:6" x14ac:dyDescent="0.25">
      <c r="A204" s="10"/>
      <c r="B204" s="11"/>
      <c r="C204" s="11"/>
      <c r="D204" s="11"/>
      <c r="E204" s="11"/>
      <c r="F204" s="11"/>
    </row>
    <row r="205" spans="1:6" x14ac:dyDescent="0.25">
      <c r="A205" s="10"/>
      <c r="B205" s="11"/>
      <c r="C205" s="11"/>
      <c r="D205" s="11"/>
      <c r="E205" s="11"/>
      <c r="F205" s="11"/>
    </row>
    <row r="206" spans="1:6" x14ac:dyDescent="0.25">
      <c r="A206" s="26"/>
      <c r="C206" s="25"/>
      <c r="E206" s="24"/>
    </row>
    <row r="207" spans="1:6" x14ac:dyDescent="0.25">
      <c r="A207" s="26"/>
      <c r="C207" s="24"/>
      <c r="D207" s="24"/>
      <c r="E207" s="24"/>
    </row>
    <row r="208" spans="1:6" x14ac:dyDescent="0.25">
      <c r="A208" s="26"/>
      <c r="F208" s="25"/>
    </row>
    <row r="209" spans="1:6" x14ac:dyDescent="0.25">
      <c r="A209" s="26"/>
    </row>
    <row r="210" spans="1:6" x14ac:dyDescent="0.25">
      <c r="A210" s="26"/>
      <c r="F210" s="25"/>
    </row>
    <row r="211" spans="1:6" x14ac:dyDescent="0.25">
      <c r="A211" s="26"/>
    </row>
    <row r="214" spans="1:6" x14ac:dyDescent="0.25">
      <c r="A214" s="54"/>
      <c r="B214" s="54"/>
    </row>
    <row r="215" spans="1:6" x14ac:dyDescent="0.25">
      <c r="B215" s="1"/>
      <c r="D215" s="1"/>
    </row>
    <row r="216" spans="1:6" x14ac:dyDescent="0.25">
      <c r="A216" s="3"/>
      <c r="B216" s="4"/>
      <c r="C216" s="4"/>
      <c r="D216" s="4"/>
      <c r="E216" s="58"/>
      <c r="F216" s="4"/>
    </row>
    <row r="217" spans="1:6" x14ac:dyDescent="0.25">
      <c r="A217" s="5"/>
      <c r="B217" s="6"/>
      <c r="C217" s="6"/>
      <c r="D217" s="6"/>
      <c r="E217" s="40"/>
      <c r="F217" s="6"/>
    </row>
    <row r="218" spans="1:6" x14ac:dyDescent="0.25">
      <c r="A218" s="10"/>
      <c r="B218" s="11"/>
      <c r="C218" s="11"/>
      <c r="D218" s="11"/>
      <c r="E218" s="11"/>
      <c r="F218" s="11"/>
    </row>
    <row r="219" spans="1:6" x14ac:dyDescent="0.25">
      <c r="A219" s="10"/>
      <c r="B219" s="11"/>
      <c r="C219" s="11"/>
      <c r="D219" s="11"/>
      <c r="E219" s="11"/>
      <c r="F219" s="11"/>
    </row>
    <row r="220" spans="1:6" x14ac:dyDescent="0.25">
      <c r="A220" s="10"/>
      <c r="B220" s="11"/>
      <c r="C220" s="11"/>
      <c r="D220" s="11"/>
      <c r="E220" s="11"/>
      <c r="F220" s="11"/>
    </row>
    <row r="221" spans="1:6" x14ac:dyDescent="0.25">
      <c r="A221" s="10"/>
      <c r="B221" s="11"/>
      <c r="C221" s="11"/>
      <c r="D221" s="11"/>
      <c r="E221" s="11"/>
      <c r="F221" s="11"/>
    </row>
    <row r="222" spans="1:6" x14ac:dyDescent="0.25">
      <c r="A222" s="10"/>
      <c r="B222" s="11"/>
      <c r="C222" s="11"/>
      <c r="D222" s="11"/>
      <c r="E222" s="11"/>
      <c r="F222" s="11"/>
    </row>
    <row r="223" spans="1:6" x14ac:dyDescent="0.25">
      <c r="A223" s="10"/>
      <c r="B223" s="11"/>
      <c r="C223" s="11"/>
      <c r="D223" s="11"/>
      <c r="E223" s="11"/>
      <c r="F223" s="11"/>
    </row>
    <row r="224" spans="1:6" x14ac:dyDescent="0.25">
      <c r="A224" s="10"/>
      <c r="B224" s="11"/>
      <c r="C224" s="11"/>
      <c r="D224" s="11"/>
      <c r="E224" s="11"/>
      <c r="F224" s="11"/>
    </row>
    <row r="225" spans="1:6" x14ac:dyDescent="0.25">
      <c r="A225" s="10"/>
      <c r="B225" s="11"/>
      <c r="C225" s="11"/>
      <c r="D225" s="11"/>
      <c r="E225" s="11"/>
      <c r="F225" s="11"/>
    </row>
    <row r="226" spans="1:6" x14ac:dyDescent="0.25">
      <c r="A226" s="10"/>
      <c r="B226" s="11"/>
      <c r="C226" s="11"/>
      <c r="D226" s="11"/>
      <c r="E226" s="11"/>
      <c r="F226" s="11"/>
    </row>
    <row r="227" spans="1:6" x14ac:dyDescent="0.25">
      <c r="A227" s="10"/>
      <c r="B227" s="11"/>
      <c r="C227" s="11"/>
      <c r="D227" s="11"/>
      <c r="E227" s="11"/>
      <c r="F227" s="11"/>
    </row>
    <row r="228" spans="1:6" x14ac:dyDescent="0.25">
      <c r="A228" s="10"/>
      <c r="B228" s="11"/>
      <c r="C228" s="11"/>
      <c r="D228" s="11"/>
      <c r="E228" s="11"/>
      <c r="F228" s="11"/>
    </row>
    <row r="229" spans="1:6" x14ac:dyDescent="0.25">
      <c r="A229" s="10"/>
      <c r="B229" s="11"/>
      <c r="C229" s="11"/>
      <c r="D229" s="11"/>
      <c r="E229" s="11"/>
      <c r="F229" s="11"/>
    </row>
    <row r="230" spans="1:6" x14ac:dyDescent="0.25">
      <c r="A230" s="10"/>
      <c r="B230" s="11"/>
      <c r="C230" s="11"/>
      <c r="D230" s="11"/>
      <c r="E230" s="11"/>
      <c r="F230" s="11"/>
    </row>
    <row r="231" spans="1:6" x14ac:dyDescent="0.25">
      <c r="A231" s="10"/>
      <c r="B231" s="11"/>
      <c r="C231" s="11"/>
      <c r="D231" s="11"/>
      <c r="E231" s="11"/>
      <c r="F231" s="11"/>
    </row>
    <row r="232" spans="1:6" x14ac:dyDescent="0.25">
      <c r="A232" s="10"/>
      <c r="B232" s="11"/>
      <c r="C232" s="11"/>
      <c r="D232" s="11"/>
      <c r="E232" s="11"/>
      <c r="F232" s="11"/>
    </row>
    <row r="233" spans="1:6" x14ac:dyDescent="0.25">
      <c r="A233" s="10"/>
      <c r="B233" s="11"/>
      <c r="C233" s="11"/>
      <c r="D233" s="11"/>
      <c r="E233" s="11"/>
      <c r="F233" s="11"/>
    </row>
    <row r="234" spans="1:6" x14ac:dyDescent="0.25">
      <c r="A234" s="10"/>
      <c r="B234" s="11"/>
      <c r="C234" s="11"/>
      <c r="D234" s="11"/>
      <c r="E234" s="11"/>
      <c r="F234" s="11"/>
    </row>
    <row r="235" spans="1:6" x14ac:dyDescent="0.25">
      <c r="A235" s="10"/>
      <c r="B235" s="11"/>
      <c r="C235" s="11"/>
      <c r="D235" s="11"/>
      <c r="E235" s="11"/>
      <c r="F235" s="11"/>
    </row>
    <row r="236" spans="1:6" x14ac:dyDescent="0.25">
      <c r="A236" s="10"/>
      <c r="B236" s="11"/>
      <c r="C236" s="11"/>
      <c r="D236" s="11"/>
      <c r="E236" s="11"/>
      <c r="F236" s="11"/>
    </row>
    <row r="237" spans="1:6" x14ac:dyDescent="0.25">
      <c r="A237" s="10"/>
      <c r="B237" s="11"/>
      <c r="C237" s="11"/>
      <c r="D237" s="11"/>
      <c r="E237" s="11"/>
      <c r="F237" s="11"/>
    </row>
    <row r="238" spans="1:6" x14ac:dyDescent="0.25">
      <c r="A238" s="10"/>
      <c r="B238" s="11"/>
      <c r="C238" s="11"/>
      <c r="D238" s="11"/>
      <c r="E238" s="11"/>
      <c r="F238" s="11"/>
    </row>
    <row r="239" spans="1:6" x14ac:dyDescent="0.25">
      <c r="A239" s="10"/>
      <c r="B239" s="11"/>
      <c r="C239" s="11"/>
      <c r="D239" s="11"/>
      <c r="E239" s="11"/>
      <c r="F239" s="11"/>
    </row>
    <row r="240" spans="1:6" x14ac:dyDescent="0.25">
      <c r="A240" s="10"/>
      <c r="B240" s="11"/>
      <c r="C240" s="11"/>
      <c r="D240" s="11"/>
      <c r="E240" s="11"/>
      <c r="F240" s="11"/>
    </row>
    <row r="241" spans="1:6" x14ac:dyDescent="0.25">
      <c r="A241" s="10"/>
      <c r="B241" s="11"/>
      <c r="C241" s="11"/>
      <c r="D241" s="11"/>
      <c r="E241" s="11"/>
      <c r="F241" s="11"/>
    </row>
    <row r="242" spans="1:6" x14ac:dyDescent="0.25">
      <c r="A242" s="10"/>
      <c r="B242" s="11"/>
      <c r="C242" s="11"/>
      <c r="D242" s="11"/>
      <c r="E242" s="11"/>
      <c r="F242" s="11"/>
    </row>
    <row r="243" spans="1:6" x14ac:dyDescent="0.25">
      <c r="A243" s="10"/>
      <c r="B243" s="11"/>
      <c r="C243" s="11"/>
      <c r="D243" s="11"/>
      <c r="E243" s="11"/>
      <c r="F243" s="11"/>
    </row>
    <row r="244" spans="1:6" x14ac:dyDescent="0.25">
      <c r="A244" s="10"/>
      <c r="B244" s="11"/>
      <c r="C244" s="11"/>
      <c r="D244" s="11"/>
      <c r="E244" s="11"/>
      <c r="F244" s="11"/>
    </row>
    <row r="245" spans="1:6" x14ac:dyDescent="0.25">
      <c r="A245" s="10"/>
      <c r="B245" s="11"/>
      <c r="C245" s="11"/>
      <c r="D245" s="11"/>
      <c r="E245" s="11"/>
      <c r="F245" s="11"/>
    </row>
    <row r="246" spans="1:6" x14ac:dyDescent="0.25">
      <c r="A246" s="10"/>
      <c r="B246" s="11"/>
      <c r="C246" s="11"/>
      <c r="D246" s="11"/>
      <c r="E246" s="11"/>
      <c r="F246" s="11"/>
    </row>
    <row r="247" spans="1:6" x14ac:dyDescent="0.25">
      <c r="A247" s="10"/>
      <c r="B247" s="11"/>
      <c r="C247" s="11"/>
      <c r="D247" s="11"/>
      <c r="E247" s="11"/>
      <c r="F247" s="11"/>
    </row>
    <row r="248" spans="1:6" x14ac:dyDescent="0.25">
      <c r="A248" s="10"/>
      <c r="B248" s="11"/>
      <c r="C248" s="11"/>
      <c r="D248" s="11"/>
      <c r="E248" s="11"/>
      <c r="F248" s="11"/>
    </row>
    <row r="249" spans="1:6" x14ac:dyDescent="0.25">
      <c r="A249" s="10"/>
      <c r="B249" s="11"/>
      <c r="C249" s="11"/>
      <c r="D249" s="11"/>
      <c r="E249" s="11"/>
      <c r="F249" s="11"/>
    </row>
    <row r="250" spans="1:6" x14ac:dyDescent="0.25">
      <c r="A250" s="26"/>
      <c r="C250" s="25"/>
      <c r="E250" s="24"/>
    </row>
    <row r="251" spans="1:6" x14ac:dyDescent="0.25">
      <c r="A251" s="26"/>
      <c r="C251" s="24"/>
      <c r="D251" s="24"/>
      <c r="E251" s="24"/>
    </row>
    <row r="252" spans="1:6" x14ac:dyDescent="0.25">
      <c r="A252" s="26"/>
      <c r="F252" s="25"/>
    </row>
    <row r="253" spans="1:6" x14ac:dyDescent="0.25">
      <c r="A253" s="26"/>
    </row>
    <row r="254" spans="1:6" x14ac:dyDescent="0.25">
      <c r="A254" s="26"/>
      <c r="F254" s="25"/>
    </row>
    <row r="255" spans="1:6" x14ac:dyDescent="0.25">
      <c r="A255" s="26"/>
    </row>
    <row r="256" spans="1:6" ht="21" x14ac:dyDescent="0.4">
      <c r="A256" s="60"/>
    </row>
    <row r="258" spans="1:6" x14ac:dyDescent="0.25">
      <c r="A258" s="54"/>
      <c r="B258" s="55"/>
    </row>
    <row r="259" spans="1:6" x14ac:dyDescent="0.25">
      <c r="B259" s="1"/>
      <c r="D259" s="1"/>
    </row>
    <row r="260" spans="1:6" x14ac:dyDescent="0.25">
      <c r="A260" s="3"/>
      <c r="B260" s="4"/>
      <c r="C260" s="4"/>
      <c r="D260" s="4"/>
      <c r="E260" s="58"/>
      <c r="F260" s="4"/>
    </row>
    <row r="261" spans="1:6" x14ac:dyDescent="0.25">
      <c r="A261" s="5"/>
      <c r="B261" s="6"/>
      <c r="C261" s="6"/>
      <c r="D261" s="39"/>
      <c r="E261" s="39"/>
      <c r="F261" s="6"/>
    </row>
    <row r="262" spans="1:6" x14ac:dyDescent="0.25">
      <c r="A262" s="10"/>
      <c r="B262" s="11"/>
      <c r="C262" s="11"/>
      <c r="D262" s="11"/>
      <c r="E262" s="11"/>
      <c r="F262" s="11"/>
    </row>
    <row r="263" spans="1:6" x14ac:dyDescent="0.25">
      <c r="A263" s="10"/>
      <c r="B263" s="11"/>
      <c r="C263" s="11"/>
      <c r="D263" s="11"/>
      <c r="E263" s="11"/>
      <c r="F263" s="11"/>
    </row>
    <row r="264" spans="1:6" x14ac:dyDescent="0.25">
      <c r="A264" s="10"/>
      <c r="B264" s="11"/>
      <c r="C264" s="11"/>
      <c r="D264" s="11"/>
      <c r="E264" s="11"/>
      <c r="F264" s="11"/>
    </row>
    <row r="265" spans="1:6" x14ac:dyDescent="0.25">
      <c r="A265" s="10"/>
      <c r="B265" s="11"/>
      <c r="C265" s="11"/>
      <c r="D265" s="11"/>
      <c r="E265" s="11"/>
      <c r="F265" s="11"/>
    </row>
    <row r="266" spans="1:6" x14ac:dyDescent="0.25">
      <c r="A266" s="10"/>
      <c r="B266" s="11"/>
      <c r="C266" s="11"/>
      <c r="D266" s="11"/>
      <c r="E266" s="11"/>
      <c r="F266" s="11"/>
    </row>
    <row r="267" spans="1:6" x14ac:dyDescent="0.25">
      <c r="A267" s="10"/>
      <c r="B267" s="11"/>
      <c r="C267" s="11"/>
      <c r="D267" s="11"/>
      <c r="E267" s="11"/>
      <c r="F267" s="11"/>
    </row>
    <row r="268" spans="1:6" x14ac:dyDescent="0.25">
      <c r="A268" s="10"/>
      <c r="B268" s="11"/>
      <c r="C268" s="11"/>
      <c r="D268" s="11"/>
      <c r="E268" s="11"/>
      <c r="F268" s="11"/>
    </row>
    <row r="269" spans="1:6" x14ac:dyDescent="0.25">
      <c r="A269" s="10"/>
      <c r="B269" s="11"/>
      <c r="C269" s="11"/>
      <c r="D269" s="11"/>
      <c r="E269" s="11"/>
      <c r="F269" s="11"/>
    </row>
    <row r="270" spans="1:6" x14ac:dyDescent="0.25">
      <c r="A270" s="10"/>
      <c r="B270" s="11"/>
      <c r="C270" s="11"/>
      <c r="D270" s="11"/>
      <c r="E270" s="11"/>
      <c r="F270" s="11"/>
    </row>
    <row r="271" spans="1:6" x14ac:dyDescent="0.25">
      <c r="A271" s="10"/>
      <c r="B271" s="11"/>
      <c r="C271" s="11"/>
      <c r="D271" s="11"/>
      <c r="E271" s="11"/>
      <c r="F271" s="11"/>
    </row>
    <row r="272" spans="1:6" x14ac:dyDescent="0.25">
      <c r="A272" s="10"/>
      <c r="B272" s="11"/>
      <c r="C272" s="11"/>
      <c r="D272" s="11"/>
      <c r="E272" s="11"/>
      <c r="F272" s="11"/>
    </row>
    <row r="273" spans="1:6" x14ac:dyDescent="0.25">
      <c r="A273" s="10"/>
      <c r="B273" s="11"/>
      <c r="C273" s="11"/>
      <c r="D273" s="11"/>
      <c r="E273" s="11"/>
      <c r="F273" s="11"/>
    </row>
    <row r="274" spans="1:6" x14ac:dyDescent="0.25">
      <c r="A274" s="10"/>
      <c r="B274" s="11"/>
      <c r="C274" s="11"/>
      <c r="D274" s="11"/>
      <c r="E274" s="11"/>
      <c r="F274" s="11"/>
    </row>
    <row r="275" spans="1:6" x14ac:dyDescent="0.25">
      <c r="A275" s="10"/>
      <c r="B275" s="11"/>
      <c r="C275" s="11"/>
      <c r="D275" s="11"/>
      <c r="E275" s="11"/>
      <c r="F275" s="11"/>
    </row>
    <row r="276" spans="1:6" x14ac:dyDescent="0.25">
      <c r="A276" s="10"/>
      <c r="B276" s="11"/>
      <c r="C276" s="11"/>
      <c r="D276" s="11"/>
      <c r="E276" s="11"/>
      <c r="F276" s="11"/>
    </row>
    <row r="277" spans="1:6" x14ac:dyDescent="0.25">
      <c r="A277" s="10"/>
      <c r="B277" s="11"/>
      <c r="C277" s="11"/>
      <c r="D277" s="11"/>
      <c r="E277" s="11"/>
      <c r="F277" s="11"/>
    </row>
    <row r="278" spans="1:6" x14ac:dyDescent="0.25">
      <c r="A278" s="10"/>
      <c r="B278" s="11"/>
      <c r="C278" s="11"/>
      <c r="D278" s="11"/>
      <c r="E278" s="11"/>
      <c r="F278" s="11"/>
    </row>
    <row r="279" spans="1:6" x14ac:dyDescent="0.25">
      <c r="A279" s="10"/>
      <c r="B279" s="11"/>
      <c r="C279" s="11"/>
      <c r="D279" s="11"/>
      <c r="E279" s="11"/>
      <c r="F279" s="11"/>
    </row>
    <row r="280" spans="1:6" x14ac:dyDescent="0.25">
      <c r="A280" s="10"/>
      <c r="B280" s="11"/>
      <c r="C280" s="11"/>
      <c r="D280" s="11"/>
      <c r="E280" s="11"/>
      <c r="F280" s="11"/>
    </row>
    <row r="281" spans="1:6" x14ac:dyDescent="0.25">
      <c r="A281" s="10"/>
      <c r="B281" s="11"/>
      <c r="C281" s="11"/>
      <c r="D281" s="11"/>
      <c r="E281" s="11"/>
      <c r="F281" s="11"/>
    </row>
    <row r="282" spans="1:6" x14ac:dyDescent="0.25">
      <c r="A282" s="10"/>
      <c r="B282" s="11"/>
      <c r="C282" s="11"/>
      <c r="D282" s="11"/>
      <c r="E282" s="11"/>
      <c r="F282" s="11"/>
    </row>
    <row r="283" spans="1:6" x14ac:dyDescent="0.25">
      <c r="A283" s="10"/>
      <c r="B283" s="11"/>
      <c r="C283" s="11"/>
      <c r="D283" s="11"/>
      <c r="E283" s="11"/>
      <c r="F283" s="11"/>
    </row>
    <row r="284" spans="1:6" x14ac:dyDescent="0.25">
      <c r="A284" s="10"/>
      <c r="B284" s="11"/>
      <c r="C284" s="11"/>
      <c r="D284" s="11"/>
      <c r="E284" s="11"/>
      <c r="F284" s="11"/>
    </row>
    <row r="285" spans="1:6" x14ac:dyDescent="0.25">
      <c r="A285" s="10"/>
      <c r="B285" s="11"/>
      <c r="C285" s="11"/>
      <c r="D285" s="11"/>
      <c r="E285" s="11"/>
      <c r="F285" s="11"/>
    </row>
    <row r="286" spans="1:6" x14ac:dyDescent="0.25">
      <c r="A286" s="10"/>
      <c r="B286" s="11"/>
      <c r="C286" s="11"/>
      <c r="D286" s="11"/>
      <c r="E286" s="11"/>
      <c r="F286" s="11"/>
    </row>
    <row r="287" spans="1:6" x14ac:dyDescent="0.25">
      <c r="A287" s="10"/>
      <c r="B287" s="11"/>
      <c r="C287" s="11"/>
      <c r="D287" s="11"/>
      <c r="E287" s="11"/>
      <c r="F287" s="11"/>
    </row>
    <row r="288" spans="1:6" x14ac:dyDescent="0.25">
      <c r="A288" s="10"/>
      <c r="B288" s="11"/>
      <c r="C288" s="11"/>
      <c r="D288" s="11"/>
      <c r="E288" s="11"/>
      <c r="F288" s="11"/>
    </row>
    <row r="289" spans="1:8" x14ac:dyDescent="0.25">
      <c r="A289" s="10"/>
      <c r="B289" s="11"/>
      <c r="C289" s="11"/>
      <c r="D289" s="11"/>
      <c r="E289" s="11"/>
      <c r="F289" s="11"/>
    </row>
    <row r="290" spans="1:8" ht="15.6" x14ac:dyDescent="0.3">
      <c r="A290" s="10"/>
      <c r="B290" s="11"/>
      <c r="C290" s="11"/>
      <c r="D290" s="11"/>
      <c r="E290" s="11"/>
      <c r="F290" s="11"/>
      <c r="H290" s="53"/>
    </row>
    <row r="291" spans="1:8" x14ac:dyDescent="0.25">
      <c r="A291" s="10"/>
      <c r="B291" s="11"/>
      <c r="C291" s="11"/>
      <c r="D291" s="11"/>
      <c r="E291" s="11"/>
      <c r="F291" s="11"/>
    </row>
    <row r="292" spans="1:8" x14ac:dyDescent="0.25">
      <c r="A292" s="10"/>
      <c r="B292" s="11"/>
      <c r="C292" s="11"/>
      <c r="D292" s="11"/>
      <c r="E292" s="11"/>
      <c r="F292" s="11"/>
    </row>
    <row r="293" spans="1:8" x14ac:dyDescent="0.25">
      <c r="A293" s="10"/>
      <c r="B293" s="11"/>
      <c r="C293" s="11"/>
      <c r="D293" s="11"/>
      <c r="E293" s="11"/>
      <c r="F293" s="11"/>
    </row>
    <row r="294" spans="1:8" x14ac:dyDescent="0.25">
      <c r="A294" s="26"/>
      <c r="C294" s="25"/>
      <c r="E294" s="24"/>
    </row>
    <row r="295" spans="1:8" x14ac:dyDescent="0.25">
      <c r="A295" s="26"/>
      <c r="C295" s="24"/>
      <c r="D295" s="24"/>
      <c r="E295" s="24"/>
    </row>
    <row r="296" spans="1:8" x14ac:dyDescent="0.25">
      <c r="A296" s="26"/>
      <c r="B296" s="56"/>
      <c r="F296" s="25"/>
    </row>
    <row r="297" spans="1:8" x14ac:dyDescent="0.25">
      <c r="A297" s="26"/>
    </row>
    <row r="298" spans="1:8" ht="13.8" thickBot="1" x14ac:dyDescent="0.3">
      <c r="A298" s="26"/>
      <c r="B298" s="34"/>
      <c r="F298" s="61"/>
    </row>
    <row r="299" spans="1:8" ht="13.8" thickTop="1" x14ac:dyDescent="0.25"/>
    <row r="301" spans="1:8" x14ac:dyDescent="0.25">
      <c r="A301" s="54"/>
      <c r="B301" s="55"/>
    </row>
    <row r="302" spans="1:8" x14ac:dyDescent="0.25">
      <c r="B302" s="1"/>
      <c r="D302" s="1"/>
    </row>
    <row r="303" spans="1:8" x14ac:dyDescent="0.25">
      <c r="A303" s="3"/>
      <c r="B303" s="4"/>
      <c r="C303" s="4"/>
      <c r="D303" s="4"/>
      <c r="E303" s="58"/>
      <c r="F303" s="4"/>
    </row>
    <row r="304" spans="1:8" x14ac:dyDescent="0.25">
      <c r="A304" s="5"/>
      <c r="B304" s="6"/>
      <c r="C304" s="6"/>
      <c r="D304" s="39"/>
      <c r="E304" s="39"/>
      <c r="F304" s="6"/>
    </row>
    <row r="305" spans="1:6" x14ac:dyDescent="0.25">
      <c r="A305" s="10"/>
      <c r="B305" s="11"/>
      <c r="C305" s="11"/>
      <c r="D305" s="11"/>
      <c r="E305" s="11"/>
      <c r="F305" s="11"/>
    </row>
    <row r="306" spans="1:6" x14ac:dyDescent="0.25">
      <c r="A306" s="10"/>
      <c r="B306" s="11"/>
      <c r="C306" s="11"/>
      <c r="D306" s="11"/>
      <c r="E306" s="11"/>
      <c r="F306" s="11"/>
    </row>
    <row r="307" spans="1:6" x14ac:dyDescent="0.25">
      <c r="A307" s="10"/>
      <c r="B307" s="11"/>
      <c r="C307" s="11"/>
      <c r="D307" s="11"/>
      <c r="E307" s="11"/>
      <c r="F307" s="11"/>
    </row>
    <row r="308" spans="1:6" x14ac:dyDescent="0.25">
      <c r="A308" s="10"/>
      <c r="B308" s="11"/>
      <c r="C308" s="11"/>
      <c r="D308" s="11"/>
      <c r="E308" s="11"/>
      <c r="F308" s="11"/>
    </row>
    <row r="309" spans="1:6" x14ac:dyDescent="0.25">
      <c r="A309" s="10"/>
      <c r="B309" s="11"/>
      <c r="C309" s="11"/>
      <c r="D309" s="11"/>
      <c r="E309" s="11"/>
      <c r="F309" s="11"/>
    </row>
    <row r="310" spans="1:6" x14ac:dyDescent="0.25">
      <c r="A310" s="10"/>
      <c r="B310" s="11"/>
      <c r="C310" s="11"/>
      <c r="D310" s="11"/>
      <c r="E310" s="11"/>
      <c r="F310" s="11"/>
    </row>
    <row r="311" spans="1:6" x14ac:dyDescent="0.25">
      <c r="A311" s="10"/>
      <c r="B311" s="11"/>
      <c r="C311" s="11"/>
      <c r="D311" s="11"/>
      <c r="E311" s="11"/>
      <c r="F311" s="11"/>
    </row>
    <row r="312" spans="1:6" x14ac:dyDescent="0.25">
      <c r="A312" s="10"/>
      <c r="B312" s="11"/>
      <c r="C312" s="11"/>
      <c r="D312" s="11"/>
      <c r="E312" s="11"/>
      <c r="F312" s="11"/>
    </row>
    <row r="313" spans="1:6" x14ac:dyDescent="0.25">
      <c r="A313" s="10"/>
      <c r="B313" s="11"/>
      <c r="C313" s="11"/>
      <c r="D313" s="11"/>
      <c r="E313" s="11"/>
      <c r="F313" s="11"/>
    </row>
    <row r="314" spans="1:6" x14ac:dyDescent="0.25">
      <c r="A314" s="10"/>
      <c r="B314" s="11"/>
      <c r="C314" s="11"/>
      <c r="D314" s="11"/>
      <c r="E314" s="11"/>
      <c r="F314" s="11"/>
    </row>
    <row r="315" spans="1:6" x14ac:dyDescent="0.25">
      <c r="A315" s="10"/>
      <c r="B315" s="11"/>
      <c r="C315" s="11"/>
      <c r="D315" s="11"/>
      <c r="E315" s="11"/>
      <c r="F315" s="11"/>
    </row>
    <row r="316" spans="1:6" x14ac:dyDescent="0.25">
      <c r="A316" s="10"/>
      <c r="B316" s="11"/>
      <c r="C316" s="11"/>
      <c r="D316" s="11"/>
      <c r="E316" s="11"/>
      <c r="F316" s="11"/>
    </row>
    <row r="317" spans="1:6" x14ac:dyDescent="0.25">
      <c r="A317" s="10"/>
      <c r="B317" s="11"/>
      <c r="C317" s="11"/>
      <c r="D317" s="11"/>
      <c r="E317" s="11"/>
      <c r="F317" s="11"/>
    </row>
    <row r="318" spans="1:6" x14ac:dyDescent="0.25">
      <c r="A318" s="10"/>
      <c r="B318" s="11"/>
      <c r="C318" s="11"/>
      <c r="D318" s="11"/>
      <c r="E318" s="11"/>
      <c r="F318" s="11"/>
    </row>
    <row r="319" spans="1:6" x14ac:dyDescent="0.25">
      <c r="A319" s="10"/>
      <c r="B319" s="11"/>
      <c r="C319" s="11"/>
      <c r="D319" s="11"/>
      <c r="E319" s="11"/>
      <c r="F319" s="11"/>
    </row>
    <row r="320" spans="1:6" x14ac:dyDescent="0.25">
      <c r="A320" s="10"/>
      <c r="B320" s="11"/>
      <c r="C320" s="11"/>
      <c r="D320" s="11"/>
      <c r="E320" s="11"/>
      <c r="F320" s="11"/>
    </row>
    <row r="321" spans="1:6" x14ac:dyDescent="0.25">
      <c r="A321" s="10"/>
      <c r="B321" s="11"/>
      <c r="C321" s="11"/>
      <c r="D321" s="11"/>
      <c r="E321" s="11"/>
      <c r="F321" s="11"/>
    </row>
    <row r="322" spans="1:6" x14ac:dyDescent="0.25">
      <c r="A322" s="10"/>
      <c r="B322" s="11"/>
      <c r="C322" s="11"/>
      <c r="D322" s="11"/>
      <c r="E322" s="11"/>
      <c r="F322" s="11"/>
    </row>
    <row r="323" spans="1:6" x14ac:dyDescent="0.25">
      <c r="A323" s="10"/>
      <c r="B323" s="11"/>
      <c r="C323" s="11"/>
      <c r="D323" s="11"/>
      <c r="E323" s="11"/>
      <c r="F323" s="11"/>
    </row>
    <row r="324" spans="1:6" x14ac:dyDescent="0.25">
      <c r="A324" s="10"/>
      <c r="B324" s="11"/>
      <c r="C324" s="11"/>
      <c r="D324" s="11"/>
      <c r="E324" s="11"/>
      <c r="F324" s="11"/>
    </row>
    <row r="325" spans="1:6" x14ac:dyDescent="0.25">
      <c r="A325" s="10"/>
      <c r="B325" s="11"/>
      <c r="C325" s="11"/>
      <c r="D325" s="11"/>
      <c r="E325" s="11"/>
      <c r="F325" s="11"/>
    </row>
    <row r="326" spans="1:6" x14ac:dyDescent="0.25">
      <c r="A326" s="10"/>
      <c r="B326" s="11"/>
      <c r="C326" s="11"/>
      <c r="D326" s="11"/>
      <c r="E326" s="11"/>
      <c r="F326" s="11"/>
    </row>
    <row r="327" spans="1:6" x14ac:dyDescent="0.25">
      <c r="A327" s="10"/>
      <c r="B327" s="11"/>
      <c r="C327" s="11"/>
      <c r="D327" s="11"/>
      <c r="E327" s="11"/>
      <c r="F327" s="11"/>
    </row>
    <row r="328" spans="1:6" x14ac:dyDescent="0.25">
      <c r="A328" s="10"/>
      <c r="B328" s="11"/>
      <c r="C328" s="11"/>
      <c r="D328" s="11"/>
      <c r="E328" s="11"/>
      <c r="F328" s="11"/>
    </row>
    <row r="329" spans="1:6" x14ac:dyDescent="0.25">
      <c r="A329" s="10"/>
      <c r="B329" s="11"/>
      <c r="C329" s="11"/>
      <c r="D329" s="11"/>
      <c r="E329" s="11"/>
      <c r="F329" s="11"/>
    </row>
    <row r="330" spans="1:6" x14ac:dyDescent="0.25">
      <c r="A330" s="10"/>
      <c r="B330" s="11"/>
      <c r="C330" s="11"/>
      <c r="D330" s="11"/>
      <c r="E330" s="11"/>
      <c r="F330" s="11"/>
    </row>
    <row r="331" spans="1:6" x14ac:dyDescent="0.25">
      <c r="A331" s="10"/>
      <c r="B331" s="11"/>
      <c r="C331" s="11"/>
      <c r="D331" s="11"/>
      <c r="E331" s="11"/>
      <c r="F331" s="11"/>
    </row>
    <row r="332" spans="1:6" x14ac:dyDescent="0.25">
      <c r="A332" s="10"/>
      <c r="B332" s="11"/>
      <c r="C332" s="11"/>
      <c r="D332" s="11"/>
      <c r="E332" s="11"/>
      <c r="F332" s="11"/>
    </row>
    <row r="333" spans="1:6" x14ac:dyDescent="0.25">
      <c r="A333" s="10"/>
      <c r="B333" s="11"/>
      <c r="C333" s="11"/>
      <c r="D333" s="11"/>
      <c r="E333" s="11"/>
      <c r="F333" s="11"/>
    </row>
    <row r="334" spans="1:6" x14ac:dyDescent="0.25">
      <c r="A334" s="10"/>
      <c r="B334" s="11"/>
      <c r="C334" s="11"/>
      <c r="D334" s="11"/>
      <c r="E334" s="11"/>
      <c r="F334" s="11"/>
    </row>
    <row r="335" spans="1:6" x14ac:dyDescent="0.25">
      <c r="A335" s="10"/>
      <c r="B335" s="11"/>
      <c r="C335" s="11"/>
      <c r="D335" s="11"/>
      <c r="E335" s="11"/>
      <c r="F335" s="11"/>
    </row>
    <row r="336" spans="1:6" x14ac:dyDescent="0.25">
      <c r="A336" s="10"/>
      <c r="B336" s="11"/>
      <c r="C336" s="11"/>
      <c r="D336" s="11"/>
      <c r="E336" s="11"/>
      <c r="F336" s="11"/>
    </row>
    <row r="337" spans="1:18" x14ac:dyDescent="0.25">
      <c r="A337" s="26"/>
      <c r="C337" s="25"/>
      <c r="E337" s="24"/>
    </row>
    <row r="338" spans="1:18" x14ac:dyDescent="0.25">
      <c r="A338" s="26"/>
      <c r="C338" s="24"/>
      <c r="D338" s="24"/>
      <c r="E338" s="24"/>
    </row>
    <row r="339" spans="1:18" x14ac:dyDescent="0.25">
      <c r="A339" s="26"/>
      <c r="B339" s="56"/>
      <c r="F339" s="62"/>
    </row>
    <row r="340" spans="1:18" x14ac:dyDescent="0.25">
      <c r="A340" s="26"/>
    </row>
    <row r="341" spans="1:18" ht="13.8" thickBot="1" x14ac:dyDescent="0.3">
      <c r="A341" s="26"/>
      <c r="B341" s="34"/>
      <c r="F341" s="61"/>
    </row>
    <row r="342" spans="1:18" ht="13.8" thickTop="1" x14ac:dyDescent="0.25"/>
    <row r="345" spans="1:18" x14ac:dyDescent="0.25">
      <c r="A345" s="54"/>
      <c r="B345" s="55"/>
      <c r="G345" s="54"/>
      <c r="H345" s="55"/>
      <c r="K345" s="52"/>
      <c r="M345" s="54"/>
      <c r="N345" s="55"/>
      <c r="Q345" s="52"/>
    </row>
    <row r="346" spans="1:18" x14ac:dyDescent="0.25">
      <c r="B346" s="1"/>
      <c r="D346" s="1"/>
      <c r="H346" s="1"/>
      <c r="J346" s="1"/>
      <c r="K346" s="52"/>
      <c r="N346" s="1"/>
      <c r="P346" s="1"/>
      <c r="Q346" s="52"/>
    </row>
    <row r="347" spans="1:18" x14ac:dyDescent="0.25">
      <c r="A347" s="3"/>
      <c r="B347" s="4"/>
      <c r="C347" s="4"/>
      <c r="D347" s="4"/>
      <c r="E347" s="58"/>
      <c r="F347" s="4"/>
      <c r="G347" s="3"/>
      <c r="H347" s="4"/>
      <c r="I347" s="4"/>
      <c r="J347" s="4"/>
      <c r="K347" s="58"/>
      <c r="L347" s="4"/>
      <c r="M347" s="3"/>
      <c r="N347" s="4"/>
      <c r="O347" s="4"/>
      <c r="P347" s="4"/>
      <c r="Q347" s="58"/>
      <c r="R347" s="4"/>
    </row>
    <row r="348" spans="1:18" x14ac:dyDescent="0.25">
      <c r="A348" s="5"/>
      <c r="B348" s="6"/>
      <c r="C348" s="6"/>
      <c r="D348" s="39"/>
      <c r="E348" s="39"/>
      <c r="F348" s="6"/>
      <c r="G348" s="5"/>
      <c r="H348" s="6"/>
      <c r="I348" s="6"/>
      <c r="J348" s="39"/>
      <c r="K348" s="39"/>
      <c r="L348" s="6"/>
      <c r="M348" s="5"/>
      <c r="N348" s="6"/>
      <c r="O348" s="6"/>
      <c r="P348" s="39"/>
      <c r="Q348" s="39"/>
      <c r="R348" s="6"/>
    </row>
    <row r="349" spans="1:18" x14ac:dyDescent="0.25">
      <c r="A349" s="10"/>
      <c r="B349" s="11"/>
      <c r="C349" s="11"/>
      <c r="D349" s="11"/>
      <c r="E349" s="11"/>
      <c r="F349" s="11"/>
      <c r="G349" s="10"/>
      <c r="H349" s="11"/>
      <c r="I349" s="11"/>
      <c r="J349" s="11"/>
      <c r="K349" s="11"/>
      <c r="L349" s="11"/>
      <c r="M349" s="10"/>
      <c r="N349" s="11"/>
      <c r="O349" s="11"/>
      <c r="P349" s="11"/>
      <c r="Q349" s="11"/>
      <c r="R349" s="11"/>
    </row>
    <row r="350" spans="1:18" x14ac:dyDescent="0.25">
      <c r="A350" s="10"/>
      <c r="B350" s="11"/>
      <c r="C350" s="11"/>
      <c r="D350" s="11"/>
      <c r="E350" s="11"/>
      <c r="F350" s="11"/>
      <c r="G350" s="10"/>
      <c r="H350" s="11"/>
      <c r="I350" s="11"/>
      <c r="J350" s="11"/>
      <c r="K350" s="11"/>
      <c r="L350" s="11"/>
      <c r="M350" s="10"/>
      <c r="N350" s="11"/>
      <c r="O350" s="11"/>
      <c r="P350" s="11"/>
      <c r="Q350" s="11"/>
      <c r="R350" s="11"/>
    </row>
    <row r="351" spans="1:18" x14ac:dyDescent="0.25">
      <c r="A351" s="10"/>
      <c r="B351" s="11"/>
      <c r="C351" s="11"/>
      <c r="D351" s="11"/>
      <c r="E351" s="11"/>
      <c r="F351" s="11"/>
      <c r="G351" s="10"/>
      <c r="H351" s="11"/>
      <c r="I351" s="11"/>
      <c r="J351" s="11"/>
      <c r="K351" s="11"/>
      <c r="L351" s="11"/>
      <c r="M351" s="10"/>
      <c r="N351" s="11"/>
      <c r="O351" s="11"/>
      <c r="P351" s="11"/>
      <c r="Q351" s="11"/>
      <c r="R351" s="11"/>
    </row>
    <row r="352" spans="1:18" x14ac:dyDescent="0.25">
      <c r="A352" s="10"/>
      <c r="B352" s="11"/>
      <c r="C352" s="11"/>
      <c r="D352" s="11"/>
      <c r="E352" s="11"/>
      <c r="F352" s="11"/>
      <c r="G352" s="10"/>
      <c r="H352" s="11"/>
      <c r="I352" s="11"/>
      <c r="J352" s="11"/>
      <c r="K352" s="11"/>
      <c r="L352" s="11"/>
      <c r="M352" s="10"/>
      <c r="N352" s="11"/>
      <c r="O352" s="11"/>
      <c r="P352" s="11"/>
      <c r="Q352" s="11"/>
      <c r="R352" s="11"/>
    </row>
    <row r="353" spans="1:18" x14ac:dyDescent="0.25">
      <c r="A353" s="10"/>
      <c r="B353" s="11"/>
      <c r="C353" s="11"/>
      <c r="D353" s="11"/>
      <c r="E353" s="11"/>
      <c r="F353" s="11"/>
      <c r="G353" s="10"/>
      <c r="H353" s="11"/>
      <c r="I353" s="11"/>
      <c r="J353" s="11"/>
      <c r="K353" s="11"/>
      <c r="L353" s="11"/>
      <c r="M353" s="10"/>
      <c r="N353" s="11"/>
      <c r="O353" s="11"/>
      <c r="P353" s="11"/>
      <c r="Q353" s="11"/>
      <c r="R353" s="11"/>
    </row>
    <row r="354" spans="1:18" x14ac:dyDescent="0.25">
      <c r="A354" s="10"/>
      <c r="B354" s="11"/>
      <c r="C354" s="11"/>
      <c r="D354" s="11"/>
      <c r="E354" s="11"/>
      <c r="F354" s="11"/>
      <c r="G354" s="10"/>
      <c r="H354" s="11"/>
      <c r="I354" s="11"/>
      <c r="J354" s="11"/>
      <c r="K354" s="11"/>
      <c r="L354" s="11"/>
      <c r="M354" s="10"/>
      <c r="N354" s="11"/>
      <c r="O354" s="11"/>
      <c r="P354" s="11"/>
      <c r="Q354" s="11"/>
      <c r="R354" s="11"/>
    </row>
    <row r="355" spans="1:18" x14ac:dyDescent="0.25">
      <c r="A355" s="10"/>
      <c r="B355" s="11"/>
      <c r="C355" s="11"/>
      <c r="D355" s="11"/>
      <c r="E355" s="11"/>
      <c r="F355" s="11"/>
      <c r="G355" s="10"/>
      <c r="H355" s="11"/>
      <c r="I355" s="11"/>
      <c r="J355" s="11"/>
      <c r="K355" s="11"/>
      <c r="L355" s="11"/>
      <c r="M355" s="10"/>
      <c r="N355" s="11"/>
      <c r="O355" s="11"/>
      <c r="P355" s="11"/>
      <c r="Q355" s="11"/>
      <c r="R355" s="11"/>
    </row>
    <row r="356" spans="1:18" x14ac:dyDescent="0.25">
      <c r="A356" s="10"/>
      <c r="B356" s="11"/>
      <c r="C356" s="11"/>
      <c r="D356" s="11"/>
      <c r="E356" s="11"/>
      <c r="F356" s="11"/>
      <c r="G356" s="10"/>
      <c r="H356" s="11"/>
      <c r="I356" s="11"/>
      <c r="J356" s="11"/>
      <c r="K356" s="11"/>
      <c r="L356" s="11"/>
      <c r="M356" s="10"/>
      <c r="N356" s="11"/>
      <c r="O356" s="11"/>
      <c r="P356" s="11"/>
      <c r="Q356" s="11"/>
      <c r="R356" s="11"/>
    </row>
    <row r="357" spans="1:18" x14ac:dyDescent="0.25">
      <c r="A357" s="10"/>
      <c r="B357" s="11"/>
      <c r="C357" s="11"/>
      <c r="D357" s="11"/>
      <c r="E357" s="11"/>
      <c r="F357" s="11"/>
      <c r="G357" s="10"/>
      <c r="H357" s="11"/>
      <c r="I357" s="11"/>
      <c r="J357" s="11"/>
      <c r="K357" s="11"/>
      <c r="L357" s="11"/>
      <c r="M357" s="10"/>
      <c r="N357" s="11"/>
      <c r="O357" s="11"/>
      <c r="P357" s="11"/>
      <c r="Q357" s="11"/>
      <c r="R357" s="11"/>
    </row>
    <row r="358" spans="1:18" x14ac:dyDescent="0.25">
      <c r="A358" s="10"/>
      <c r="B358" s="11"/>
      <c r="C358" s="11"/>
      <c r="D358" s="11"/>
      <c r="E358" s="11"/>
      <c r="F358" s="11"/>
      <c r="G358" s="10"/>
      <c r="H358" s="11"/>
      <c r="I358" s="11"/>
      <c r="J358" s="11"/>
      <c r="K358" s="11"/>
      <c r="L358" s="11"/>
      <c r="M358" s="10"/>
      <c r="N358" s="11"/>
      <c r="O358" s="11"/>
      <c r="P358" s="11"/>
      <c r="Q358" s="11"/>
      <c r="R358" s="11"/>
    </row>
    <row r="359" spans="1:18" x14ac:dyDescent="0.25">
      <c r="A359" s="10"/>
      <c r="B359" s="11"/>
      <c r="C359" s="11"/>
      <c r="D359" s="11"/>
      <c r="E359" s="11"/>
      <c r="F359" s="11"/>
      <c r="G359" s="10"/>
      <c r="H359" s="11"/>
      <c r="I359" s="11"/>
      <c r="J359" s="11"/>
      <c r="K359" s="11"/>
      <c r="L359" s="11"/>
      <c r="M359" s="10"/>
      <c r="N359" s="11"/>
      <c r="O359" s="11"/>
      <c r="P359" s="11"/>
      <c r="Q359" s="11"/>
      <c r="R359" s="11"/>
    </row>
    <row r="360" spans="1:18" x14ac:dyDescent="0.25">
      <c r="A360" s="10"/>
      <c r="B360" s="11"/>
      <c r="C360" s="11"/>
      <c r="D360" s="11"/>
      <c r="E360" s="11"/>
      <c r="F360" s="11"/>
      <c r="G360" s="10"/>
      <c r="H360" s="11"/>
      <c r="I360" s="11"/>
      <c r="J360" s="11"/>
      <c r="K360" s="11"/>
      <c r="L360" s="11"/>
      <c r="M360" s="10"/>
      <c r="N360" s="11"/>
      <c r="O360" s="11"/>
      <c r="P360" s="11"/>
      <c r="Q360" s="11"/>
      <c r="R360" s="11"/>
    </row>
    <row r="361" spans="1:18" x14ac:dyDescent="0.25">
      <c r="A361" s="10"/>
      <c r="B361" s="11"/>
      <c r="C361" s="11"/>
      <c r="D361" s="11"/>
      <c r="E361" s="11"/>
      <c r="F361" s="11"/>
      <c r="G361" s="10"/>
      <c r="H361" s="11"/>
      <c r="I361" s="11"/>
      <c r="J361" s="11"/>
      <c r="K361" s="11"/>
      <c r="L361" s="11"/>
      <c r="M361" s="10"/>
      <c r="N361" s="11"/>
      <c r="O361" s="11"/>
      <c r="P361" s="11"/>
      <c r="Q361" s="11"/>
      <c r="R361" s="11"/>
    </row>
    <row r="362" spans="1:18" x14ac:dyDescent="0.25">
      <c r="A362" s="10"/>
      <c r="B362" s="11"/>
      <c r="C362" s="11"/>
      <c r="D362" s="11"/>
      <c r="E362" s="11"/>
      <c r="F362" s="11"/>
      <c r="G362" s="10"/>
      <c r="H362" s="11"/>
      <c r="I362" s="11"/>
      <c r="J362" s="11"/>
      <c r="K362" s="11"/>
      <c r="L362" s="11"/>
      <c r="M362" s="10"/>
      <c r="N362" s="11"/>
      <c r="O362" s="11"/>
      <c r="P362" s="11"/>
      <c r="Q362" s="11"/>
      <c r="R362" s="11"/>
    </row>
    <row r="363" spans="1:18" x14ac:dyDescent="0.25">
      <c r="A363" s="10"/>
      <c r="B363" s="11"/>
      <c r="C363" s="11"/>
      <c r="D363" s="11"/>
      <c r="E363" s="11"/>
      <c r="F363" s="11"/>
      <c r="G363" s="10"/>
      <c r="H363" s="11"/>
      <c r="I363" s="11"/>
      <c r="J363" s="11"/>
      <c r="K363" s="11"/>
      <c r="L363" s="11"/>
      <c r="M363" s="10"/>
      <c r="N363" s="11"/>
      <c r="O363" s="11"/>
      <c r="P363" s="11"/>
      <c r="Q363" s="11"/>
      <c r="R363" s="11"/>
    </row>
    <row r="364" spans="1:18" x14ac:dyDescent="0.25">
      <c r="A364" s="10"/>
      <c r="B364" s="11"/>
      <c r="C364" s="11"/>
      <c r="D364" s="11"/>
      <c r="E364" s="11"/>
      <c r="F364" s="11"/>
      <c r="G364" s="10"/>
      <c r="H364" s="11"/>
      <c r="I364" s="11"/>
      <c r="J364" s="11"/>
      <c r="K364" s="11"/>
      <c r="L364" s="11"/>
      <c r="M364" s="10"/>
      <c r="N364" s="11"/>
      <c r="O364" s="11"/>
      <c r="P364" s="11"/>
      <c r="Q364" s="11"/>
      <c r="R364" s="11"/>
    </row>
    <row r="365" spans="1:18" x14ac:dyDescent="0.25">
      <c r="A365" s="10"/>
      <c r="B365" s="11"/>
      <c r="C365" s="11"/>
      <c r="D365" s="11"/>
      <c r="E365" s="11"/>
      <c r="F365" s="11"/>
      <c r="G365" s="10"/>
      <c r="H365" s="11"/>
      <c r="I365" s="11"/>
      <c r="J365" s="11"/>
      <c r="K365" s="11"/>
      <c r="L365" s="11"/>
      <c r="M365" s="10"/>
      <c r="N365" s="11"/>
      <c r="O365" s="11"/>
      <c r="P365" s="11"/>
      <c r="Q365" s="11"/>
      <c r="R365" s="11"/>
    </row>
    <row r="366" spans="1:18" x14ac:dyDescent="0.25">
      <c r="A366" s="10"/>
      <c r="B366" s="11"/>
      <c r="C366" s="11"/>
      <c r="D366" s="11"/>
      <c r="E366" s="11"/>
      <c r="F366" s="11"/>
      <c r="G366" s="10"/>
      <c r="H366" s="11"/>
      <c r="I366" s="11"/>
      <c r="J366" s="11"/>
      <c r="K366" s="11"/>
      <c r="L366" s="11"/>
      <c r="M366" s="10"/>
      <c r="N366" s="11"/>
      <c r="O366" s="11"/>
      <c r="P366" s="11"/>
      <c r="Q366" s="11"/>
      <c r="R366" s="11"/>
    </row>
    <row r="367" spans="1:18" x14ac:dyDescent="0.25">
      <c r="A367" s="10"/>
      <c r="B367" s="11"/>
      <c r="C367" s="11"/>
      <c r="D367" s="11"/>
      <c r="E367" s="11"/>
      <c r="F367" s="11"/>
      <c r="G367" s="10"/>
      <c r="H367" s="11"/>
      <c r="I367" s="11"/>
      <c r="J367" s="11"/>
      <c r="K367" s="11"/>
      <c r="L367" s="11"/>
      <c r="M367" s="10"/>
      <c r="N367" s="11"/>
      <c r="O367" s="11"/>
      <c r="P367" s="11"/>
      <c r="Q367" s="11"/>
      <c r="R367" s="11"/>
    </row>
    <row r="368" spans="1:18" x14ac:dyDescent="0.25">
      <c r="A368" s="10"/>
      <c r="B368" s="11"/>
      <c r="C368" s="11"/>
      <c r="D368" s="11"/>
      <c r="E368" s="11"/>
      <c r="F368" s="11"/>
      <c r="G368" s="10"/>
      <c r="H368" s="11"/>
      <c r="I368" s="11"/>
      <c r="J368" s="11"/>
      <c r="K368" s="11"/>
      <c r="L368" s="11"/>
      <c r="M368" s="10"/>
      <c r="N368" s="11"/>
      <c r="O368" s="11"/>
      <c r="P368" s="11"/>
      <c r="Q368" s="11"/>
      <c r="R368" s="11"/>
    </row>
    <row r="369" spans="1:18" x14ac:dyDescent="0.25">
      <c r="A369" s="10"/>
      <c r="B369" s="11"/>
      <c r="C369" s="11"/>
      <c r="D369" s="11"/>
      <c r="E369" s="11"/>
      <c r="F369" s="11"/>
      <c r="G369" s="10"/>
      <c r="H369" s="11"/>
      <c r="I369" s="11"/>
      <c r="J369" s="11"/>
      <c r="K369" s="11"/>
      <c r="L369" s="11"/>
      <c r="M369" s="10"/>
      <c r="N369" s="11"/>
      <c r="O369" s="11"/>
      <c r="P369" s="11"/>
      <c r="Q369" s="11"/>
      <c r="R369" s="11"/>
    </row>
    <row r="370" spans="1:18" x14ac:dyDescent="0.25">
      <c r="A370" s="10"/>
      <c r="B370" s="11"/>
      <c r="C370" s="11"/>
      <c r="D370" s="11"/>
      <c r="E370" s="11"/>
      <c r="F370" s="11"/>
      <c r="G370" s="10"/>
      <c r="H370" s="11"/>
      <c r="I370" s="11"/>
      <c r="J370" s="11"/>
      <c r="K370" s="11"/>
      <c r="L370" s="11"/>
      <c r="M370" s="10"/>
      <c r="N370" s="11"/>
      <c r="O370" s="11"/>
      <c r="P370" s="11"/>
      <c r="Q370" s="11"/>
      <c r="R370" s="11"/>
    </row>
    <row r="371" spans="1:18" x14ac:dyDescent="0.25">
      <c r="A371" s="10"/>
      <c r="B371" s="11"/>
      <c r="C371" s="11"/>
      <c r="D371" s="11"/>
      <c r="E371" s="11"/>
      <c r="F371" s="11"/>
      <c r="G371" s="10"/>
      <c r="H371" s="11"/>
      <c r="I371" s="11"/>
      <c r="J371" s="11"/>
      <c r="K371" s="11"/>
      <c r="L371" s="11"/>
      <c r="M371" s="10"/>
      <c r="N371" s="11"/>
      <c r="O371" s="11"/>
      <c r="P371" s="11"/>
      <c r="Q371" s="11"/>
      <c r="R371" s="11"/>
    </row>
    <row r="372" spans="1:18" x14ac:dyDescent="0.25">
      <c r="A372" s="10"/>
      <c r="B372" s="11"/>
      <c r="C372" s="11"/>
      <c r="D372" s="11"/>
      <c r="E372" s="11"/>
      <c r="F372" s="11"/>
      <c r="G372" s="10"/>
      <c r="H372" s="11"/>
      <c r="I372" s="11"/>
      <c r="J372" s="11"/>
      <c r="K372" s="11"/>
      <c r="L372" s="11"/>
      <c r="M372" s="10"/>
      <c r="N372" s="11"/>
      <c r="O372" s="11"/>
      <c r="P372" s="11"/>
      <c r="Q372" s="11"/>
      <c r="R372" s="11"/>
    </row>
    <row r="373" spans="1:18" x14ac:dyDescent="0.25">
      <c r="A373" s="10"/>
      <c r="B373" s="11"/>
      <c r="C373" s="11"/>
      <c r="D373" s="11"/>
      <c r="E373" s="11"/>
      <c r="F373" s="11"/>
      <c r="G373" s="10"/>
      <c r="H373" s="11"/>
      <c r="I373" s="11"/>
      <c r="J373" s="11"/>
      <c r="K373" s="11"/>
      <c r="L373" s="11"/>
      <c r="M373" s="10"/>
      <c r="N373" s="11"/>
      <c r="O373" s="11"/>
      <c r="P373" s="11"/>
      <c r="Q373" s="11"/>
      <c r="R373" s="11"/>
    </row>
    <row r="374" spans="1:18" x14ac:dyDescent="0.25">
      <c r="A374" s="10"/>
      <c r="B374" s="11"/>
      <c r="C374" s="11"/>
      <c r="D374" s="11"/>
      <c r="E374" s="11"/>
      <c r="F374" s="11"/>
      <c r="G374" s="10"/>
      <c r="H374" s="11"/>
      <c r="I374" s="11"/>
      <c r="J374" s="11"/>
      <c r="K374" s="11"/>
      <c r="L374" s="11"/>
      <c r="M374" s="10"/>
      <c r="N374" s="11"/>
      <c r="O374" s="11"/>
      <c r="P374" s="11"/>
      <c r="Q374" s="11"/>
      <c r="R374" s="11"/>
    </row>
    <row r="375" spans="1:18" x14ac:dyDescent="0.25">
      <c r="A375" s="10"/>
      <c r="B375" s="11"/>
      <c r="C375" s="11"/>
      <c r="D375" s="11"/>
      <c r="E375" s="11"/>
      <c r="F375" s="11"/>
      <c r="G375" s="10"/>
      <c r="H375" s="11"/>
      <c r="I375" s="11"/>
      <c r="J375" s="11"/>
      <c r="K375" s="11"/>
      <c r="L375" s="11"/>
      <c r="M375" s="10"/>
      <c r="N375" s="11"/>
      <c r="O375" s="11"/>
      <c r="P375" s="11"/>
      <c r="Q375" s="11"/>
      <c r="R375" s="11"/>
    </row>
    <row r="376" spans="1:18" x14ac:dyDescent="0.25">
      <c r="A376" s="10"/>
      <c r="B376" s="11"/>
      <c r="C376" s="11"/>
      <c r="D376" s="11"/>
      <c r="E376" s="11"/>
      <c r="F376" s="11"/>
      <c r="G376" s="10"/>
      <c r="H376" s="11"/>
      <c r="I376" s="11"/>
      <c r="J376" s="11"/>
      <c r="K376" s="11"/>
      <c r="L376" s="11"/>
      <c r="M376" s="10"/>
      <c r="N376" s="11"/>
      <c r="O376" s="11"/>
      <c r="P376" s="11"/>
      <c r="Q376" s="11"/>
      <c r="R376" s="11"/>
    </row>
    <row r="377" spans="1:18" x14ac:dyDescent="0.25">
      <c r="A377" s="10"/>
      <c r="B377" s="11"/>
      <c r="C377" s="11"/>
      <c r="D377" s="11"/>
      <c r="E377" s="11"/>
      <c r="F377" s="11"/>
      <c r="G377" s="10"/>
      <c r="H377" s="11"/>
      <c r="I377" s="11"/>
      <c r="J377" s="11"/>
      <c r="K377" s="11"/>
      <c r="L377" s="11"/>
      <c r="M377" s="10"/>
      <c r="N377" s="11"/>
      <c r="O377" s="11"/>
      <c r="P377" s="11"/>
      <c r="Q377" s="11"/>
      <c r="R377" s="11"/>
    </row>
    <row r="378" spans="1:18" x14ac:dyDescent="0.25">
      <c r="A378" s="10"/>
      <c r="B378" s="11"/>
      <c r="C378" s="11"/>
      <c r="D378" s="11"/>
      <c r="E378" s="11"/>
      <c r="F378" s="11"/>
      <c r="G378" s="10"/>
      <c r="H378" s="11"/>
      <c r="I378" s="11"/>
      <c r="J378" s="11"/>
      <c r="K378" s="11"/>
      <c r="L378" s="11"/>
      <c r="M378" s="10"/>
      <c r="N378" s="11"/>
      <c r="O378" s="11"/>
      <c r="P378" s="11"/>
      <c r="Q378" s="11"/>
      <c r="R378" s="11"/>
    </row>
    <row r="379" spans="1:18" x14ac:dyDescent="0.25">
      <c r="A379" s="10"/>
      <c r="B379" s="11"/>
      <c r="C379" s="11"/>
      <c r="D379" s="11"/>
      <c r="E379" s="11"/>
      <c r="F379" s="11"/>
      <c r="G379" s="10"/>
      <c r="H379" s="11"/>
      <c r="I379" s="11"/>
      <c r="J379" s="11"/>
      <c r="K379" s="11"/>
      <c r="L379" s="11"/>
      <c r="M379" s="10"/>
      <c r="N379" s="11"/>
      <c r="O379" s="11"/>
      <c r="P379" s="11"/>
      <c r="Q379" s="11"/>
      <c r="R379" s="11"/>
    </row>
    <row r="380" spans="1:18" x14ac:dyDescent="0.25">
      <c r="A380" s="10"/>
      <c r="B380" s="11"/>
      <c r="C380" s="11"/>
      <c r="D380" s="11"/>
      <c r="E380" s="11"/>
      <c r="F380" s="11"/>
      <c r="G380" s="10"/>
      <c r="H380" s="11"/>
      <c r="I380" s="11"/>
      <c r="J380" s="11"/>
      <c r="K380" s="11"/>
      <c r="L380" s="11"/>
      <c r="M380" s="10"/>
      <c r="N380" s="11"/>
      <c r="O380" s="11"/>
      <c r="P380" s="11"/>
      <c r="Q380" s="11"/>
      <c r="R380" s="11"/>
    </row>
    <row r="381" spans="1:18" x14ac:dyDescent="0.25">
      <c r="A381" s="26"/>
      <c r="C381" s="25"/>
      <c r="E381" s="24"/>
      <c r="G381" s="26"/>
      <c r="I381" s="25"/>
      <c r="K381" s="24"/>
      <c r="M381" s="26"/>
      <c r="O381" s="25"/>
      <c r="Q381" s="24"/>
    </row>
    <row r="382" spans="1:18" x14ac:dyDescent="0.25">
      <c r="A382" s="26"/>
      <c r="C382" s="24"/>
      <c r="D382" s="24"/>
      <c r="E382" s="24"/>
      <c r="G382" s="26"/>
      <c r="I382" s="24"/>
      <c r="J382" s="24"/>
      <c r="K382" s="24"/>
      <c r="M382" s="26"/>
      <c r="O382" s="24"/>
      <c r="P382" s="24"/>
      <c r="Q382" s="24"/>
    </row>
    <row r="383" spans="1:18" x14ac:dyDescent="0.25">
      <c r="A383" s="26"/>
      <c r="B383" s="56"/>
      <c r="F383" s="62"/>
      <c r="G383" s="26"/>
      <c r="H383" s="56"/>
      <c r="K383" s="52"/>
      <c r="L383" s="62"/>
      <c r="M383" s="26"/>
      <c r="N383" s="56"/>
      <c r="Q383" s="52"/>
      <c r="R383" s="62"/>
    </row>
    <row r="384" spans="1:18" x14ac:dyDescent="0.25">
      <c r="A384" s="26"/>
      <c r="G384" s="26"/>
      <c r="K384" s="52"/>
      <c r="M384" s="26"/>
      <c r="Q384" s="52"/>
    </row>
    <row r="385" spans="1:18" ht="13.8" thickBot="1" x14ac:dyDescent="0.3">
      <c r="A385" s="26"/>
      <c r="B385" s="34"/>
      <c r="F385" s="61"/>
      <c r="G385" s="26"/>
      <c r="H385" s="34"/>
      <c r="K385" s="52"/>
      <c r="L385" s="61"/>
      <c r="M385" s="26"/>
      <c r="N385" s="34"/>
      <c r="Q385" s="52"/>
      <c r="R385" s="61"/>
    </row>
    <row r="386" spans="1:18" ht="13.8" thickTop="1" x14ac:dyDescent="0.25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H51"/>
  <sheetViews>
    <sheetView topLeftCell="A16" workbookViewId="0">
      <selection activeCell="F25" sqref="F25"/>
    </sheetView>
  </sheetViews>
  <sheetFormatPr defaultRowHeight="13.2" x14ac:dyDescent="0.25"/>
  <cols>
    <col min="3" max="3" width="11.33203125" bestFit="1" customWidth="1"/>
    <col min="4" max="4" width="12" bestFit="1" customWidth="1"/>
    <col min="8" max="8" width="11.109375" bestFit="1" customWidth="1"/>
  </cols>
  <sheetData>
    <row r="5" spans="1:8" ht="13.8" x14ac:dyDescent="0.25">
      <c r="A5" s="134"/>
      <c r="B5" t="s">
        <v>72</v>
      </c>
      <c r="E5" s="134"/>
    </row>
    <row r="6" spans="1:8" x14ac:dyDescent="0.25">
      <c r="A6" s="3"/>
      <c r="B6" s="1">
        <v>500632</v>
      </c>
      <c r="D6" s="1"/>
      <c r="E6" s="3"/>
      <c r="F6" s="1"/>
      <c r="H6" s="1"/>
    </row>
    <row r="7" spans="1:8" x14ac:dyDescent="0.25">
      <c r="A7" s="5" t="s">
        <v>11</v>
      </c>
      <c r="B7" s="6" t="s">
        <v>20</v>
      </c>
      <c r="C7" s="6" t="s">
        <v>21</v>
      </c>
      <c r="D7" s="6"/>
      <c r="E7" s="5"/>
      <c r="F7" s="6"/>
      <c r="G7" s="6"/>
      <c r="H7" s="6"/>
    </row>
    <row r="8" spans="1:8" x14ac:dyDescent="0.25">
      <c r="A8" s="10">
        <v>1</v>
      </c>
      <c r="B8" s="11">
        <v>102067</v>
      </c>
      <c r="C8" s="11">
        <v>101181</v>
      </c>
      <c r="D8" s="11">
        <f>+C8-B8</f>
        <v>-886</v>
      </c>
      <c r="E8" s="10"/>
      <c r="F8" s="11"/>
      <c r="G8" s="11"/>
      <c r="H8" s="11"/>
    </row>
    <row r="9" spans="1:8" x14ac:dyDescent="0.25">
      <c r="A9" s="10">
        <v>2</v>
      </c>
      <c r="B9" s="11">
        <v>100541</v>
      </c>
      <c r="C9" s="11">
        <v>99669</v>
      </c>
      <c r="D9" s="11">
        <f t="shared" ref="D9:D38" si="0">+C9-B9</f>
        <v>-872</v>
      </c>
      <c r="E9" s="10"/>
      <c r="F9" s="11"/>
      <c r="G9" s="11"/>
      <c r="H9" s="11"/>
    </row>
    <row r="10" spans="1:8" x14ac:dyDescent="0.25">
      <c r="A10" s="10">
        <v>3</v>
      </c>
      <c r="B10" s="11">
        <v>113331</v>
      </c>
      <c r="C10" s="11">
        <v>113022</v>
      </c>
      <c r="D10" s="11">
        <f t="shared" si="0"/>
        <v>-309</v>
      </c>
      <c r="E10" s="10"/>
      <c r="F10" s="11"/>
      <c r="G10" s="11"/>
      <c r="H10" s="11"/>
    </row>
    <row r="11" spans="1:8" x14ac:dyDescent="0.25">
      <c r="A11" s="10">
        <v>4</v>
      </c>
      <c r="B11" s="11">
        <v>75301</v>
      </c>
      <c r="C11" s="11">
        <v>74820</v>
      </c>
      <c r="D11" s="11">
        <f t="shared" si="0"/>
        <v>-481</v>
      </c>
      <c r="E11" s="10"/>
      <c r="F11" s="11"/>
      <c r="G11" s="11"/>
      <c r="H11" s="11"/>
    </row>
    <row r="12" spans="1:8" x14ac:dyDescent="0.25">
      <c r="A12" s="10">
        <v>5</v>
      </c>
      <c r="B12" s="11">
        <v>74993</v>
      </c>
      <c r="C12" s="11">
        <v>74822</v>
      </c>
      <c r="D12" s="11">
        <f t="shared" si="0"/>
        <v>-171</v>
      </c>
      <c r="E12" s="10"/>
      <c r="F12" s="11"/>
      <c r="G12" s="11"/>
      <c r="H12" s="11"/>
    </row>
    <row r="13" spans="1:8" x14ac:dyDescent="0.25">
      <c r="A13" s="10">
        <v>6</v>
      </c>
      <c r="B13" s="11">
        <v>77697</v>
      </c>
      <c r="C13" s="11">
        <v>78322</v>
      </c>
      <c r="D13" s="11">
        <f t="shared" si="0"/>
        <v>625</v>
      </c>
      <c r="E13" s="10"/>
      <c r="F13" s="11"/>
      <c r="G13" s="11"/>
      <c r="H13" s="11"/>
    </row>
    <row r="14" spans="1:8" x14ac:dyDescent="0.25">
      <c r="A14" s="10">
        <v>7</v>
      </c>
      <c r="B14" s="11">
        <v>83890</v>
      </c>
      <c r="C14" s="11">
        <v>83066</v>
      </c>
      <c r="D14" s="11">
        <f t="shared" si="0"/>
        <v>-824</v>
      </c>
      <c r="E14" s="10"/>
      <c r="F14" s="11"/>
      <c r="G14" s="11"/>
      <c r="H14" s="11"/>
    </row>
    <row r="15" spans="1:8" x14ac:dyDescent="0.25">
      <c r="A15" s="10">
        <v>8</v>
      </c>
      <c r="B15" s="11">
        <v>85931</v>
      </c>
      <c r="C15" s="11">
        <v>84822</v>
      </c>
      <c r="D15" s="11">
        <f t="shared" si="0"/>
        <v>-1109</v>
      </c>
      <c r="E15" s="10"/>
      <c r="F15" s="11"/>
      <c r="G15" s="11"/>
      <c r="H15" s="11"/>
    </row>
    <row r="16" spans="1:8" x14ac:dyDescent="0.25">
      <c r="A16" s="10">
        <v>9</v>
      </c>
      <c r="B16" s="11">
        <v>85552</v>
      </c>
      <c r="C16" s="11">
        <v>84822</v>
      </c>
      <c r="D16" s="11">
        <f t="shared" si="0"/>
        <v>-730</v>
      </c>
      <c r="E16" s="10"/>
      <c r="F16" s="11"/>
      <c r="G16" s="11"/>
      <c r="H16" s="11"/>
    </row>
    <row r="17" spans="1:8" x14ac:dyDescent="0.25">
      <c r="A17" s="10">
        <v>10</v>
      </c>
      <c r="B17" s="11">
        <v>84996</v>
      </c>
      <c r="C17" s="11">
        <v>84822</v>
      </c>
      <c r="D17" s="11">
        <f t="shared" si="0"/>
        <v>-174</v>
      </c>
      <c r="E17" s="10"/>
      <c r="F17" s="11"/>
      <c r="G17" s="11"/>
      <c r="H17" s="11"/>
    </row>
    <row r="18" spans="1:8" x14ac:dyDescent="0.25">
      <c r="A18" s="10">
        <v>11</v>
      </c>
      <c r="B18" s="11">
        <v>94818</v>
      </c>
      <c r="C18" s="11">
        <v>94822</v>
      </c>
      <c r="D18" s="11">
        <f t="shared" si="0"/>
        <v>4</v>
      </c>
      <c r="E18" s="10"/>
      <c r="F18" s="11"/>
      <c r="G18" s="11"/>
      <c r="H18" s="11"/>
    </row>
    <row r="19" spans="1:8" x14ac:dyDescent="0.25">
      <c r="A19" s="10">
        <v>12</v>
      </c>
      <c r="B19" s="11">
        <v>98459</v>
      </c>
      <c r="C19" s="11">
        <v>97797</v>
      </c>
      <c r="D19" s="11">
        <f t="shared" si="0"/>
        <v>-662</v>
      </c>
      <c r="E19" s="10"/>
      <c r="F19" s="11"/>
      <c r="G19" s="11"/>
      <c r="H19" s="11"/>
    </row>
    <row r="20" spans="1:8" x14ac:dyDescent="0.25">
      <c r="A20" s="10">
        <v>13</v>
      </c>
      <c r="B20" s="11">
        <v>68836</v>
      </c>
      <c r="C20" s="11">
        <v>68429</v>
      </c>
      <c r="D20" s="11">
        <f t="shared" si="0"/>
        <v>-407</v>
      </c>
      <c r="E20" s="10"/>
      <c r="F20" s="11"/>
      <c r="G20" s="11"/>
      <c r="H20" s="11"/>
    </row>
    <row r="21" spans="1:8" x14ac:dyDescent="0.25">
      <c r="A21" s="10">
        <v>14</v>
      </c>
      <c r="B21" s="11">
        <v>66878</v>
      </c>
      <c r="C21" s="11">
        <v>68575</v>
      </c>
      <c r="D21" s="11">
        <f t="shared" si="0"/>
        <v>1697</v>
      </c>
      <c r="E21" s="10"/>
      <c r="F21" s="11"/>
      <c r="G21" s="11"/>
      <c r="H21" s="11"/>
    </row>
    <row r="22" spans="1:8" x14ac:dyDescent="0.25">
      <c r="A22" s="10">
        <v>15</v>
      </c>
      <c r="B22" s="11">
        <v>76399</v>
      </c>
      <c r="C22" s="11">
        <v>76575</v>
      </c>
      <c r="D22" s="11">
        <f t="shared" si="0"/>
        <v>176</v>
      </c>
      <c r="E22" s="10"/>
      <c r="F22" s="11"/>
      <c r="G22" s="11"/>
      <c r="H22" s="11"/>
    </row>
    <row r="23" spans="1:8" x14ac:dyDescent="0.25">
      <c r="A23" s="10">
        <v>16</v>
      </c>
      <c r="B23" s="11"/>
      <c r="C23" s="11"/>
      <c r="D23" s="11">
        <f t="shared" si="0"/>
        <v>0</v>
      </c>
      <c r="E23" s="10"/>
      <c r="F23" s="11"/>
      <c r="G23" s="11"/>
      <c r="H23" s="11"/>
    </row>
    <row r="24" spans="1:8" x14ac:dyDescent="0.25">
      <c r="A24" s="10">
        <v>17</v>
      </c>
      <c r="B24" s="11"/>
      <c r="C24" s="11"/>
      <c r="D24" s="11">
        <f t="shared" si="0"/>
        <v>0</v>
      </c>
      <c r="E24" s="10"/>
      <c r="F24" s="11"/>
      <c r="G24" s="11"/>
      <c r="H24" s="11"/>
    </row>
    <row r="25" spans="1:8" x14ac:dyDescent="0.25">
      <c r="A25" s="10">
        <v>18</v>
      </c>
      <c r="B25" s="11"/>
      <c r="C25" s="11"/>
      <c r="D25" s="11">
        <f t="shared" si="0"/>
        <v>0</v>
      </c>
      <c r="E25" s="10"/>
      <c r="F25" s="11"/>
      <c r="G25" s="11"/>
      <c r="H25" s="11"/>
    </row>
    <row r="26" spans="1:8" x14ac:dyDescent="0.25">
      <c r="A26" s="10">
        <v>19</v>
      </c>
      <c r="B26" s="11"/>
      <c r="C26" s="11"/>
      <c r="D26" s="11">
        <f t="shared" si="0"/>
        <v>0</v>
      </c>
      <c r="E26" s="10"/>
      <c r="F26" s="11"/>
      <c r="G26" s="11"/>
      <c r="H26" s="11"/>
    </row>
    <row r="27" spans="1:8" x14ac:dyDescent="0.25">
      <c r="A27" s="10">
        <v>20</v>
      </c>
      <c r="B27" s="11"/>
      <c r="C27" s="11"/>
      <c r="D27" s="11">
        <f t="shared" si="0"/>
        <v>0</v>
      </c>
      <c r="E27" s="10"/>
      <c r="F27" s="11"/>
      <c r="G27" s="11"/>
      <c r="H27" s="11"/>
    </row>
    <row r="28" spans="1:8" x14ac:dyDescent="0.25">
      <c r="A28" s="10">
        <v>21</v>
      </c>
      <c r="B28" s="11"/>
      <c r="C28" s="11"/>
      <c r="D28" s="11">
        <f t="shared" si="0"/>
        <v>0</v>
      </c>
      <c r="E28" s="10"/>
      <c r="F28" s="11"/>
      <c r="G28" s="11"/>
      <c r="H28" s="11"/>
    </row>
    <row r="29" spans="1:8" x14ac:dyDescent="0.25">
      <c r="A29" s="10">
        <v>22</v>
      </c>
      <c r="B29" s="11"/>
      <c r="C29" s="11"/>
      <c r="D29" s="11">
        <f t="shared" si="0"/>
        <v>0</v>
      </c>
      <c r="E29" s="10"/>
      <c r="F29" s="11"/>
      <c r="G29" s="11"/>
      <c r="H29" s="11"/>
    </row>
    <row r="30" spans="1:8" x14ac:dyDescent="0.25">
      <c r="A30" s="10">
        <v>23</v>
      </c>
      <c r="B30" s="11"/>
      <c r="C30" s="11"/>
      <c r="D30" s="11">
        <f t="shared" si="0"/>
        <v>0</v>
      </c>
      <c r="E30" s="10"/>
      <c r="F30" s="11"/>
      <c r="G30" s="11"/>
      <c r="H30" s="11"/>
    </row>
    <row r="31" spans="1:8" x14ac:dyDescent="0.25">
      <c r="A31" s="10">
        <v>24</v>
      </c>
      <c r="B31" s="11"/>
      <c r="C31" s="11"/>
      <c r="D31" s="11">
        <f t="shared" si="0"/>
        <v>0</v>
      </c>
      <c r="E31" s="10"/>
      <c r="F31" s="11"/>
      <c r="G31" s="11"/>
      <c r="H31" s="11"/>
    </row>
    <row r="32" spans="1:8" x14ac:dyDescent="0.25">
      <c r="A32" s="10">
        <v>25</v>
      </c>
      <c r="B32" s="11"/>
      <c r="C32" s="11"/>
      <c r="D32" s="11">
        <f t="shared" si="0"/>
        <v>0</v>
      </c>
      <c r="E32" s="10"/>
      <c r="F32" s="11"/>
      <c r="G32" s="11"/>
      <c r="H32" s="11"/>
    </row>
    <row r="33" spans="1:8" x14ac:dyDescent="0.25">
      <c r="A33" s="10">
        <v>26</v>
      </c>
      <c r="B33" s="11"/>
      <c r="C33" s="11"/>
      <c r="D33" s="11">
        <f t="shared" si="0"/>
        <v>0</v>
      </c>
      <c r="E33" s="10"/>
      <c r="F33" s="11"/>
      <c r="G33" s="11"/>
      <c r="H33" s="11"/>
    </row>
    <row r="34" spans="1:8" x14ac:dyDescent="0.25">
      <c r="A34" s="10">
        <v>27</v>
      </c>
      <c r="B34" s="11"/>
      <c r="C34" s="11"/>
      <c r="D34" s="11">
        <f t="shared" si="0"/>
        <v>0</v>
      </c>
      <c r="E34" s="10"/>
      <c r="F34" s="11"/>
      <c r="G34" s="11"/>
      <c r="H34" s="11"/>
    </row>
    <row r="35" spans="1:8" x14ac:dyDescent="0.25">
      <c r="A35" s="10">
        <v>28</v>
      </c>
      <c r="B35" s="11"/>
      <c r="C35" s="11"/>
      <c r="D35" s="11">
        <f t="shared" si="0"/>
        <v>0</v>
      </c>
      <c r="E35" s="10"/>
      <c r="F35" s="11"/>
      <c r="G35" s="11"/>
      <c r="H35" s="11"/>
    </row>
    <row r="36" spans="1:8" x14ac:dyDescent="0.25">
      <c r="A36" s="10">
        <v>29</v>
      </c>
      <c r="B36" s="11"/>
      <c r="C36" s="11"/>
      <c r="D36" s="11">
        <f t="shared" si="0"/>
        <v>0</v>
      </c>
      <c r="E36" s="10"/>
      <c r="F36" s="11"/>
      <c r="G36" s="11"/>
      <c r="H36" s="11"/>
    </row>
    <row r="37" spans="1:8" x14ac:dyDescent="0.25">
      <c r="A37" s="10">
        <v>30</v>
      </c>
      <c r="B37" s="129"/>
      <c r="C37" s="11"/>
      <c r="D37" s="11">
        <f t="shared" si="0"/>
        <v>0</v>
      </c>
      <c r="E37" s="10"/>
      <c r="F37" s="11"/>
      <c r="G37" s="11"/>
      <c r="H37" s="11"/>
    </row>
    <row r="38" spans="1:8" x14ac:dyDescent="0.25">
      <c r="A38" s="10">
        <v>31</v>
      </c>
      <c r="B38" s="11"/>
      <c r="C38" s="11"/>
      <c r="D38" s="11">
        <f t="shared" si="0"/>
        <v>0</v>
      </c>
      <c r="E38" s="10"/>
      <c r="F38" s="11"/>
      <c r="G38" s="11"/>
      <c r="H38" s="11"/>
    </row>
    <row r="39" spans="1:8" x14ac:dyDescent="0.25">
      <c r="A39" s="10"/>
      <c r="B39" s="11">
        <f>SUM(B8:B38)</f>
        <v>1289689</v>
      </c>
      <c r="C39" s="11">
        <f>SUM(C8:C38)</f>
        <v>1285566</v>
      </c>
      <c r="D39" s="11">
        <f>SUM(D8:D38)</f>
        <v>-4123</v>
      </c>
      <c r="E39" s="10"/>
      <c r="F39" s="11"/>
      <c r="G39" s="11"/>
      <c r="H39" s="11"/>
    </row>
    <row r="40" spans="1:8" x14ac:dyDescent="0.25">
      <c r="A40" s="26"/>
      <c r="D40" s="75">
        <f>+summary!H4</f>
        <v>2.14</v>
      </c>
      <c r="E40" s="26"/>
      <c r="H40" s="75"/>
    </row>
    <row r="41" spans="1:8" x14ac:dyDescent="0.25">
      <c r="D41" s="195">
        <f>+D40*D39</f>
        <v>-8823.2200000000012</v>
      </c>
      <c r="F41" s="247"/>
      <c r="H41" s="195"/>
    </row>
    <row r="42" spans="1:8" x14ac:dyDescent="0.25">
      <c r="A42" s="57">
        <v>37225</v>
      </c>
      <c r="D42" s="533">
        <v>8908.65</v>
      </c>
      <c r="E42" s="57"/>
      <c r="H42" s="195"/>
    </row>
    <row r="43" spans="1:8" x14ac:dyDescent="0.25">
      <c r="A43" s="57">
        <v>37240</v>
      </c>
      <c r="D43" s="196">
        <f>+D42+D41</f>
        <v>85.429999999998472</v>
      </c>
      <c r="E43" s="57"/>
      <c r="H43" s="196"/>
    </row>
    <row r="44" spans="1:8" x14ac:dyDescent="0.25">
      <c r="D44" s="197"/>
      <c r="E44" s="15"/>
      <c r="F44" s="138"/>
    </row>
    <row r="45" spans="1:8" x14ac:dyDescent="0.25">
      <c r="D45" s="32"/>
    </row>
    <row r="47" spans="1:8" x14ac:dyDescent="0.25">
      <c r="A47" s="32" t="s">
        <v>152</v>
      </c>
      <c r="B47" s="32"/>
      <c r="C47" s="32"/>
      <c r="D47" s="32"/>
    </row>
    <row r="48" spans="1:8" x14ac:dyDescent="0.25">
      <c r="A48" s="49">
        <f>+A42</f>
        <v>37225</v>
      </c>
      <c r="B48" s="32"/>
      <c r="C48" s="32"/>
      <c r="D48" s="513">
        <v>-51521</v>
      </c>
    </row>
    <row r="49" spans="1:4" x14ac:dyDescent="0.25">
      <c r="A49" s="49">
        <f>+A43</f>
        <v>37240</v>
      </c>
      <c r="B49" s="32"/>
      <c r="C49" s="32"/>
      <c r="D49" s="355">
        <f>+D39</f>
        <v>-4123</v>
      </c>
    </row>
    <row r="50" spans="1:4" x14ac:dyDescent="0.25">
      <c r="A50" s="32"/>
      <c r="B50" s="32"/>
      <c r="C50" s="32"/>
      <c r="D50" s="14">
        <f>+D49+D48</f>
        <v>-55644</v>
      </c>
    </row>
    <row r="51" spans="1:4" x14ac:dyDescent="0.25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57"/>
  <sheetViews>
    <sheetView topLeftCell="A21" workbookViewId="0">
      <selection activeCell="B25" sqref="B25"/>
    </sheetView>
  </sheetViews>
  <sheetFormatPr defaultRowHeight="13.2" x14ac:dyDescent="0.25"/>
  <cols>
    <col min="1" max="1" width="11" style="32" customWidth="1"/>
    <col min="2" max="2" width="11.44140625" style="15" customWidth="1"/>
    <col min="3" max="3" width="11.44140625" style="32" bestFit="1" customWidth="1"/>
    <col min="4" max="4" width="10.109375" style="32" bestFit="1" customWidth="1"/>
    <col min="5" max="5" width="11.6640625" style="32" bestFit="1" customWidth="1"/>
    <col min="6" max="7" width="7.6640625" bestFit="1" customWidth="1"/>
    <col min="8" max="8" width="10" bestFit="1" customWidth="1"/>
    <col min="9" max="9" width="11.33203125" bestFit="1" customWidth="1"/>
    <col min="10" max="10" width="14.5546875" style="259" customWidth="1"/>
  </cols>
  <sheetData>
    <row r="2" spans="1:14" x14ac:dyDescent="0.25">
      <c r="A2" s="2" t="s">
        <v>94</v>
      </c>
      <c r="G2" s="32"/>
      <c r="H2" s="15"/>
      <c r="I2" s="32"/>
      <c r="J2" s="15"/>
    </row>
    <row r="3" spans="1:14" x14ac:dyDescent="0.25">
      <c r="A3" s="2" t="s">
        <v>73</v>
      </c>
      <c r="G3" s="32"/>
      <c r="H3" s="15"/>
      <c r="I3" s="32"/>
      <c r="J3" s="15"/>
    </row>
    <row r="4" spans="1:14" x14ac:dyDescent="0.25">
      <c r="G4" s="32"/>
      <c r="H4" s="15"/>
      <c r="I4" s="32"/>
      <c r="J4" s="15"/>
    </row>
    <row r="5" spans="1:14" x14ac:dyDescent="0.25">
      <c r="A5" s="258">
        <v>37225</v>
      </c>
      <c r="C5" s="525">
        <v>1497337.92</v>
      </c>
      <c r="E5" s="15"/>
      <c r="G5" s="32"/>
      <c r="H5" s="15"/>
      <c r="I5" s="32"/>
      <c r="J5" s="15"/>
    </row>
    <row r="6" spans="1:14" x14ac:dyDescent="0.25">
      <c r="G6" s="32"/>
      <c r="H6" s="15"/>
      <c r="I6" s="3" t="s">
        <v>259</v>
      </c>
      <c r="J6" s="15"/>
    </row>
    <row r="7" spans="1:14" x14ac:dyDescent="0.25">
      <c r="A7" s="57">
        <v>37240</v>
      </c>
      <c r="I7" s="3" t="s">
        <v>266</v>
      </c>
      <c r="J7" s="15"/>
    </row>
    <row r="8" spans="1:14" x14ac:dyDescent="0.25">
      <c r="A8" s="248">
        <v>50895</v>
      </c>
      <c r="B8" s="343">
        <f>3363-1885</f>
        <v>1478</v>
      </c>
      <c r="J8" s="15"/>
    </row>
    <row r="9" spans="1:14" x14ac:dyDescent="0.25">
      <c r="A9" s="248">
        <v>60874</v>
      </c>
      <c r="B9" s="343">
        <v>1850</v>
      </c>
      <c r="J9" s="15"/>
    </row>
    <row r="10" spans="1:14" x14ac:dyDescent="0.25">
      <c r="A10" s="248">
        <v>78169</v>
      </c>
      <c r="B10" s="343">
        <f>409313-370383</f>
        <v>38930</v>
      </c>
      <c r="I10" s="87" t="s">
        <v>260</v>
      </c>
      <c r="J10" s="501" t="s">
        <v>28</v>
      </c>
      <c r="K10" s="87" t="s">
        <v>261</v>
      </c>
      <c r="L10" s="87"/>
      <c r="M10" s="87"/>
      <c r="N10" s="87"/>
    </row>
    <row r="11" spans="1:14" ht="20.100000000000001" customHeight="1" x14ac:dyDescent="0.25">
      <c r="A11" s="32">
        <v>500235</v>
      </c>
      <c r="B11" s="14"/>
      <c r="H11" s="64"/>
      <c r="I11" s="87">
        <v>24361</v>
      </c>
      <c r="J11" s="501">
        <f>+C40</f>
        <v>811403.49</v>
      </c>
      <c r="K11" s="87" t="s">
        <v>262</v>
      </c>
      <c r="L11" s="87"/>
      <c r="M11" s="87"/>
      <c r="N11" s="87"/>
    </row>
    <row r="12" spans="1:14" ht="20.100000000000001" customHeight="1" x14ac:dyDescent="0.25">
      <c r="A12" s="248">
        <v>500248</v>
      </c>
      <c r="B12" s="345"/>
      <c r="I12" s="87">
        <v>24693</v>
      </c>
      <c r="J12" s="454">
        <v>275313.71999999997</v>
      </c>
      <c r="K12" s="87" t="s">
        <v>263</v>
      </c>
      <c r="L12" s="87"/>
      <c r="M12" s="87"/>
      <c r="N12" s="87"/>
    </row>
    <row r="13" spans="1:14" ht="20.100000000000001" customHeight="1" x14ac:dyDescent="0.25">
      <c r="A13" s="248">
        <v>500251</v>
      </c>
      <c r="B13" s="319">
        <f>7313-6401</f>
        <v>912</v>
      </c>
      <c r="I13" s="87">
        <v>21665</v>
      </c>
      <c r="J13" s="454">
        <v>73449.16</v>
      </c>
      <c r="K13" s="87" t="s">
        <v>265</v>
      </c>
      <c r="L13" s="87"/>
      <c r="M13" s="87"/>
      <c r="N13" s="87"/>
    </row>
    <row r="14" spans="1:14" ht="20.100000000000001" customHeight="1" x14ac:dyDescent="0.25">
      <c r="A14" s="248">
        <v>500254</v>
      </c>
      <c r="B14" s="319">
        <f>2632-2880</f>
        <v>-248</v>
      </c>
      <c r="I14" s="87">
        <v>22664</v>
      </c>
      <c r="J14" s="457">
        <v>23612.35</v>
      </c>
      <c r="K14" s="87" t="s">
        <v>267</v>
      </c>
      <c r="L14" s="87"/>
      <c r="M14" s="87"/>
      <c r="N14" s="87"/>
    </row>
    <row r="15" spans="1:14" ht="20.100000000000001" customHeight="1" x14ac:dyDescent="0.25">
      <c r="A15" s="32">
        <v>500255</v>
      </c>
      <c r="B15" s="319">
        <f>7313-6474</f>
        <v>839</v>
      </c>
      <c r="I15" s="87"/>
      <c r="J15" s="454">
        <f>SUM(J11:J14)</f>
        <v>1183778.72</v>
      </c>
      <c r="K15" s="87"/>
      <c r="L15" s="87"/>
      <c r="M15" s="87"/>
      <c r="N15" s="87"/>
    </row>
    <row r="16" spans="1:14" ht="20.100000000000001" customHeight="1" x14ac:dyDescent="0.25">
      <c r="A16" s="32">
        <v>500262</v>
      </c>
      <c r="B16" s="319">
        <v>-484</v>
      </c>
      <c r="I16" s="87"/>
      <c r="J16" s="454"/>
      <c r="K16" s="87"/>
      <c r="L16" s="87"/>
      <c r="M16" s="87"/>
      <c r="N16" s="87"/>
    </row>
    <row r="17" spans="1:14" x14ac:dyDescent="0.25">
      <c r="A17" s="280">
        <v>500267</v>
      </c>
      <c r="B17" s="344">
        <f>837585-867514</f>
        <v>-29929</v>
      </c>
      <c r="I17" s="87"/>
      <c r="J17" s="454"/>
      <c r="K17" s="87"/>
      <c r="L17" s="87"/>
      <c r="M17" s="87"/>
      <c r="N17" s="87"/>
    </row>
    <row r="18" spans="1:14" x14ac:dyDescent="0.25">
      <c r="B18" s="14">
        <f>SUM(B8:B17)</f>
        <v>13348</v>
      </c>
      <c r="I18" s="87"/>
      <c r="J18" s="454"/>
      <c r="K18" s="87"/>
      <c r="L18" s="87"/>
      <c r="M18" s="87"/>
      <c r="N18" s="87"/>
    </row>
    <row r="19" spans="1:14" x14ac:dyDescent="0.25">
      <c r="B19" s="15">
        <f>+summary!H5</f>
        <v>2.15</v>
      </c>
      <c r="C19" s="199">
        <f>+B19*B18</f>
        <v>28698.199999999997</v>
      </c>
      <c r="G19" s="32"/>
      <c r="H19" s="387"/>
      <c r="I19" s="330"/>
      <c r="J19" s="454"/>
      <c r="K19" s="87"/>
      <c r="L19" s="87"/>
      <c r="M19" s="87"/>
      <c r="N19" s="87"/>
    </row>
    <row r="20" spans="1:14" x14ac:dyDescent="0.25">
      <c r="C20" s="324">
        <f>+C19+C5</f>
        <v>1526036.1199999999</v>
      </c>
      <c r="E20" s="15"/>
      <c r="G20" s="32"/>
      <c r="H20" s="387"/>
      <c r="I20" s="330"/>
      <c r="J20" s="454"/>
      <c r="K20" s="87"/>
      <c r="L20" s="87"/>
      <c r="M20" s="87"/>
      <c r="N20" s="87"/>
    </row>
    <row r="21" spans="1:14" x14ac:dyDescent="0.25">
      <c r="E21" s="15"/>
      <c r="G21" s="32"/>
      <c r="H21" s="387"/>
      <c r="I21" s="330"/>
      <c r="J21" s="454"/>
      <c r="K21" s="87"/>
      <c r="L21" s="87"/>
      <c r="M21" s="87"/>
      <c r="N21" s="87"/>
    </row>
    <row r="22" spans="1:14" x14ac:dyDescent="0.25">
      <c r="A22" s="32" t="s">
        <v>87</v>
      </c>
      <c r="G22" s="32"/>
      <c r="H22" s="387"/>
      <c r="I22" s="330"/>
      <c r="J22" s="454"/>
      <c r="K22" s="87"/>
      <c r="L22" s="87"/>
      <c r="M22" s="87"/>
      <c r="N22" s="87"/>
    </row>
    <row r="23" spans="1:14" x14ac:dyDescent="0.25">
      <c r="A23" s="2" t="s">
        <v>74</v>
      </c>
      <c r="G23" s="32"/>
      <c r="H23" s="387"/>
      <c r="I23" s="330"/>
      <c r="J23" s="454"/>
      <c r="K23" s="87"/>
      <c r="L23" s="87"/>
      <c r="M23" s="87"/>
      <c r="N23" s="87"/>
    </row>
    <row r="24" spans="1:14" x14ac:dyDescent="0.25">
      <c r="G24" s="32"/>
      <c r="H24" s="387"/>
      <c r="I24" s="330"/>
      <c r="J24" s="454"/>
      <c r="K24" s="87"/>
      <c r="L24" s="87"/>
      <c r="M24" s="87"/>
      <c r="N24" s="87"/>
    </row>
    <row r="25" spans="1:14" x14ac:dyDescent="0.25">
      <c r="G25" s="32"/>
      <c r="H25" s="387"/>
      <c r="I25" s="330"/>
      <c r="J25" s="454"/>
      <c r="K25" s="87"/>
      <c r="L25" s="87"/>
      <c r="M25" s="87"/>
      <c r="N25" s="87"/>
    </row>
    <row r="26" spans="1:14" x14ac:dyDescent="0.25">
      <c r="A26" s="198">
        <v>37225</v>
      </c>
      <c r="C26" s="525">
        <v>275313.71999999997</v>
      </c>
      <c r="G26" s="32"/>
      <c r="H26" s="15"/>
      <c r="I26" s="330"/>
      <c r="J26" s="454"/>
      <c r="K26" s="87"/>
      <c r="L26" s="87"/>
      <c r="M26" s="87"/>
      <c r="N26" s="87"/>
    </row>
    <row r="27" spans="1:14" x14ac:dyDescent="0.25">
      <c r="F27" s="259"/>
      <c r="G27" s="32"/>
      <c r="H27" s="15"/>
      <c r="I27" s="87"/>
      <c r="J27" s="454"/>
      <c r="K27" s="87"/>
      <c r="L27" s="87"/>
      <c r="M27" s="87"/>
      <c r="N27" s="87"/>
    </row>
    <row r="28" spans="1:14" x14ac:dyDescent="0.25">
      <c r="A28" s="57">
        <v>37240</v>
      </c>
      <c r="G28" s="32"/>
      <c r="H28" s="15"/>
      <c r="I28" s="87"/>
      <c r="J28" s="454"/>
      <c r="K28" s="87"/>
      <c r="L28" s="87"/>
      <c r="M28" s="87"/>
      <c r="N28" s="87"/>
    </row>
    <row r="29" spans="1:14" x14ac:dyDescent="0.25">
      <c r="A29" s="32">
        <v>9164</v>
      </c>
      <c r="B29" s="210"/>
      <c r="G29" s="32"/>
      <c r="H29" s="15"/>
      <c r="I29" s="87"/>
      <c r="J29" s="454"/>
      <c r="K29" s="87"/>
      <c r="L29" s="87"/>
      <c r="M29" s="87"/>
      <c r="N29" s="87"/>
    </row>
    <row r="30" spans="1:14" x14ac:dyDescent="0.25">
      <c r="A30" s="32">
        <v>9167</v>
      </c>
      <c r="B30" s="210"/>
      <c r="I30" s="87"/>
      <c r="J30" s="454"/>
      <c r="K30" s="87"/>
      <c r="L30" s="87"/>
      <c r="M30" s="87"/>
      <c r="N30" s="87"/>
    </row>
    <row r="31" spans="1:14" x14ac:dyDescent="0.25">
      <c r="B31" s="14">
        <f>+B30+B29</f>
        <v>0</v>
      </c>
      <c r="I31" s="87"/>
      <c r="J31" s="454"/>
      <c r="K31" s="87"/>
      <c r="L31" s="87"/>
      <c r="M31" s="87"/>
      <c r="N31" s="87"/>
    </row>
    <row r="32" spans="1:14" x14ac:dyDescent="0.25">
      <c r="B32" s="15">
        <f>+summary!H4</f>
        <v>2.14</v>
      </c>
      <c r="C32" s="199">
        <f>+B32*B31</f>
        <v>0</v>
      </c>
    </row>
    <row r="33" spans="1:9" x14ac:dyDescent="0.25">
      <c r="C33" s="324">
        <f>+C32+C26</f>
        <v>275313.71999999997</v>
      </c>
      <c r="E33" s="15"/>
    </row>
    <row r="35" spans="1:9" x14ac:dyDescent="0.25">
      <c r="E35" s="264"/>
    </row>
    <row r="36" spans="1:9" x14ac:dyDescent="0.25">
      <c r="E36" s="15"/>
    </row>
    <row r="37" spans="1:9" x14ac:dyDescent="0.25">
      <c r="A37" s="32" t="s">
        <v>87</v>
      </c>
      <c r="E37" s="32" t="s">
        <v>152</v>
      </c>
      <c r="F37" s="357">
        <v>24268</v>
      </c>
      <c r="G37" s="357">
        <v>24693</v>
      </c>
      <c r="H37" s="357">
        <v>24361</v>
      </c>
    </row>
    <row r="38" spans="1:9" x14ac:dyDescent="0.25">
      <c r="A38" s="32" t="s">
        <v>75</v>
      </c>
      <c r="E38" s="49">
        <f>+A5</f>
        <v>37225</v>
      </c>
      <c r="F38" s="513">
        <v>363548</v>
      </c>
      <c r="G38" s="504">
        <v>117857</v>
      </c>
      <c r="H38" s="513">
        <v>173271</v>
      </c>
      <c r="I38" s="14"/>
    </row>
    <row r="39" spans="1:9" x14ac:dyDescent="0.25">
      <c r="E39" s="49">
        <f>+A7</f>
        <v>37240</v>
      </c>
      <c r="F39" s="355">
        <f>+B18</f>
        <v>13348</v>
      </c>
      <c r="G39" s="355">
        <f>+B31</f>
        <v>0</v>
      </c>
      <c r="H39" s="355">
        <f>+B46</f>
        <v>8375</v>
      </c>
      <c r="I39" s="14"/>
    </row>
    <row r="40" spans="1:9" x14ac:dyDescent="0.25">
      <c r="A40" s="49">
        <v>37225</v>
      </c>
      <c r="C40" s="525">
        <v>811403.49</v>
      </c>
      <c r="F40" s="14">
        <f>+F39+F38</f>
        <v>376896</v>
      </c>
      <c r="G40" s="14">
        <f>+G39+G38</f>
        <v>117857</v>
      </c>
      <c r="H40" s="14">
        <f>+H39+H38</f>
        <v>181646</v>
      </c>
      <c r="I40" s="14">
        <f>+H40+G40+F40</f>
        <v>676399</v>
      </c>
    </row>
    <row r="41" spans="1:9" x14ac:dyDescent="0.25">
      <c r="G41" s="32"/>
      <c r="H41" s="15"/>
      <c r="I41" s="32"/>
    </row>
    <row r="42" spans="1:9" x14ac:dyDescent="0.25">
      <c r="A42" s="245">
        <v>37240</v>
      </c>
      <c r="G42" s="32"/>
    </row>
    <row r="43" spans="1:9" x14ac:dyDescent="0.25">
      <c r="A43" s="248">
        <v>500241</v>
      </c>
      <c r="B43" s="14"/>
      <c r="G43" s="32"/>
    </row>
    <row r="44" spans="1:9" x14ac:dyDescent="0.25">
      <c r="A44" s="32">
        <v>500391</v>
      </c>
      <c r="B44" s="210">
        <v>6995</v>
      </c>
      <c r="G44" s="32"/>
      <c r="H44" s="388"/>
      <c r="I44" s="14"/>
    </row>
    <row r="45" spans="1:9" x14ac:dyDescent="0.25">
      <c r="A45" s="32">
        <v>500392</v>
      </c>
      <c r="B45" s="250">
        <v>1380</v>
      </c>
      <c r="G45" s="32"/>
      <c r="H45" s="388"/>
      <c r="I45" s="14"/>
    </row>
    <row r="46" spans="1:9" x14ac:dyDescent="0.25">
      <c r="B46" s="14">
        <f>SUM(B43:B45)</f>
        <v>8375</v>
      </c>
      <c r="G46" s="32"/>
      <c r="H46" s="388"/>
      <c r="I46" s="14"/>
    </row>
    <row r="47" spans="1:9" x14ac:dyDescent="0.25">
      <c r="B47" s="199">
        <f>+summary!H5</f>
        <v>2.15</v>
      </c>
      <c r="C47" s="199">
        <f>+B47*B46</f>
        <v>18006.25</v>
      </c>
      <c r="H47" s="388"/>
      <c r="I47" s="14"/>
    </row>
    <row r="48" spans="1:9" x14ac:dyDescent="0.25">
      <c r="C48" s="324">
        <f>+C47+C40</f>
        <v>829409.74</v>
      </c>
      <c r="E48" s="204"/>
      <c r="H48" s="388"/>
      <c r="I48" s="14"/>
    </row>
    <row r="49" spans="1:9" x14ac:dyDescent="0.25">
      <c r="E49" s="213"/>
      <c r="H49" s="388"/>
      <c r="I49" s="14"/>
    </row>
    <row r="50" spans="1:9" x14ac:dyDescent="0.25">
      <c r="E50" s="204"/>
      <c r="H50" s="388"/>
      <c r="I50" s="14"/>
    </row>
    <row r="51" spans="1:9" x14ac:dyDescent="0.25">
      <c r="C51" s="313"/>
      <c r="E51" s="213"/>
    </row>
    <row r="52" spans="1:9" x14ac:dyDescent="0.25">
      <c r="A52" s="32" t="s">
        <v>87</v>
      </c>
      <c r="C52" s="249"/>
    </row>
    <row r="53" spans="1:9" x14ac:dyDescent="0.25">
      <c r="A53" s="32">
        <v>21665</v>
      </c>
      <c r="B53" s="15" t="s">
        <v>139</v>
      </c>
      <c r="C53" s="530">
        <v>73445.08</v>
      </c>
      <c r="D53" s="32" t="s">
        <v>120</v>
      </c>
      <c r="E53" s="50"/>
      <c r="H53" s="388">
        <v>21665</v>
      </c>
      <c r="I53" s="14">
        <v>36401</v>
      </c>
    </row>
    <row r="54" spans="1:9" x14ac:dyDescent="0.25">
      <c r="A54" s="32">
        <v>22664</v>
      </c>
      <c r="B54" s="15" t="s">
        <v>139</v>
      </c>
      <c r="C54" s="531">
        <v>23612.35</v>
      </c>
      <c r="D54" s="32" t="s">
        <v>121</v>
      </c>
      <c r="H54" s="388">
        <v>22664</v>
      </c>
      <c r="I54" s="206">
        <v>18932</v>
      </c>
    </row>
    <row r="55" spans="1:9" x14ac:dyDescent="0.25">
      <c r="H55" s="389"/>
      <c r="I55" s="16"/>
    </row>
    <row r="56" spans="1:9" x14ac:dyDescent="0.25">
      <c r="C56" s="429"/>
    </row>
    <row r="57" spans="1:9" x14ac:dyDescent="0.25">
      <c r="C57" s="318">
        <f>+C54+C53+C48+C33+C20</f>
        <v>2727817.01</v>
      </c>
      <c r="I57" s="14">
        <f>SUM(I40:I54)</f>
        <v>731732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2"/>
  <sheetViews>
    <sheetView topLeftCell="A5" workbookViewId="0">
      <selection activeCell="F25" sqref="F25"/>
    </sheetView>
  </sheetViews>
  <sheetFormatPr defaultRowHeight="13.2" x14ac:dyDescent="0.25"/>
  <cols>
    <col min="2" max="2" width="9.33203125" bestFit="1" customWidth="1"/>
    <col min="3" max="3" width="14" bestFit="1" customWidth="1"/>
    <col min="5" max="5" width="9.88671875" bestFit="1" customWidth="1"/>
    <col min="6" max="6" width="12" bestFit="1" customWidth="1"/>
    <col min="7" max="7" width="9.5546875" bestFit="1" customWidth="1"/>
    <col min="8" max="8" width="12" bestFit="1" customWidth="1"/>
    <col min="9" max="9" width="12.6640625" customWidth="1"/>
    <col min="11" max="11" width="9.5546875" bestFit="1" customWidth="1"/>
    <col min="13" max="13" width="10.88671875" bestFit="1" customWidth="1"/>
  </cols>
  <sheetData>
    <row r="1" spans="1:10" x14ac:dyDescent="0.25">
      <c r="A1" s="54"/>
      <c r="B1" s="315">
        <v>23995</v>
      </c>
      <c r="C1" s="231"/>
      <c r="D1" s="314">
        <v>22051</v>
      </c>
      <c r="F1" s="2"/>
      <c r="H1" s="118"/>
    </row>
    <row r="2" spans="1:10" x14ac:dyDescent="0.25">
      <c r="B2" s="12">
        <v>59687</v>
      </c>
      <c r="D2" s="12">
        <v>10703</v>
      </c>
      <c r="E2" s="4"/>
      <c r="F2" s="12"/>
      <c r="G2" s="4"/>
    </row>
    <row r="3" spans="1:10" x14ac:dyDescent="0.25">
      <c r="A3" s="5" t="s">
        <v>11</v>
      </c>
      <c r="B3" s="6" t="s">
        <v>20</v>
      </c>
      <c r="C3" s="6" t="s">
        <v>21</v>
      </c>
      <c r="D3" s="6" t="s">
        <v>20</v>
      </c>
      <c r="E3" s="6" t="s">
        <v>21</v>
      </c>
      <c r="F3" s="6" t="s">
        <v>177</v>
      </c>
      <c r="G3" s="6"/>
      <c r="H3" s="115"/>
    </row>
    <row r="4" spans="1:10" x14ac:dyDescent="0.25">
      <c r="A4" s="10">
        <v>1</v>
      </c>
      <c r="B4" s="11"/>
      <c r="C4" s="11"/>
      <c r="D4" s="11">
        <v>24500</v>
      </c>
      <c r="E4" s="11">
        <v>24000</v>
      </c>
      <c r="F4" s="11">
        <f>+E4+C4-D4-B4</f>
        <v>-500</v>
      </c>
      <c r="G4" s="11"/>
      <c r="I4" s="11"/>
      <c r="J4" s="24"/>
    </row>
    <row r="5" spans="1:10" x14ac:dyDescent="0.25">
      <c r="A5" s="10">
        <v>2</v>
      </c>
      <c r="B5" s="11"/>
      <c r="C5" s="11"/>
      <c r="D5" s="11">
        <v>24489</v>
      </c>
      <c r="E5" s="11">
        <v>24000</v>
      </c>
      <c r="F5" s="11">
        <f t="shared" ref="F5:F34" si="0">+E5+C5-D5-B5</f>
        <v>-489</v>
      </c>
      <c r="G5" s="11"/>
      <c r="I5" s="11"/>
      <c r="J5" s="24"/>
    </row>
    <row r="6" spans="1:10" x14ac:dyDescent="0.25">
      <c r="A6" s="10">
        <v>3</v>
      </c>
      <c r="B6" s="11"/>
      <c r="C6" s="11"/>
      <c r="D6" s="129">
        <v>24487</v>
      </c>
      <c r="E6" s="11">
        <v>24000</v>
      </c>
      <c r="F6" s="11">
        <f t="shared" si="0"/>
        <v>-487</v>
      </c>
      <c r="G6" s="11"/>
      <c r="I6" s="11"/>
      <c r="J6" s="24"/>
    </row>
    <row r="7" spans="1:10" x14ac:dyDescent="0.25">
      <c r="A7" s="10">
        <v>4</v>
      </c>
      <c r="B7" s="11"/>
      <c r="C7" s="11"/>
      <c r="D7" s="129">
        <v>24484</v>
      </c>
      <c r="E7" s="11">
        <v>24000</v>
      </c>
      <c r="F7" s="11">
        <f t="shared" si="0"/>
        <v>-484</v>
      </c>
      <c r="G7" s="11"/>
      <c r="I7" s="11"/>
      <c r="J7" s="24"/>
    </row>
    <row r="8" spans="1:10" x14ac:dyDescent="0.25">
      <c r="A8" s="10">
        <v>5</v>
      </c>
      <c r="B8" s="11"/>
      <c r="C8" s="11"/>
      <c r="D8" s="11">
        <v>24523</v>
      </c>
      <c r="E8" s="11">
        <v>24000</v>
      </c>
      <c r="F8" s="11">
        <f t="shared" si="0"/>
        <v>-523</v>
      </c>
      <c r="G8" s="11"/>
      <c r="I8" s="11"/>
      <c r="J8" s="24"/>
    </row>
    <row r="9" spans="1:10" x14ac:dyDescent="0.25">
      <c r="A9" s="10">
        <v>6</v>
      </c>
      <c r="B9" s="11"/>
      <c r="C9" s="11"/>
      <c r="D9" s="11">
        <v>24492</v>
      </c>
      <c r="E9" s="11">
        <v>24000</v>
      </c>
      <c r="F9" s="11">
        <f t="shared" si="0"/>
        <v>-492</v>
      </c>
      <c r="G9" s="11"/>
      <c r="I9" s="11"/>
      <c r="J9" s="24"/>
    </row>
    <row r="10" spans="1:10" x14ac:dyDescent="0.25">
      <c r="A10" s="10">
        <v>7</v>
      </c>
      <c r="B10" s="11"/>
      <c r="C10" s="11"/>
      <c r="D10" s="11">
        <v>24497</v>
      </c>
      <c r="E10" s="11">
        <v>24000</v>
      </c>
      <c r="F10" s="11">
        <f t="shared" si="0"/>
        <v>-497</v>
      </c>
      <c r="G10" s="11"/>
      <c r="I10" s="11"/>
      <c r="J10" s="24"/>
    </row>
    <row r="11" spans="1:10" x14ac:dyDescent="0.25">
      <c r="A11" s="10">
        <v>8</v>
      </c>
      <c r="B11" s="11"/>
      <c r="C11" s="11"/>
      <c r="D11" s="11">
        <v>24506</v>
      </c>
      <c r="E11" s="11">
        <v>20164</v>
      </c>
      <c r="F11" s="11">
        <f t="shared" si="0"/>
        <v>-4342</v>
      </c>
      <c r="G11" s="11"/>
      <c r="I11" s="11"/>
      <c r="J11" s="24"/>
    </row>
    <row r="12" spans="1:10" x14ac:dyDescent="0.25">
      <c r="A12" s="10">
        <v>9</v>
      </c>
      <c r="B12" s="11"/>
      <c r="C12" s="11"/>
      <c r="D12" s="11">
        <v>24485</v>
      </c>
      <c r="E12" s="11">
        <v>24000</v>
      </c>
      <c r="F12" s="11">
        <f t="shared" si="0"/>
        <v>-485</v>
      </c>
      <c r="G12" s="11"/>
      <c r="I12" s="11"/>
      <c r="J12" s="24"/>
    </row>
    <row r="13" spans="1:10" x14ac:dyDescent="0.25">
      <c r="A13" s="10">
        <v>10</v>
      </c>
      <c r="B13" s="11"/>
      <c r="C13" s="11"/>
      <c r="D13" s="11">
        <v>24482</v>
      </c>
      <c r="E13" s="11">
        <v>24000</v>
      </c>
      <c r="F13" s="11">
        <f t="shared" si="0"/>
        <v>-482</v>
      </c>
      <c r="G13" s="11"/>
      <c r="I13" s="11"/>
      <c r="J13" s="24"/>
    </row>
    <row r="14" spans="1:10" x14ac:dyDescent="0.25">
      <c r="A14" s="10">
        <v>11</v>
      </c>
      <c r="B14" s="11">
        <v>31086</v>
      </c>
      <c r="C14" s="11">
        <v>30000</v>
      </c>
      <c r="D14" s="11">
        <v>24331</v>
      </c>
      <c r="E14" s="11">
        <v>24000</v>
      </c>
      <c r="F14" s="11">
        <f t="shared" si="0"/>
        <v>-1417</v>
      </c>
      <c r="G14" s="11"/>
      <c r="I14" s="11"/>
      <c r="J14" s="24"/>
    </row>
    <row r="15" spans="1:10" x14ac:dyDescent="0.25">
      <c r="A15" s="10">
        <v>12</v>
      </c>
      <c r="B15" s="11">
        <v>31519</v>
      </c>
      <c r="C15" s="11">
        <v>30000</v>
      </c>
      <c r="D15" s="11">
        <v>24494</v>
      </c>
      <c r="E15" s="11">
        <v>24000</v>
      </c>
      <c r="F15" s="11">
        <f t="shared" si="0"/>
        <v>-2013</v>
      </c>
      <c r="G15" s="11"/>
      <c r="I15" s="11"/>
      <c r="J15" s="24"/>
    </row>
    <row r="16" spans="1:10" x14ac:dyDescent="0.25">
      <c r="A16" s="10">
        <v>13</v>
      </c>
      <c r="B16" s="11">
        <v>1932</v>
      </c>
      <c r="C16" s="11"/>
      <c r="D16" s="11">
        <v>24456</v>
      </c>
      <c r="E16" s="11">
        <v>24000</v>
      </c>
      <c r="F16" s="11">
        <f t="shared" si="0"/>
        <v>-2388</v>
      </c>
      <c r="G16" s="11"/>
      <c r="I16" s="11"/>
      <c r="J16" s="24"/>
    </row>
    <row r="17" spans="1:10" x14ac:dyDescent="0.25">
      <c r="A17" s="10">
        <v>14</v>
      </c>
      <c r="B17" s="11"/>
      <c r="C17" s="11"/>
      <c r="D17" s="11">
        <v>24527</v>
      </c>
      <c r="E17" s="11">
        <v>24000</v>
      </c>
      <c r="F17" s="11">
        <f t="shared" si="0"/>
        <v>-527</v>
      </c>
      <c r="G17" s="11"/>
      <c r="I17" s="11"/>
      <c r="J17" s="24"/>
    </row>
    <row r="18" spans="1:10" x14ac:dyDescent="0.25">
      <c r="A18" s="10">
        <v>15</v>
      </c>
      <c r="B18" s="11"/>
      <c r="C18" s="11"/>
      <c r="D18" s="11">
        <v>24527</v>
      </c>
      <c r="E18" s="11">
        <v>24000</v>
      </c>
      <c r="F18" s="11">
        <f t="shared" si="0"/>
        <v>-527</v>
      </c>
      <c r="G18" s="11"/>
      <c r="I18" s="11"/>
      <c r="J18" s="24"/>
    </row>
    <row r="19" spans="1:10" x14ac:dyDescent="0.25">
      <c r="A19" s="10">
        <v>16</v>
      </c>
      <c r="B19" s="11"/>
      <c r="C19" s="11"/>
      <c r="D19" s="11"/>
      <c r="E19" s="11"/>
      <c r="F19" s="11">
        <f t="shared" si="0"/>
        <v>0</v>
      </c>
      <c r="G19" s="11"/>
      <c r="I19" s="11"/>
      <c r="J19" s="24"/>
    </row>
    <row r="20" spans="1:10" x14ac:dyDescent="0.25">
      <c r="A20" s="10">
        <v>17</v>
      </c>
      <c r="B20" s="11"/>
      <c r="C20" s="11"/>
      <c r="D20" s="11"/>
      <c r="E20" s="11"/>
      <c r="F20" s="11">
        <f t="shared" si="0"/>
        <v>0</v>
      </c>
      <c r="G20" s="11"/>
      <c r="I20" s="11"/>
      <c r="J20" s="24"/>
    </row>
    <row r="21" spans="1:10" x14ac:dyDescent="0.25">
      <c r="A21" s="10">
        <v>18</v>
      </c>
      <c r="B21" s="129"/>
      <c r="C21" s="11"/>
      <c r="D21" s="11"/>
      <c r="E21" s="11"/>
      <c r="F21" s="11">
        <f t="shared" si="0"/>
        <v>0</v>
      </c>
      <c r="G21" s="11"/>
      <c r="I21" s="11"/>
      <c r="J21" s="24"/>
    </row>
    <row r="22" spans="1:10" x14ac:dyDescent="0.25">
      <c r="A22" s="10">
        <v>19</v>
      </c>
      <c r="B22" s="11"/>
      <c r="C22" s="11"/>
      <c r="D22" s="11"/>
      <c r="E22" s="11"/>
      <c r="F22" s="11">
        <f t="shared" si="0"/>
        <v>0</v>
      </c>
      <c r="G22" s="11"/>
      <c r="I22" s="11"/>
      <c r="J22" s="24"/>
    </row>
    <row r="23" spans="1:10" x14ac:dyDescent="0.25">
      <c r="A23" s="10">
        <v>20</v>
      </c>
      <c r="B23" s="11"/>
      <c r="C23" s="11"/>
      <c r="D23" s="11"/>
      <c r="E23" s="11"/>
      <c r="F23" s="11">
        <f t="shared" si="0"/>
        <v>0</v>
      </c>
      <c r="G23" s="11"/>
      <c r="I23" s="11"/>
      <c r="J23" s="24"/>
    </row>
    <row r="24" spans="1:10" x14ac:dyDescent="0.25">
      <c r="A24" s="10">
        <v>21</v>
      </c>
      <c r="B24" s="11"/>
      <c r="C24" s="11"/>
      <c r="D24" s="11"/>
      <c r="E24" s="11"/>
      <c r="F24" s="11">
        <f t="shared" si="0"/>
        <v>0</v>
      </c>
      <c r="G24" s="11"/>
      <c r="I24" s="11"/>
      <c r="J24" s="24"/>
    </row>
    <row r="25" spans="1:10" x14ac:dyDescent="0.25">
      <c r="A25" s="10">
        <v>22</v>
      </c>
      <c r="B25" s="11"/>
      <c r="C25" s="11"/>
      <c r="D25" s="11"/>
      <c r="E25" s="11"/>
      <c r="F25" s="11">
        <f t="shared" si="0"/>
        <v>0</v>
      </c>
      <c r="I25" s="11"/>
      <c r="J25" s="24"/>
    </row>
    <row r="26" spans="1:10" x14ac:dyDescent="0.25">
      <c r="A26" s="10">
        <v>23</v>
      </c>
      <c r="B26" s="11"/>
      <c r="C26" s="11"/>
      <c r="D26" s="11"/>
      <c r="E26" s="11"/>
      <c r="F26" s="11">
        <f t="shared" si="0"/>
        <v>0</v>
      </c>
      <c r="I26" s="11"/>
      <c r="J26" s="24"/>
    </row>
    <row r="27" spans="1:10" x14ac:dyDescent="0.25">
      <c r="A27" s="10">
        <v>24</v>
      </c>
      <c r="B27" s="11"/>
      <c r="C27" s="11"/>
      <c r="D27" s="11"/>
      <c r="E27" s="11"/>
      <c r="F27" s="11">
        <f t="shared" si="0"/>
        <v>0</v>
      </c>
      <c r="I27" s="11"/>
      <c r="J27" s="24"/>
    </row>
    <row r="28" spans="1:10" x14ac:dyDescent="0.25">
      <c r="A28" s="10">
        <v>25</v>
      </c>
      <c r="B28" s="11"/>
      <c r="C28" s="11"/>
      <c r="D28" s="11"/>
      <c r="E28" s="11"/>
      <c r="F28" s="11">
        <f t="shared" si="0"/>
        <v>0</v>
      </c>
      <c r="I28" s="11"/>
      <c r="J28" s="24"/>
    </row>
    <row r="29" spans="1:10" x14ac:dyDescent="0.25">
      <c r="A29" s="10">
        <v>26</v>
      </c>
      <c r="B29" s="11"/>
      <c r="C29" s="11"/>
      <c r="D29" s="11"/>
      <c r="E29" s="11"/>
      <c r="F29" s="11">
        <f t="shared" si="0"/>
        <v>0</v>
      </c>
      <c r="I29" s="11"/>
      <c r="J29" s="24"/>
    </row>
    <row r="30" spans="1:10" x14ac:dyDescent="0.25">
      <c r="A30" s="10">
        <v>27</v>
      </c>
      <c r="B30" s="11"/>
      <c r="C30" s="11"/>
      <c r="D30" s="11"/>
      <c r="E30" s="11"/>
      <c r="F30" s="11">
        <f t="shared" si="0"/>
        <v>0</v>
      </c>
      <c r="I30" s="11"/>
      <c r="J30" s="24"/>
    </row>
    <row r="31" spans="1:10" x14ac:dyDescent="0.25">
      <c r="A31" s="10">
        <v>28</v>
      </c>
      <c r="B31" s="11"/>
      <c r="C31" s="11"/>
      <c r="D31" s="11"/>
      <c r="E31" s="11"/>
      <c r="F31" s="11">
        <f t="shared" si="0"/>
        <v>0</v>
      </c>
      <c r="I31" s="11"/>
      <c r="J31" s="24"/>
    </row>
    <row r="32" spans="1:10" x14ac:dyDescent="0.25">
      <c r="A32" s="10">
        <v>29</v>
      </c>
      <c r="B32" s="11"/>
      <c r="C32" s="11"/>
      <c r="D32" s="11"/>
      <c r="E32" s="11"/>
      <c r="F32" s="11">
        <f t="shared" si="0"/>
        <v>0</v>
      </c>
      <c r="I32" s="11"/>
      <c r="J32" s="24"/>
    </row>
    <row r="33" spans="1:13" x14ac:dyDescent="0.25">
      <c r="A33" s="10">
        <v>30</v>
      </c>
      <c r="B33" s="11"/>
      <c r="C33" s="11"/>
      <c r="D33" s="11"/>
      <c r="E33" s="11"/>
      <c r="F33" s="11">
        <f t="shared" si="0"/>
        <v>0</v>
      </c>
      <c r="H33" s="32" t="s">
        <v>152</v>
      </c>
      <c r="I33" s="357">
        <v>23995</v>
      </c>
      <c r="J33" s="357">
        <v>22051</v>
      </c>
      <c r="K33" s="357"/>
    </row>
    <row r="34" spans="1:13" x14ac:dyDescent="0.25">
      <c r="A34" s="10">
        <v>31</v>
      </c>
      <c r="B34" s="11"/>
      <c r="C34" s="11"/>
      <c r="D34" s="11"/>
      <c r="E34" s="11"/>
      <c r="F34" s="11">
        <f t="shared" si="0"/>
        <v>0</v>
      </c>
      <c r="H34" s="49">
        <f>+A39</f>
        <v>37225</v>
      </c>
      <c r="I34" s="513">
        <v>-178485</v>
      </c>
      <c r="J34" s="513">
        <v>-108573</v>
      </c>
      <c r="K34" s="14"/>
      <c r="L34" s="14"/>
    </row>
    <row r="35" spans="1:13" x14ac:dyDescent="0.25">
      <c r="A35" s="10"/>
      <c r="B35" s="11">
        <f>SUM(B4:B34)</f>
        <v>64537</v>
      </c>
      <c r="C35" s="11">
        <f>SUM(C4:C34)</f>
        <v>60000</v>
      </c>
      <c r="D35" s="11">
        <f>SUM(D4:D34)</f>
        <v>367280</v>
      </c>
      <c r="E35" s="11">
        <f>SUM(E4:E34)</f>
        <v>356164</v>
      </c>
      <c r="F35" s="11">
        <f>SUM(F4:F34)</f>
        <v>-15653</v>
      </c>
      <c r="G35" s="11"/>
      <c r="H35" s="49">
        <f>+A40</f>
        <v>37240</v>
      </c>
      <c r="I35" s="355">
        <f>+C36</f>
        <v>-4537</v>
      </c>
      <c r="J35" s="355">
        <f>+E36</f>
        <v>-11116</v>
      </c>
      <c r="K35" s="206"/>
      <c r="L35" s="14"/>
    </row>
    <row r="36" spans="1:13" x14ac:dyDescent="0.25">
      <c r="C36" s="25">
        <f>+C35-B35</f>
        <v>-4537</v>
      </c>
      <c r="E36" s="25">
        <f>+E35-D35</f>
        <v>-11116</v>
      </c>
      <c r="F36" s="25">
        <f>+E36+C36</f>
        <v>-15653</v>
      </c>
      <c r="H36" s="32"/>
      <c r="I36" s="14">
        <f>+I35+I34</f>
        <v>-183022</v>
      </c>
      <c r="J36" s="14">
        <f>+J35+J34</f>
        <v>-119689</v>
      </c>
      <c r="K36" s="14">
        <f>+J36+I36</f>
        <v>-302711</v>
      </c>
      <c r="L36" s="14"/>
    </row>
    <row r="37" spans="1:13" x14ac:dyDescent="0.25">
      <c r="C37" s="316">
        <f>+summary!H5</f>
        <v>2.15</v>
      </c>
      <c r="E37" s="104">
        <f>+C37</f>
        <v>2.15</v>
      </c>
      <c r="F37" s="138">
        <f>+F36*E37</f>
        <v>-33653.949999999997</v>
      </c>
    </row>
    <row r="38" spans="1:13" x14ac:dyDescent="0.25">
      <c r="C38" s="138">
        <f>+C37*C36</f>
        <v>-9754.5499999999993</v>
      </c>
      <c r="E38" s="136">
        <f>+E37*E36</f>
        <v>-23899.399999999998</v>
      </c>
      <c r="F38" s="138">
        <f>+E38+C38</f>
        <v>-33653.949999999997</v>
      </c>
    </row>
    <row r="39" spans="1:13" x14ac:dyDescent="0.25">
      <c r="A39" s="57">
        <v>37225</v>
      </c>
      <c r="B39" s="2" t="s">
        <v>46</v>
      </c>
      <c r="C39" s="526">
        <v>-1023166.39</v>
      </c>
      <c r="D39" s="323"/>
      <c r="E39" s="512">
        <v>-526596.1</v>
      </c>
      <c r="F39" s="322">
        <f>+E39+C39</f>
        <v>-1549762.49</v>
      </c>
    </row>
    <row r="40" spans="1:13" x14ac:dyDescent="0.25">
      <c r="A40" s="57">
        <v>37240</v>
      </c>
      <c r="B40" s="2" t="s">
        <v>46</v>
      </c>
      <c r="C40" s="317">
        <f>+C39+C38</f>
        <v>-1032920.9400000001</v>
      </c>
      <c r="D40" s="252"/>
      <c r="E40" s="317">
        <f>+E39+E38</f>
        <v>-550495.5</v>
      </c>
      <c r="F40" s="317">
        <f>+E40+C40</f>
        <v>-1583416.44</v>
      </c>
      <c r="H40" s="131"/>
    </row>
    <row r="41" spans="1:13" x14ac:dyDescent="0.25">
      <c r="C41" s="332"/>
      <c r="D41" s="246"/>
      <c r="E41" s="246"/>
      <c r="H41" s="31"/>
    </row>
    <row r="42" spans="1:13" x14ac:dyDescent="0.25">
      <c r="C42" s="246"/>
      <c r="D42" s="246"/>
      <c r="E42" s="246"/>
    </row>
    <row r="43" spans="1:13" x14ac:dyDescent="0.25">
      <c r="C43" s="246"/>
      <c r="D43" s="246"/>
      <c r="E43" s="12" t="s">
        <v>113</v>
      </c>
    </row>
    <row r="44" spans="1:13" x14ac:dyDescent="0.25">
      <c r="C44" s="246"/>
      <c r="D44" s="246"/>
      <c r="E44" s="12">
        <v>22864</v>
      </c>
      <c r="F44" s="467">
        <v>0</v>
      </c>
      <c r="G44" s="249" t="s">
        <v>48</v>
      </c>
      <c r="J44" s="12">
        <v>22864</v>
      </c>
      <c r="K44" s="452"/>
    </row>
    <row r="45" spans="1:13" x14ac:dyDescent="0.25">
      <c r="C45" s="246"/>
      <c r="D45" s="246"/>
      <c r="E45" s="12">
        <v>20379</v>
      </c>
      <c r="F45" s="525">
        <v>-51695.87</v>
      </c>
      <c r="G45" s="249" t="s">
        <v>123</v>
      </c>
      <c r="J45" s="12">
        <v>20379</v>
      </c>
      <c r="K45" s="504">
        <v>2979</v>
      </c>
      <c r="M45" s="14"/>
    </row>
    <row r="46" spans="1:13" x14ac:dyDescent="0.25">
      <c r="C46" s="246"/>
      <c r="D46" s="246"/>
      <c r="E46" s="12">
        <v>26357</v>
      </c>
      <c r="F46" s="524">
        <f>44144.84-58339.66</f>
        <v>-14194.820000000007</v>
      </c>
      <c r="G46" s="249" t="s">
        <v>124</v>
      </c>
      <c r="J46" s="12">
        <v>26357</v>
      </c>
      <c r="K46" s="504">
        <f>26521-24566</f>
        <v>1955</v>
      </c>
    </row>
    <row r="47" spans="1:13" x14ac:dyDescent="0.25">
      <c r="C47" s="246"/>
      <c r="D47" s="246"/>
      <c r="E47" s="12">
        <v>21544</v>
      </c>
      <c r="F47" s="525">
        <v>61340.160000000003</v>
      </c>
      <c r="G47" s="249" t="s">
        <v>125</v>
      </c>
      <c r="J47" s="12">
        <v>21544</v>
      </c>
      <c r="K47" s="504">
        <v>36108</v>
      </c>
    </row>
    <row r="48" spans="1:13" x14ac:dyDescent="0.25">
      <c r="C48" s="246"/>
      <c r="D48" s="246"/>
      <c r="E48" s="12">
        <v>24532</v>
      </c>
      <c r="F48" s="527">
        <v>-1132591.3500000001</v>
      </c>
      <c r="G48" s="249" t="s">
        <v>122</v>
      </c>
      <c r="J48" s="12">
        <v>24532</v>
      </c>
      <c r="K48" s="513">
        <v>-139694</v>
      </c>
    </row>
    <row r="49" spans="3:13" x14ac:dyDescent="0.25">
      <c r="C49" s="246"/>
      <c r="D49" s="246"/>
      <c r="F49" s="333">
        <f>SUM(F40:F48)</f>
        <v>-2720558.3200000003</v>
      </c>
      <c r="G49" s="246"/>
      <c r="K49" s="14">
        <f>SUM(K36:K48)</f>
        <v>-401363</v>
      </c>
    </row>
    <row r="50" spans="3:13" x14ac:dyDescent="0.25">
      <c r="C50" s="246"/>
      <c r="D50" s="246"/>
      <c r="F50" s="246"/>
      <c r="G50" s="246"/>
    </row>
    <row r="51" spans="3:13" x14ac:dyDescent="0.25">
      <c r="E51" s="2" t="s">
        <v>140</v>
      </c>
      <c r="F51" s="138">
        <f>+Duke!C57</f>
        <v>2727817.01</v>
      </c>
      <c r="M51" s="14">
        <f>+Duke!I57</f>
        <v>731732</v>
      </c>
    </row>
    <row r="53" spans="3:13" x14ac:dyDescent="0.25">
      <c r="F53" s="104">
        <f>+F51+F49</f>
        <v>7258.6899999994785</v>
      </c>
      <c r="M53" s="16">
        <f>+M51+K49</f>
        <v>330369</v>
      </c>
    </row>
    <row r="59" spans="3:13" x14ac:dyDescent="0.25">
      <c r="H59" s="251"/>
    </row>
    <row r="60" spans="3:13" x14ac:dyDescent="0.25">
      <c r="H60" s="251"/>
    </row>
    <row r="61" spans="3:13" x14ac:dyDescent="0.25">
      <c r="H61" s="251"/>
    </row>
    <row r="62" spans="3:13" x14ac:dyDescent="0.25">
      <c r="H62" s="348"/>
    </row>
    <row r="63" spans="3:13" x14ac:dyDescent="0.25">
      <c r="F63" s="348"/>
    </row>
    <row r="64" spans="3:13" x14ac:dyDescent="0.25">
      <c r="F64" s="348"/>
    </row>
    <row r="68" spans="1:3" x14ac:dyDescent="0.25">
      <c r="A68">
        <v>20379</v>
      </c>
      <c r="B68" s="31">
        <f>+K45</f>
        <v>2979</v>
      </c>
      <c r="C68" s="259">
        <f>+F45</f>
        <v>-51695.87</v>
      </c>
    </row>
    <row r="69" spans="1:3" x14ac:dyDescent="0.25">
      <c r="A69">
        <v>24532</v>
      </c>
      <c r="B69" s="31">
        <f>+K48</f>
        <v>-139694</v>
      </c>
      <c r="C69" s="247">
        <f>+F48</f>
        <v>-1132591.3500000001</v>
      </c>
    </row>
    <row r="70" spans="1:3" x14ac:dyDescent="0.25">
      <c r="A70">
        <v>21544</v>
      </c>
      <c r="B70" s="31">
        <f>+K47</f>
        <v>36108</v>
      </c>
      <c r="C70" s="259">
        <f>+F47</f>
        <v>61340.160000000003</v>
      </c>
    </row>
    <row r="71" spans="1:3" x14ac:dyDescent="0.25">
      <c r="A71">
        <v>26357</v>
      </c>
      <c r="B71" s="31">
        <f>+K46</f>
        <v>1955</v>
      </c>
      <c r="C71" s="259">
        <f>+F46</f>
        <v>-14194.820000000007</v>
      </c>
    </row>
    <row r="72" spans="1:3" x14ac:dyDescent="0.25">
      <c r="A72">
        <v>22864</v>
      </c>
      <c r="B72" s="31">
        <f>+K44</f>
        <v>0</v>
      </c>
      <c r="C72" s="259">
        <f>+F44</f>
        <v>0</v>
      </c>
    </row>
    <row r="73" spans="1:3" x14ac:dyDescent="0.25">
      <c r="A73">
        <v>23995</v>
      </c>
      <c r="B73" s="31">
        <f>+I36</f>
        <v>-183022</v>
      </c>
      <c r="C73" s="247">
        <f>+C40</f>
        <v>-1032920.9400000001</v>
      </c>
    </row>
    <row r="74" spans="1:3" x14ac:dyDescent="0.25">
      <c r="A74">
        <v>22051</v>
      </c>
      <c r="B74" s="31">
        <f>+J36</f>
        <v>-119689</v>
      </c>
      <c r="C74" s="247">
        <f>+E40</f>
        <v>-550495.5</v>
      </c>
    </row>
    <row r="75" spans="1:3" x14ac:dyDescent="0.25">
      <c r="A75">
        <v>21665</v>
      </c>
      <c r="B75">
        <f>+Duke!I53:I53</f>
        <v>36401</v>
      </c>
      <c r="C75">
        <f>+Duke!C53</f>
        <v>73445.08</v>
      </c>
    </row>
    <row r="76" spans="1:3" x14ac:dyDescent="0.25">
      <c r="A76">
        <v>22664</v>
      </c>
      <c r="B76">
        <f>+Duke!I54</f>
        <v>18932</v>
      </c>
      <c r="C76" s="247">
        <f>+Duke!C54</f>
        <v>23612.35</v>
      </c>
    </row>
    <row r="77" spans="1:3" x14ac:dyDescent="0.25">
      <c r="A77">
        <v>24361</v>
      </c>
      <c r="B77">
        <f>+Duke!H40</f>
        <v>181646</v>
      </c>
      <c r="C77" s="259">
        <f>+Duke!C48</f>
        <v>829409.74</v>
      </c>
    </row>
    <row r="78" spans="1:3" x14ac:dyDescent="0.25">
      <c r="A78">
        <v>26393</v>
      </c>
      <c r="B78">
        <f>+Duke!G40</f>
        <v>117857</v>
      </c>
      <c r="C78" s="259">
        <f>+Duke!C33</f>
        <v>275313.71999999997</v>
      </c>
    </row>
    <row r="79" spans="1:3" x14ac:dyDescent="0.25">
      <c r="A79">
        <v>24268</v>
      </c>
      <c r="B79">
        <f>+Duke!F40</f>
        <v>376896</v>
      </c>
      <c r="C79" s="259">
        <f>+Duke!C20</f>
        <v>1526036.1199999999</v>
      </c>
    </row>
    <row r="81" spans="2:3" x14ac:dyDescent="0.25">
      <c r="B81" s="31">
        <f>SUM(B68:B80)</f>
        <v>330369</v>
      </c>
      <c r="C81" s="259">
        <f>SUM(C68:C80)</f>
        <v>7258.6899999997113</v>
      </c>
    </row>
    <row r="82" spans="2:3" x14ac:dyDescent="0.25">
      <c r="C82">
        <f>+C81/B81</f>
        <v>2.1971462213463463E-2</v>
      </c>
    </row>
  </sheetData>
  <phoneticPr fontId="0" type="noConversion"/>
  <pageMargins left="0" right="0" top="0" bottom="0" header="0.5" footer="0.5"/>
  <pageSetup orientation="portrait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44"/>
  <sheetViews>
    <sheetView topLeftCell="A25" workbookViewId="0">
      <selection activeCell="A44" sqref="A44"/>
    </sheetView>
  </sheetViews>
  <sheetFormatPr defaultRowHeight="13.2" x14ac:dyDescent="0.25"/>
  <cols>
    <col min="4" max="4" width="11.6640625" customWidth="1"/>
    <col min="6" max="6" width="9.109375" style="246" customWidth="1"/>
    <col min="12" max="12" width="9.109375" style="3" customWidth="1"/>
    <col min="19" max="19" width="10" bestFit="1" customWidth="1"/>
  </cols>
  <sheetData>
    <row r="1" spans="1:24" x14ac:dyDescent="0.25">
      <c r="L1" s="114"/>
    </row>
    <row r="2" spans="1:24" x14ac:dyDescent="0.25">
      <c r="L2" s="114"/>
    </row>
    <row r="3" spans="1:24" x14ac:dyDescent="0.25">
      <c r="L3" s="114"/>
    </row>
    <row r="4" spans="1:24" x14ac:dyDescent="0.25">
      <c r="L4" s="114"/>
    </row>
    <row r="5" spans="1:24" ht="13.8" x14ac:dyDescent="0.25">
      <c r="A5" s="134"/>
      <c r="B5" s="34" t="s">
        <v>71</v>
      </c>
      <c r="G5" s="134"/>
      <c r="L5" s="114"/>
      <c r="M5" s="134"/>
      <c r="S5" s="134"/>
    </row>
    <row r="6" spans="1:24" x14ac:dyDescent="0.25">
      <c r="A6" s="3"/>
      <c r="B6" s="1">
        <v>500174</v>
      </c>
      <c r="D6" s="1">
        <v>53888</v>
      </c>
      <c r="F6" s="477">
        <v>78060</v>
      </c>
      <c r="H6" s="1">
        <v>78062</v>
      </c>
      <c r="J6" s="1"/>
      <c r="L6" s="114"/>
      <c r="M6" s="3"/>
      <c r="N6" s="1"/>
      <c r="P6" s="1"/>
      <c r="S6" s="3"/>
      <c r="T6" s="1"/>
      <c r="V6" s="1"/>
    </row>
    <row r="7" spans="1:24" x14ac:dyDescent="0.25">
      <c r="A7" s="5" t="s">
        <v>11</v>
      </c>
      <c r="B7" s="6" t="s">
        <v>20</v>
      </c>
      <c r="C7" s="6" t="s">
        <v>21</v>
      </c>
      <c r="D7" s="6" t="s">
        <v>20</v>
      </c>
      <c r="E7" s="6" t="s">
        <v>21</v>
      </c>
      <c r="F7" s="478" t="s">
        <v>20</v>
      </c>
      <c r="G7" s="6" t="s">
        <v>21</v>
      </c>
      <c r="H7" s="6" t="s">
        <v>20</v>
      </c>
      <c r="I7" s="6" t="s">
        <v>21</v>
      </c>
      <c r="K7" s="5"/>
      <c r="L7" s="6"/>
      <c r="M7" s="6"/>
      <c r="N7" s="6"/>
      <c r="O7" s="6"/>
      <c r="P7" s="6"/>
      <c r="Q7" s="6"/>
      <c r="S7" s="5"/>
      <c r="T7" s="6"/>
      <c r="U7" s="6"/>
      <c r="V7" s="6"/>
      <c r="W7" s="6"/>
    </row>
    <row r="8" spans="1:24" x14ac:dyDescent="0.25">
      <c r="A8" s="10">
        <v>1</v>
      </c>
      <c r="B8" s="11">
        <v>6802</v>
      </c>
      <c r="C8" s="11">
        <v>5488</v>
      </c>
      <c r="D8" s="11"/>
      <c r="E8" s="11"/>
      <c r="F8" s="129">
        <v>1020</v>
      </c>
      <c r="G8" s="11">
        <v>1011</v>
      </c>
      <c r="H8" s="11">
        <v>1891</v>
      </c>
      <c r="I8" s="11">
        <v>1414</v>
      </c>
      <c r="J8" s="25">
        <f>+C8-B8+E8-D8+G8-F8+I8-H8</f>
        <v>-1800</v>
      </c>
      <c r="K8" s="10"/>
      <c r="L8" s="11"/>
      <c r="M8" s="11"/>
      <c r="N8" s="11"/>
      <c r="O8" s="11"/>
      <c r="P8" s="11"/>
      <c r="Q8" s="11"/>
      <c r="R8" s="25"/>
      <c r="S8" s="10"/>
      <c r="T8" s="11"/>
      <c r="U8" s="11"/>
      <c r="V8" s="11"/>
      <c r="W8" s="11"/>
      <c r="X8" s="25"/>
    </row>
    <row r="9" spans="1:24" x14ac:dyDescent="0.25">
      <c r="A9" s="10">
        <v>2</v>
      </c>
      <c r="B9" s="11">
        <v>6013</v>
      </c>
      <c r="C9" s="11">
        <v>5488</v>
      </c>
      <c r="D9" s="11"/>
      <c r="E9" s="11"/>
      <c r="F9" s="129">
        <v>1005</v>
      </c>
      <c r="G9" s="11">
        <v>1011</v>
      </c>
      <c r="H9" s="11">
        <v>577</v>
      </c>
      <c r="I9" s="11">
        <v>1414</v>
      </c>
      <c r="J9" s="25">
        <f t="shared" ref="J9:J38" si="0">+C9-B9+E9-D9+G9-F9+I9-H9</f>
        <v>318</v>
      </c>
      <c r="K9" s="10"/>
      <c r="L9" s="11"/>
      <c r="M9" s="11"/>
      <c r="N9" s="11"/>
      <c r="O9" s="11"/>
      <c r="P9" s="11"/>
      <c r="Q9" s="11"/>
      <c r="R9" s="25"/>
      <c r="S9" s="10"/>
      <c r="T9" s="11"/>
      <c r="U9" s="11"/>
      <c r="V9" s="11"/>
      <c r="W9" s="11"/>
      <c r="X9" s="25"/>
    </row>
    <row r="10" spans="1:24" x14ac:dyDescent="0.25">
      <c r="A10" s="10">
        <v>3</v>
      </c>
      <c r="B10" s="11">
        <v>5948</v>
      </c>
      <c r="C10" s="11">
        <v>5488</v>
      </c>
      <c r="D10" s="11"/>
      <c r="E10" s="11"/>
      <c r="F10" s="129">
        <v>1055</v>
      </c>
      <c r="G10" s="11">
        <v>1011</v>
      </c>
      <c r="H10" s="11">
        <v>1908</v>
      </c>
      <c r="I10" s="11">
        <v>1414</v>
      </c>
      <c r="J10" s="25">
        <f t="shared" si="0"/>
        <v>-998</v>
      </c>
      <c r="K10" s="10"/>
      <c r="L10" s="11"/>
      <c r="M10" s="11"/>
      <c r="N10" s="11"/>
      <c r="O10" s="11"/>
      <c r="P10" s="11"/>
      <c r="Q10" s="11"/>
      <c r="R10" s="25"/>
      <c r="S10" s="10"/>
      <c r="T10" s="11"/>
      <c r="U10" s="11"/>
      <c r="V10" s="11"/>
      <c r="W10" s="11"/>
      <c r="X10" s="25"/>
    </row>
    <row r="11" spans="1:24" x14ac:dyDescent="0.25">
      <c r="A11" s="10">
        <v>4</v>
      </c>
      <c r="B11" s="11">
        <v>6198</v>
      </c>
      <c r="C11" s="11">
        <v>5488</v>
      </c>
      <c r="D11" s="11"/>
      <c r="E11" s="11"/>
      <c r="F11" s="129">
        <v>1045</v>
      </c>
      <c r="G11" s="11">
        <v>856</v>
      </c>
      <c r="H11" s="11">
        <v>1668</v>
      </c>
      <c r="I11" s="11">
        <v>1414</v>
      </c>
      <c r="J11" s="25">
        <f t="shared" si="0"/>
        <v>-1153</v>
      </c>
      <c r="K11" s="10"/>
      <c r="L11" s="11"/>
      <c r="M11" s="11"/>
      <c r="N11" s="11"/>
      <c r="O11" s="11"/>
      <c r="P11" s="11"/>
      <c r="Q11" s="11"/>
      <c r="R11" s="25"/>
      <c r="S11" s="10"/>
      <c r="T11" s="11"/>
      <c r="U11" s="11"/>
      <c r="V11" s="11"/>
      <c r="W11" s="11"/>
      <c r="X11" s="25"/>
    </row>
    <row r="12" spans="1:24" x14ac:dyDescent="0.25">
      <c r="A12" s="10">
        <v>5</v>
      </c>
      <c r="B12" s="11">
        <v>6168</v>
      </c>
      <c r="C12" s="11">
        <v>5488</v>
      </c>
      <c r="D12" s="11"/>
      <c r="E12" s="11"/>
      <c r="F12" s="129">
        <v>607</v>
      </c>
      <c r="G12" s="11">
        <v>1011</v>
      </c>
      <c r="H12" s="11">
        <v>1539</v>
      </c>
      <c r="I12" s="11">
        <v>1414</v>
      </c>
      <c r="J12" s="25">
        <f t="shared" si="0"/>
        <v>-401</v>
      </c>
      <c r="K12" s="10"/>
      <c r="L12" s="11"/>
      <c r="M12" s="11"/>
      <c r="N12" s="11"/>
      <c r="O12" s="11"/>
      <c r="P12" s="11"/>
      <c r="Q12" s="11"/>
      <c r="R12" s="123"/>
      <c r="S12" s="41"/>
      <c r="T12" s="11"/>
      <c r="U12" s="11"/>
      <c r="V12" s="11"/>
      <c r="W12" s="11"/>
      <c r="X12" s="25"/>
    </row>
    <row r="13" spans="1:24" x14ac:dyDescent="0.25">
      <c r="A13" s="10">
        <v>6</v>
      </c>
      <c r="B13" s="11">
        <v>6277</v>
      </c>
      <c r="C13" s="11">
        <v>5488</v>
      </c>
      <c r="D13" s="11">
        <v>898</v>
      </c>
      <c r="E13" s="11"/>
      <c r="F13" s="129">
        <v>978</v>
      </c>
      <c r="G13" s="11">
        <v>1011</v>
      </c>
      <c r="H13" s="11">
        <v>1481</v>
      </c>
      <c r="I13" s="11">
        <v>1414</v>
      </c>
      <c r="J13" s="25">
        <f t="shared" si="0"/>
        <v>-1721</v>
      </c>
      <c r="K13" s="10"/>
      <c r="L13" s="11"/>
      <c r="M13" s="11"/>
      <c r="N13" s="11"/>
      <c r="O13" s="11"/>
      <c r="P13" s="11"/>
      <c r="Q13" s="11"/>
      <c r="R13" s="123"/>
      <c r="S13" s="41"/>
      <c r="T13" s="11"/>
      <c r="U13" s="11"/>
      <c r="V13" s="11"/>
      <c r="W13" s="11"/>
      <c r="X13" s="25"/>
    </row>
    <row r="14" spans="1:24" x14ac:dyDescent="0.25">
      <c r="A14" s="10">
        <v>7</v>
      </c>
      <c r="B14" s="11">
        <v>6183</v>
      </c>
      <c r="C14" s="11">
        <v>5488</v>
      </c>
      <c r="D14" s="11">
        <v>2419</v>
      </c>
      <c r="E14" s="11"/>
      <c r="F14" s="129">
        <v>1079</v>
      </c>
      <c r="G14" s="11">
        <v>506</v>
      </c>
      <c r="H14" s="11">
        <v>1419</v>
      </c>
      <c r="I14" s="129">
        <v>1414</v>
      </c>
      <c r="J14" s="25">
        <f t="shared" si="0"/>
        <v>-3692</v>
      </c>
      <c r="K14" s="10"/>
      <c r="L14" s="11"/>
      <c r="M14" s="11"/>
      <c r="N14" s="11"/>
      <c r="O14" s="11"/>
      <c r="P14" s="11"/>
      <c r="Q14" s="11"/>
      <c r="R14" s="123"/>
      <c r="S14" s="279"/>
      <c r="T14" s="11"/>
      <c r="U14" s="11"/>
      <c r="V14" s="11"/>
      <c r="W14" s="11"/>
      <c r="X14" s="25"/>
    </row>
    <row r="15" spans="1:24" x14ac:dyDescent="0.25">
      <c r="A15" s="10">
        <v>8</v>
      </c>
      <c r="B15" s="11">
        <v>6277</v>
      </c>
      <c r="C15" s="11">
        <v>5488</v>
      </c>
      <c r="D15" s="11">
        <v>2312</v>
      </c>
      <c r="E15" s="11">
        <v>1000</v>
      </c>
      <c r="F15" s="129">
        <v>1035</v>
      </c>
      <c r="G15" s="11">
        <v>1007</v>
      </c>
      <c r="H15" s="11">
        <v>1405</v>
      </c>
      <c r="I15" s="11">
        <v>1414</v>
      </c>
      <c r="J15" s="25">
        <f t="shared" si="0"/>
        <v>-2120</v>
      </c>
      <c r="K15" s="10"/>
      <c r="L15" s="11"/>
      <c r="M15" s="11"/>
      <c r="N15" s="11"/>
      <c r="O15" s="11"/>
      <c r="P15" s="11"/>
      <c r="Q15" s="11"/>
      <c r="R15" s="123"/>
      <c r="S15" s="279"/>
      <c r="T15" s="11"/>
      <c r="U15" s="11"/>
      <c r="V15" s="11"/>
      <c r="W15" s="11"/>
      <c r="X15" s="25"/>
    </row>
    <row r="16" spans="1:24" x14ac:dyDescent="0.25">
      <c r="A16" s="10">
        <v>9</v>
      </c>
      <c r="B16" s="11">
        <v>6323</v>
      </c>
      <c r="C16" s="11">
        <v>5488</v>
      </c>
      <c r="D16" s="11">
        <v>2355</v>
      </c>
      <c r="E16" s="11">
        <v>1000</v>
      </c>
      <c r="F16" s="129">
        <v>1015</v>
      </c>
      <c r="G16" s="11">
        <v>1011</v>
      </c>
      <c r="H16" s="11">
        <v>1492</v>
      </c>
      <c r="I16" s="11">
        <v>1414</v>
      </c>
      <c r="J16" s="25">
        <f t="shared" si="0"/>
        <v>-2272</v>
      </c>
      <c r="K16" s="10"/>
      <c r="L16" s="11"/>
      <c r="M16" s="11"/>
      <c r="N16" s="11"/>
      <c r="O16" s="11"/>
      <c r="P16" s="11"/>
      <c r="Q16" s="11"/>
      <c r="R16" s="123"/>
      <c r="S16" s="279"/>
      <c r="T16" s="11"/>
      <c r="U16" s="11"/>
      <c r="V16" s="11"/>
      <c r="W16" s="11"/>
      <c r="X16" s="25"/>
    </row>
    <row r="17" spans="1:24" x14ac:dyDescent="0.25">
      <c r="A17" s="10">
        <v>10</v>
      </c>
      <c r="B17" s="11">
        <v>3549</v>
      </c>
      <c r="C17" s="11">
        <v>5488</v>
      </c>
      <c r="D17" s="11">
        <v>2271</v>
      </c>
      <c r="E17" s="11">
        <v>1000</v>
      </c>
      <c r="F17" s="129">
        <v>871</v>
      </c>
      <c r="G17" s="11">
        <v>1011</v>
      </c>
      <c r="H17" s="11">
        <v>1559</v>
      </c>
      <c r="I17" s="11">
        <v>1414</v>
      </c>
      <c r="J17" s="25">
        <f t="shared" si="0"/>
        <v>663</v>
      </c>
      <c r="K17" s="10"/>
      <c r="L17" s="11"/>
      <c r="M17" s="11"/>
      <c r="N17" s="11"/>
      <c r="O17" s="11"/>
      <c r="P17" s="11"/>
      <c r="Q17" s="11"/>
      <c r="R17" s="123"/>
      <c r="S17" s="279"/>
      <c r="T17" s="11"/>
      <c r="U17" s="11"/>
      <c r="V17" s="11"/>
      <c r="W17" s="11"/>
      <c r="X17" s="25"/>
    </row>
    <row r="18" spans="1:24" x14ac:dyDescent="0.25">
      <c r="A18" s="10">
        <v>11</v>
      </c>
      <c r="B18" s="11">
        <v>1420</v>
      </c>
      <c r="C18" s="11">
        <v>5488</v>
      </c>
      <c r="D18" s="11">
        <v>2181</v>
      </c>
      <c r="E18" s="11">
        <v>1000</v>
      </c>
      <c r="F18" s="129">
        <v>1020</v>
      </c>
      <c r="G18" s="11">
        <v>1011</v>
      </c>
      <c r="H18" s="11">
        <v>1457</v>
      </c>
      <c r="I18" s="11">
        <v>1414</v>
      </c>
      <c r="J18" s="25">
        <f t="shared" si="0"/>
        <v>2835</v>
      </c>
      <c r="K18" s="10"/>
      <c r="L18" s="11"/>
      <c r="M18" s="11"/>
      <c r="N18" s="11"/>
      <c r="O18" s="11"/>
      <c r="P18" s="11"/>
      <c r="Q18" s="11"/>
      <c r="R18" s="123"/>
      <c r="S18" s="41"/>
      <c r="T18" s="11"/>
      <c r="U18" s="11"/>
      <c r="V18" s="11"/>
      <c r="W18" s="11"/>
      <c r="X18" s="25"/>
    </row>
    <row r="19" spans="1:24" x14ac:dyDescent="0.25">
      <c r="A19" s="10">
        <v>12</v>
      </c>
      <c r="B19" s="11">
        <v>167</v>
      </c>
      <c r="C19" s="11">
        <v>5488</v>
      </c>
      <c r="D19" s="11">
        <v>2064</v>
      </c>
      <c r="E19" s="11">
        <v>1000</v>
      </c>
      <c r="F19" s="129">
        <v>1073</v>
      </c>
      <c r="G19" s="11">
        <v>1011</v>
      </c>
      <c r="H19" s="11">
        <v>1400</v>
      </c>
      <c r="I19" s="11">
        <v>1414</v>
      </c>
      <c r="J19" s="25">
        <f t="shared" si="0"/>
        <v>4209</v>
      </c>
      <c r="K19" s="10"/>
      <c r="L19" s="11"/>
      <c r="M19" s="11"/>
      <c r="N19" s="11"/>
      <c r="O19" s="11"/>
      <c r="P19" s="11"/>
      <c r="Q19" s="11"/>
      <c r="R19" s="123"/>
      <c r="S19" s="10"/>
      <c r="T19" s="11"/>
      <c r="U19" s="11"/>
      <c r="V19" s="11"/>
      <c r="W19" s="11"/>
      <c r="X19" s="25"/>
    </row>
    <row r="20" spans="1:24" x14ac:dyDescent="0.25">
      <c r="A20" s="10">
        <v>13</v>
      </c>
      <c r="B20" s="11">
        <v>4614</v>
      </c>
      <c r="C20" s="11">
        <v>5488</v>
      </c>
      <c r="D20" s="11">
        <v>2484</v>
      </c>
      <c r="E20" s="11">
        <v>1000</v>
      </c>
      <c r="F20" s="129">
        <v>961</v>
      </c>
      <c r="G20" s="11">
        <v>1011</v>
      </c>
      <c r="H20" s="11">
        <v>1376</v>
      </c>
      <c r="I20" s="11">
        <v>1414</v>
      </c>
      <c r="J20" s="25">
        <f t="shared" si="0"/>
        <v>-522</v>
      </c>
      <c r="K20" s="10"/>
      <c r="L20" s="11"/>
      <c r="M20" s="11"/>
      <c r="N20" s="11"/>
      <c r="O20" s="11"/>
      <c r="P20" s="11"/>
      <c r="Q20" s="11"/>
      <c r="R20" s="123"/>
      <c r="S20" s="10"/>
      <c r="T20" s="11"/>
      <c r="U20" s="11"/>
      <c r="V20" s="11"/>
      <c r="W20" s="11"/>
      <c r="X20" s="25"/>
    </row>
    <row r="21" spans="1:24" x14ac:dyDescent="0.25">
      <c r="A21" s="10">
        <v>14</v>
      </c>
      <c r="B21" s="11">
        <v>7263</v>
      </c>
      <c r="C21" s="11">
        <v>5488</v>
      </c>
      <c r="D21" s="11">
        <v>2371</v>
      </c>
      <c r="E21" s="11">
        <v>1000</v>
      </c>
      <c r="F21" s="129">
        <v>994</v>
      </c>
      <c r="G21" s="11">
        <v>1011</v>
      </c>
      <c r="H21" s="11">
        <v>818</v>
      </c>
      <c r="I21" s="11">
        <v>1414</v>
      </c>
      <c r="J21" s="25">
        <f t="shared" si="0"/>
        <v>-2533</v>
      </c>
      <c r="K21" s="10"/>
      <c r="L21" s="11"/>
      <c r="M21" s="11"/>
      <c r="N21" s="11"/>
      <c r="O21" s="11"/>
      <c r="P21" s="11"/>
      <c r="Q21" s="11"/>
      <c r="R21" s="123"/>
      <c r="S21" s="10"/>
      <c r="T21" s="11"/>
      <c r="U21" s="11"/>
      <c r="V21" s="11"/>
      <c r="W21" s="11"/>
      <c r="X21" s="25"/>
    </row>
    <row r="22" spans="1:24" x14ac:dyDescent="0.25">
      <c r="A22" s="10">
        <v>15</v>
      </c>
      <c r="B22" s="11">
        <v>6620</v>
      </c>
      <c r="C22" s="11">
        <v>5488</v>
      </c>
      <c r="D22" s="11">
        <v>2262</v>
      </c>
      <c r="E22" s="11">
        <v>1000</v>
      </c>
      <c r="F22" s="129">
        <v>965</v>
      </c>
      <c r="G22" s="11">
        <v>1011</v>
      </c>
      <c r="H22" s="11">
        <v>1235</v>
      </c>
      <c r="I22" s="11">
        <v>1414</v>
      </c>
      <c r="J22" s="25">
        <f t="shared" si="0"/>
        <v>-2169</v>
      </c>
      <c r="K22" s="10"/>
      <c r="L22" s="11"/>
      <c r="M22" s="11"/>
      <c r="N22" s="11"/>
      <c r="O22" s="11"/>
      <c r="P22" s="11"/>
      <c r="Q22" s="11"/>
      <c r="R22" s="25"/>
      <c r="S22" s="10"/>
      <c r="T22" s="11"/>
      <c r="U22" s="11"/>
      <c r="V22" s="11"/>
      <c r="W22" s="11"/>
      <c r="X22" s="25"/>
    </row>
    <row r="23" spans="1:24" x14ac:dyDescent="0.25">
      <c r="A23" s="10">
        <v>16</v>
      </c>
      <c r="B23" s="11">
        <v>6376</v>
      </c>
      <c r="C23" s="11">
        <v>5488</v>
      </c>
      <c r="D23" s="11">
        <v>2176</v>
      </c>
      <c r="E23" s="11">
        <v>1000</v>
      </c>
      <c r="F23" s="129">
        <v>951</v>
      </c>
      <c r="G23" s="11">
        <v>1011</v>
      </c>
      <c r="H23" s="11">
        <v>1214</v>
      </c>
      <c r="I23" s="11">
        <v>1414</v>
      </c>
      <c r="J23" s="25">
        <f t="shared" si="0"/>
        <v>-1804</v>
      </c>
      <c r="K23" s="10"/>
      <c r="L23" s="11"/>
      <c r="M23" s="11"/>
      <c r="N23" s="11"/>
      <c r="O23" s="11"/>
      <c r="P23" s="11"/>
      <c r="Q23" s="11"/>
      <c r="R23" s="25"/>
      <c r="S23" s="10"/>
      <c r="T23" s="11"/>
      <c r="U23" s="11"/>
      <c r="V23" s="11"/>
      <c r="W23" s="11"/>
      <c r="X23" s="25"/>
    </row>
    <row r="24" spans="1:24" x14ac:dyDescent="0.25">
      <c r="A24" s="10">
        <v>17</v>
      </c>
      <c r="B24" s="11"/>
      <c r="C24" s="11"/>
      <c r="D24" s="11"/>
      <c r="E24" s="11"/>
      <c r="F24" s="129"/>
      <c r="G24" s="11"/>
      <c r="H24" s="11"/>
      <c r="I24" s="11"/>
      <c r="J24" s="25">
        <f t="shared" si="0"/>
        <v>0</v>
      </c>
      <c r="K24" s="10"/>
      <c r="L24" s="11"/>
      <c r="M24" s="11"/>
      <c r="N24" s="11"/>
      <c r="O24" s="11"/>
      <c r="P24" s="11"/>
      <c r="Q24" s="11"/>
      <c r="R24" s="25"/>
      <c r="S24" s="10"/>
      <c r="T24" s="11"/>
      <c r="U24" s="11"/>
      <c r="V24" s="11"/>
      <c r="W24" s="11"/>
      <c r="X24" s="25"/>
    </row>
    <row r="25" spans="1:24" x14ac:dyDescent="0.25">
      <c r="A25" s="10">
        <v>18</v>
      </c>
      <c r="B25" s="11"/>
      <c r="C25" s="11"/>
      <c r="D25" s="11"/>
      <c r="E25" s="11"/>
      <c r="F25" s="129"/>
      <c r="G25" s="11"/>
      <c r="H25" s="11"/>
      <c r="I25" s="11"/>
      <c r="J25" s="25">
        <f t="shared" si="0"/>
        <v>0</v>
      </c>
      <c r="K25" s="10"/>
      <c r="L25" s="11"/>
      <c r="M25" s="11"/>
      <c r="N25" s="11"/>
      <c r="O25" s="11"/>
      <c r="P25" s="11"/>
      <c r="Q25" s="11"/>
      <c r="R25" s="25"/>
      <c r="S25" s="10"/>
      <c r="T25" s="11"/>
      <c r="U25" s="11"/>
      <c r="V25" s="11"/>
      <c r="W25" s="11"/>
      <c r="X25" s="25"/>
    </row>
    <row r="26" spans="1:24" x14ac:dyDescent="0.25">
      <c r="A26" s="10">
        <v>19</v>
      </c>
      <c r="B26" s="11"/>
      <c r="C26" s="11"/>
      <c r="D26" s="11"/>
      <c r="E26" s="11"/>
      <c r="F26" s="129"/>
      <c r="G26" s="11"/>
      <c r="H26" s="11"/>
      <c r="I26" s="11"/>
      <c r="J26" s="25">
        <f t="shared" si="0"/>
        <v>0</v>
      </c>
      <c r="K26" s="10"/>
      <c r="L26" s="11"/>
      <c r="M26" s="11"/>
      <c r="N26" s="11"/>
      <c r="O26" s="11"/>
      <c r="P26" s="11"/>
      <c r="Q26" s="11"/>
      <c r="R26" s="25"/>
      <c r="S26" s="10"/>
      <c r="T26" s="11"/>
      <c r="U26" s="11"/>
      <c r="V26" s="11"/>
      <c r="W26" s="11"/>
      <c r="X26" s="25"/>
    </row>
    <row r="27" spans="1:24" x14ac:dyDescent="0.25">
      <c r="A27" s="10">
        <v>20</v>
      </c>
      <c r="B27" s="11"/>
      <c r="C27" s="11"/>
      <c r="D27" s="11"/>
      <c r="E27" s="11"/>
      <c r="F27" s="129"/>
      <c r="G27" s="11"/>
      <c r="H27" s="11"/>
      <c r="I27" s="11"/>
      <c r="J27" s="25">
        <f t="shared" si="0"/>
        <v>0</v>
      </c>
      <c r="K27" s="10"/>
      <c r="L27" s="11"/>
      <c r="M27" s="11"/>
      <c r="N27" s="11"/>
      <c r="O27" s="11"/>
      <c r="P27" s="11"/>
      <c r="Q27" s="11"/>
      <c r="R27" s="25"/>
      <c r="S27" s="10"/>
      <c r="T27" s="11"/>
      <c r="U27" s="11"/>
      <c r="V27" s="11"/>
      <c r="W27" s="11"/>
      <c r="X27" s="25"/>
    </row>
    <row r="28" spans="1:24" x14ac:dyDescent="0.25">
      <c r="A28" s="10">
        <v>21</v>
      </c>
      <c r="B28" s="11"/>
      <c r="C28" s="11"/>
      <c r="D28" s="11"/>
      <c r="E28" s="11"/>
      <c r="F28" s="129"/>
      <c r="G28" s="11"/>
      <c r="H28" s="11"/>
      <c r="I28" s="11"/>
      <c r="J28" s="25">
        <f t="shared" si="0"/>
        <v>0</v>
      </c>
      <c r="K28" s="10"/>
      <c r="L28" s="11"/>
      <c r="M28" s="11"/>
      <c r="N28" s="11"/>
      <c r="O28" s="11"/>
      <c r="P28" s="11"/>
      <c r="Q28" s="11"/>
      <c r="R28" s="25"/>
      <c r="S28" s="10"/>
      <c r="T28" s="11"/>
      <c r="U28" s="11"/>
      <c r="V28" s="11"/>
      <c r="W28" s="11"/>
      <c r="X28" s="25"/>
    </row>
    <row r="29" spans="1:24" x14ac:dyDescent="0.25">
      <c r="A29" s="10">
        <v>22</v>
      </c>
      <c r="B29" s="11"/>
      <c r="C29" s="11"/>
      <c r="D29" s="11"/>
      <c r="E29" s="11"/>
      <c r="F29" s="129"/>
      <c r="G29" s="11"/>
      <c r="H29" s="11"/>
      <c r="I29" s="11"/>
      <c r="J29" s="25">
        <f t="shared" si="0"/>
        <v>0</v>
      </c>
      <c r="K29" s="10"/>
      <c r="L29" s="11"/>
      <c r="M29" s="11"/>
      <c r="N29" s="11"/>
      <c r="O29" s="11"/>
      <c r="P29" s="11"/>
      <c r="Q29" s="11"/>
      <c r="R29" s="25"/>
      <c r="S29" s="10"/>
      <c r="T29" s="11"/>
      <c r="U29" s="11"/>
      <c r="V29" s="11"/>
      <c r="W29" s="11"/>
      <c r="X29" s="25"/>
    </row>
    <row r="30" spans="1:24" x14ac:dyDescent="0.25">
      <c r="A30" s="10">
        <v>23</v>
      </c>
      <c r="B30" s="11"/>
      <c r="C30" s="11"/>
      <c r="D30" s="11"/>
      <c r="E30" s="11"/>
      <c r="F30" s="129"/>
      <c r="G30" s="11"/>
      <c r="H30" s="11"/>
      <c r="I30" s="11"/>
      <c r="J30" s="25">
        <f t="shared" si="0"/>
        <v>0</v>
      </c>
      <c r="K30" s="10"/>
      <c r="L30" s="11"/>
      <c r="M30" s="11"/>
      <c r="N30" s="11"/>
      <c r="O30" s="11"/>
      <c r="P30" s="11"/>
      <c r="Q30" s="11"/>
      <c r="R30" s="25"/>
      <c r="S30" s="10"/>
      <c r="T30" s="11"/>
      <c r="U30" s="11"/>
      <c r="V30" s="11"/>
      <c r="W30" s="11"/>
      <c r="X30" s="25"/>
    </row>
    <row r="31" spans="1:24" x14ac:dyDescent="0.25">
      <c r="A31" s="10">
        <v>24</v>
      </c>
      <c r="B31" s="11"/>
      <c r="C31" s="11"/>
      <c r="D31" s="11"/>
      <c r="E31" s="11"/>
      <c r="F31" s="129"/>
      <c r="G31" s="11"/>
      <c r="H31" s="11"/>
      <c r="I31" s="11"/>
      <c r="J31" s="25">
        <f t="shared" si="0"/>
        <v>0</v>
      </c>
      <c r="K31" s="10"/>
      <c r="L31" s="11">
        <v>377</v>
      </c>
      <c r="M31" s="11"/>
      <c r="N31" s="11"/>
      <c r="O31" s="11"/>
      <c r="P31" s="11"/>
      <c r="Q31" s="11"/>
      <c r="R31" s="25"/>
      <c r="S31" s="10"/>
      <c r="T31" s="11"/>
      <c r="U31" s="11"/>
      <c r="V31" s="11"/>
      <c r="W31" s="11"/>
      <c r="X31" s="25"/>
    </row>
    <row r="32" spans="1:24" x14ac:dyDescent="0.25">
      <c r="A32" s="10">
        <v>25</v>
      </c>
      <c r="B32" s="11"/>
      <c r="C32" s="11"/>
      <c r="D32" s="11"/>
      <c r="E32" s="11"/>
      <c r="F32" s="129"/>
      <c r="G32" s="11"/>
      <c r="H32" s="11"/>
      <c r="I32" s="11"/>
      <c r="J32" s="25">
        <f t="shared" si="0"/>
        <v>0</v>
      </c>
      <c r="K32" s="10"/>
      <c r="L32" s="11">
        <v>725</v>
      </c>
      <c r="M32" s="11"/>
      <c r="N32" s="11"/>
      <c r="O32" s="11"/>
      <c r="P32" s="11"/>
      <c r="Q32" s="11"/>
      <c r="R32" s="25"/>
      <c r="S32" s="10"/>
      <c r="T32" s="11"/>
      <c r="U32" s="11"/>
      <c r="V32" s="11"/>
      <c r="W32" s="11"/>
      <c r="X32" s="25"/>
    </row>
    <row r="33" spans="1:24" x14ac:dyDescent="0.25">
      <c r="A33" s="10">
        <v>26</v>
      </c>
      <c r="B33" s="11"/>
      <c r="C33" s="11"/>
      <c r="D33" s="11"/>
      <c r="E33" s="11"/>
      <c r="F33" s="129"/>
      <c r="G33" s="11"/>
      <c r="H33" s="11"/>
      <c r="I33" s="11"/>
      <c r="J33" s="25">
        <f t="shared" si="0"/>
        <v>0</v>
      </c>
      <c r="K33" s="10"/>
      <c r="L33" s="11">
        <f>SUM(L31:L32)</f>
        <v>1102</v>
      </c>
      <c r="M33" s="11"/>
      <c r="N33" s="11"/>
      <c r="O33" s="11"/>
      <c r="P33" s="11"/>
      <c r="Q33" s="11"/>
      <c r="R33" s="25"/>
      <c r="S33" s="10"/>
      <c r="T33" s="11"/>
      <c r="U33" s="11"/>
      <c r="V33" s="11"/>
      <c r="W33" s="11"/>
      <c r="X33" s="25"/>
    </row>
    <row r="34" spans="1:24" x14ac:dyDescent="0.25">
      <c r="A34" s="10">
        <v>27</v>
      </c>
      <c r="B34" s="11"/>
      <c r="C34" s="11"/>
      <c r="D34" s="11"/>
      <c r="E34" s="11"/>
      <c r="F34" s="129"/>
      <c r="G34" s="11"/>
      <c r="H34" s="11"/>
      <c r="I34" s="11"/>
      <c r="J34" s="25">
        <f t="shared" si="0"/>
        <v>0</v>
      </c>
      <c r="K34" s="10"/>
      <c r="L34" s="11"/>
      <c r="M34" s="11"/>
      <c r="N34" s="11"/>
      <c r="O34" s="11"/>
      <c r="P34" s="11"/>
      <c r="Q34" s="11"/>
      <c r="R34" s="25"/>
      <c r="S34" s="10"/>
      <c r="T34" s="11"/>
      <c r="U34" s="11"/>
      <c r="V34" s="11"/>
      <c r="W34" s="11"/>
      <c r="X34" s="25"/>
    </row>
    <row r="35" spans="1:24" x14ac:dyDescent="0.25">
      <c r="A35" s="10">
        <v>28</v>
      </c>
      <c r="B35" s="11"/>
      <c r="C35" s="11"/>
      <c r="D35" s="11"/>
      <c r="E35" s="11"/>
      <c r="F35" s="129"/>
      <c r="G35" s="11"/>
      <c r="H35" s="11"/>
      <c r="I35" s="11"/>
      <c r="J35" s="25">
        <f t="shared" si="0"/>
        <v>0</v>
      </c>
      <c r="K35" s="10"/>
      <c r="L35" s="11"/>
      <c r="M35" s="11"/>
      <c r="N35" s="11"/>
      <c r="O35" s="11"/>
      <c r="P35" s="11"/>
      <c r="Q35" s="11"/>
      <c r="R35" s="25"/>
      <c r="S35" s="10"/>
      <c r="T35" s="11"/>
      <c r="U35" s="11"/>
      <c r="V35" s="11"/>
      <c r="W35" s="11"/>
      <c r="X35" s="25"/>
    </row>
    <row r="36" spans="1:24" x14ac:dyDescent="0.25">
      <c r="A36" s="10">
        <v>29</v>
      </c>
      <c r="B36" s="11"/>
      <c r="C36" s="11"/>
      <c r="D36" s="11"/>
      <c r="E36" s="11"/>
      <c r="F36" s="129"/>
      <c r="G36" s="11"/>
      <c r="H36" s="11"/>
      <c r="I36" s="11"/>
      <c r="J36" s="25">
        <f t="shared" si="0"/>
        <v>0</v>
      </c>
      <c r="K36" s="10"/>
      <c r="L36" s="11"/>
      <c r="M36" s="11"/>
      <c r="N36" s="11"/>
      <c r="O36" s="11"/>
      <c r="P36" s="11"/>
      <c r="Q36" s="11"/>
      <c r="R36" s="25"/>
      <c r="S36" s="10"/>
      <c r="T36" s="11"/>
      <c r="U36" s="11"/>
      <c r="V36" s="11"/>
      <c r="W36" s="11"/>
      <c r="X36" s="25"/>
    </row>
    <row r="37" spans="1:24" x14ac:dyDescent="0.25">
      <c r="A37" s="10">
        <v>30</v>
      </c>
      <c r="B37" s="11"/>
      <c r="C37" s="11"/>
      <c r="D37" s="11"/>
      <c r="E37" s="11"/>
      <c r="F37" s="129"/>
      <c r="G37" s="11"/>
      <c r="H37" s="11"/>
      <c r="I37" s="11"/>
      <c r="J37" s="25">
        <f t="shared" si="0"/>
        <v>0</v>
      </c>
      <c r="K37" s="10"/>
      <c r="L37" s="11"/>
      <c r="M37" s="11"/>
      <c r="N37" s="11"/>
      <c r="Q37" s="11"/>
      <c r="R37" s="25"/>
      <c r="S37" s="10"/>
      <c r="T37" s="11"/>
      <c r="U37" s="11"/>
      <c r="V37" s="11"/>
      <c r="W37" s="11"/>
      <c r="X37" s="25"/>
    </row>
    <row r="38" spans="1:24" x14ac:dyDescent="0.25">
      <c r="A38" s="10">
        <v>31</v>
      </c>
      <c r="B38" s="11"/>
      <c r="C38" s="11"/>
      <c r="D38" s="11"/>
      <c r="E38" s="11"/>
      <c r="F38" s="129"/>
      <c r="G38" s="11"/>
      <c r="H38" s="11"/>
      <c r="I38" s="11"/>
      <c r="J38" s="25">
        <f t="shared" si="0"/>
        <v>0</v>
      </c>
      <c r="K38" s="10"/>
      <c r="L38" s="11"/>
      <c r="M38" s="11"/>
      <c r="N38" s="11"/>
      <c r="Q38" s="11"/>
      <c r="R38" s="25"/>
      <c r="S38" s="10"/>
      <c r="T38" s="11"/>
      <c r="U38" s="11"/>
      <c r="V38" s="11"/>
      <c r="W38" s="11"/>
      <c r="X38" s="25"/>
    </row>
    <row r="39" spans="1:24" x14ac:dyDescent="0.25">
      <c r="A39" s="10"/>
      <c r="B39" s="11">
        <f t="shared" ref="B39:J39" si="1">SUM(B8:B38)</f>
        <v>86198</v>
      </c>
      <c r="C39" s="11">
        <f t="shared" si="1"/>
        <v>87808</v>
      </c>
      <c r="D39" s="11">
        <f t="shared" si="1"/>
        <v>23793</v>
      </c>
      <c r="E39" s="11">
        <f t="shared" si="1"/>
        <v>9000</v>
      </c>
      <c r="F39" s="129">
        <f t="shared" si="1"/>
        <v>15674</v>
      </c>
      <c r="G39" s="11">
        <f t="shared" si="1"/>
        <v>15512</v>
      </c>
      <c r="H39" s="11">
        <f t="shared" si="1"/>
        <v>22439</v>
      </c>
      <c r="I39" s="11">
        <f t="shared" si="1"/>
        <v>22624</v>
      </c>
      <c r="J39" s="25">
        <f t="shared" si="1"/>
        <v>-13160</v>
      </c>
      <c r="K39" s="10"/>
      <c r="L39" s="11"/>
      <c r="M39" s="11"/>
      <c r="N39" s="11"/>
      <c r="Q39" s="11"/>
      <c r="R39" s="25"/>
      <c r="S39" s="10"/>
      <c r="T39" s="11"/>
      <c r="U39" s="11"/>
      <c r="V39" s="11"/>
      <c r="W39" s="11"/>
      <c r="X39" s="25"/>
    </row>
    <row r="40" spans="1:24" x14ac:dyDescent="0.25">
      <c r="A40" s="26"/>
      <c r="C40" s="14"/>
      <c r="J40" s="253">
        <f>+summary!H4</f>
        <v>2.14</v>
      </c>
      <c r="K40" s="26"/>
      <c r="L40"/>
      <c r="M40" s="14"/>
      <c r="R40" s="106"/>
      <c r="S40" s="26"/>
      <c r="U40" s="14"/>
      <c r="X40" s="106"/>
    </row>
    <row r="41" spans="1:24" x14ac:dyDescent="0.25">
      <c r="J41" s="138">
        <f>+J40*J39</f>
        <v>-28162.400000000001</v>
      </c>
      <c r="L41"/>
      <c r="R41" s="138"/>
      <c r="X41" s="138"/>
    </row>
    <row r="42" spans="1:24" x14ac:dyDescent="0.25">
      <c r="A42" s="57">
        <v>37225</v>
      </c>
      <c r="C42" s="15"/>
      <c r="J42" s="523">
        <v>423166.07</v>
      </c>
      <c r="K42" s="57"/>
      <c r="L42"/>
      <c r="M42" s="15"/>
      <c r="O42" s="15"/>
      <c r="R42" s="138"/>
      <c r="S42" s="57"/>
      <c r="U42" s="15"/>
      <c r="X42" s="138"/>
    </row>
    <row r="43" spans="1:24" x14ac:dyDescent="0.25">
      <c r="A43" s="57">
        <v>37241</v>
      </c>
      <c r="C43" s="48"/>
      <c r="J43" s="138">
        <f>+J42+J41</f>
        <v>395003.67</v>
      </c>
      <c r="K43" s="57"/>
      <c r="L43"/>
      <c r="M43" s="48"/>
      <c r="O43" s="48"/>
      <c r="R43" s="138"/>
      <c r="S43" s="57"/>
      <c r="U43" s="48"/>
      <c r="X43" s="138"/>
    </row>
    <row r="44" spans="1:24" x14ac:dyDescent="0.25">
      <c r="L44"/>
    </row>
    <row r="45" spans="1:24" x14ac:dyDescent="0.25">
      <c r="L45"/>
    </row>
    <row r="46" spans="1:24" x14ac:dyDescent="0.25">
      <c r="A46" s="32" t="s">
        <v>152</v>
      </c>
      <c r="B46" s="32"/>
      <c r="C46" s="32"/>
      <c r="D46" s="32"/>
      <c r="L46"/>
    </row>
    <row r="47" spans="1:24" x14ac:dyDescent="0.25">
      <c r="A47" s="49">
        <f>+A42</f>
        <v>37225</v>
      </c>
      <c r="B47" s="32"/>
      <c r="C47" s="32"/>
      <c r="D47" s="513">
        <v>174196</v>
      </c>
      <c r="L47"/>
    </row>
    <row r="48" spans="1:24" x14ac:dyDescent="0.25">
      <c r="A48" s="49">
        <f>+A43</f>
        <v>37241</v>
      </c>
      <c r="B48" s="32"/>
      <c r="C48" s="32"/>
      <c r="D48" s="355">
        <f>+J39</f>
        <v>-13160</v>
      </c>
      <c r="L48"/>
    </row>
    <row r="49" spans="1:12" x14ac:dyDescent="0.25">
      <c r="A49" s="32"/>
      <c r="B49" s="32"/>
      <c r="C49" s="32"/>
      <c r="D49" s="14">
        <f>+D48+D47</f>
        <v>161036</v>
      </c>
      <c r="L49"/>
    </row>
    <row r="50" spans="1:12" x14ac:dyDescent="0.25">
      <c r="A50" s="139"/>
      <c r="B50" s="119"/>
      <c r="C50" s="140"/>
      <c r="D50" s="140"/>
      <c r="L50"/>
    </row>
    <row r="51" spans="1:12" x14ac:dyDescent="0.25">
      <c r="L51"/>
    </row>
    <row r="52" spans="1:12" x14ac:dyDescent="0.25">
      <c r="L52"/>
    </row>
    <row r="53" spans="1:12" x14ac:dyDescent="0.25">
      <c r="L53"/>
    </row>
    <row r="54" spans="1:12" x14ac:dyDescent="0.25">
      <c r="L54"/>
    </row>
    <row r="55" spans="1:12" x14ac:dyDescent="0.25">
      <c r="L55"/>
    </row>
    <row r="56" spans="1:12" x14ac:dyDescent="0.25">
      <c r="L56"/>
    </row>
    <row r="57" spans="1:12" x14ac:dyDescent="0.25">
      <c r="L57"/>
    </row>
    <row r="58" spans="1:12" x14ac:dyDescent="0.25">
      <c r="L58"/>
    </row>
    <row r="59" spans="1:12" x14ac:dyDescent="0.25">
      <c r="L59"/>
    </row>
    <row r="60" spans="1:12" x14ac:dyDescent="0.25">
      <c r="L60"/>
    </row>
    <row r="61" spans="1:12" x14ac:dyDescent="0.25">
      <c r="L61"/>
    </row>
    <row r="62" spans="1:12" x14ac:dyDescent="0.25">
      <c r="L62"/>
    </row>
    <row r="63" spans="1:12" x14ac:dyDescent="0.25">
      <c r="L63"/>
    </row>
    <row r="64" spans="1:12" x14ac:dyDescent="0.25">
      <c r="L64"/>
    </row>
    <row r="65" spans="12:12" x14ac:dyDescent="0.25">
      <c r="L65"/>
    </row>
    <row r="66" spans="12:12" x14ac:dyDescent="0.25">
      <c r="L66"/>
    </row>
    <row r="67" spans="12:12" x14ac:dyDescent="0.25">
      <c r="L67"/>
    </row>
    <row r="68" spans="12:12" x14ac:dyDescent="0.25">
      <c r="L68"/>
    </row>
    <row r="69" spans="12:12" x14ac:dyDescent="0.25">
      <c r="L69"/>
    </row>
    <row r="70" spans="12:12" x14ac:dyDescent="0.25">
      <c r="L70"/>
    </row>
    <row r="71" spans="12:12" x14ac:dyDescent="0.25">
      <c r="L71"/>
    </row>
    <row r="72" spans="12:12" x14ac:dyDescent="0.25">
      <c r="L72"/>
    </row>
    <row r="73" spans="12:12" x14ac:dyDescent="0.25">
      <c r="L73"/>
    </row>
    <row r="74" spans="12:12" x14ac:dyDescent="0.25">
      <c r="L74"/>
    </row>
    <row r="75" spans="12:12" x14ac:dyDescent="0.25">
      <c r="L75"/>
    </row>
    <row r="76" spans="12:12" x14ac:dyDescent="0.25">
      <c r="L76"/>
    </row>
    <row r="77" spans="12:12" x14ac:dyDescent="0.25">
      <c r="L77"/>
    </row>
    <row r="78" spans="12:12" x14ac:dyDescent="0.25">
      <c r="L78"/>
    </row>
    <row r="79" spans="12:12" x14ac:dyDescent="0.25">
      <c r="L79"/>
    </row>
    <row r="80" spans="12:12" x14ac:dyDescent="0.25">
      <c r="L80"/>
    </row>
    <row r="81" spans="12:12" x14ac:dyDescent="0.25">
      <c r="L81"/>
    </row>
    <row r="82" spans="12:12" x14ac:dyDescent="0.25">
      <c r="L82"/>
    </row>
    <row r="83" spans="12:12" x14ac:dyDescent="0.25">
      <c r="L83"/>
    </row>
    <row r="84" spans="12:12" x14ac:dyDescent="0.25">
      <c r="L84"/>
    </row>
    <row r="85" spans="12:12" x14ac:dyDescent="0.25">
      <c r="L85"/>
    </row>
    <row r="86" spans="12:12" x14ac:dyDescent="0.25">
      <c r="L86"/>
    </row>
    <row r="87" spans="12:12" x14ac:dyDescent="0.25">
      <c r="L87"/>
    </row>
    <row r="88" spans="12:12" x14ac:dyDescent="0.25">
      <c r="L88"/>
    </row>
    <row r="89" spans="12:12" x14ac:dyDescent="0.25">
      <c r="L89"/>
    </row>
    <row r="90" spans="12:12" x14ac:dyDescent="0.25">
      <c r="L90"/>
    </row>
    <row r="91" spans="12:12" x14ac:dyDescent="0.25">
      <c r="L91"/>
    </row>
    <row r="92" spans="12:12" x14ac:dyDescent="0.25">
      <c r="L92"/>
    </row>
    <row r="93" spans="12:12" x14ac:dyDescent="0.25">
      <c r="L93"/>
    </row>
    <row r="94" spans="12:12" x14ac:dyDescent="0.25">
      <c r="L94"/>
    </row>
    <row r="95" spans="12:12" x14ac:dyDescent="0.25">
      <c r="L95"/>
    </row>
    <row r="96" spans="12:12" x14ac:dyDescent="0.25">
      <c r="L96"/>
    </row>
    <row r="97" spans="12:12" x14ac:dyDescent="0.25">
      <c r="L97"/>
    </row>
    <row r="98" spans="12:12" x14ac:dyDescent="0.25">
      <c r="L98"/>
    </row>
    <row r="99" spans="12:12" x14ac:dyDescent="0.25">
      <c r="L99"/>
    </row>
    <row r="100" spans="12:12" x14ac:dyDescent="0.25">
      <c r="L100"/>
    </row>
    <row r="101" spans="12:12" x14ac:dyDescent="0.25">
      <c r="L101"/>
    </row>
    <row r="102" spans="12:12" x14ac:dyDescent="0.25">
      <c r="L102"/>
    </row>
    <row r="103" spans="12:12" x14ac:dyDescent="0.25">
      <c r="L103"/>
    </row>
    <row r="104" spans="12:12" x14ac:dyDescent="0.25">
      <c r="L104"/>
    </row>
    <row r="105" spans="12:12" x14ac:dyDescent="0.25">
      <c r="L105"/>
    </row>
    <row r="106" spans="12:12" x14ac:dyDescent="0.25">
      <c r="L106"/>
    </row>
    <row r="107" spans="12:12" x14ac:dyDescent="0.25">
      <c r="L107"/>
    </row>
    <row r="108" spans="12:12" x14ac:dyDescent="0.25">
      <c r="L108"/>
    </row>
    <row r="109" spans="12:12" x14ac:dyDescent="0.25">
      <c r="L109"/>
    </row>
    <row r="110" spans="12:12" x14ac:dyDescent="0.25">
      <c r="L110"/>
    </row>
    <row r="111" spans="12:12" x14ac:dyDescent="0.25">
      <c r="L111"/>
    </row>
    <row r="112" spans="12:12" x14ac:dyDescent="0.25">
      <c r="L112"/>
    </row>
    <row r="113" spans="12:12" x14ac:dyDescent="0.25">
      <c r="L113"/>
    </row>
    <row r="114" spans="12:12" x14ac:dyDescent="0.25">
      <c r="L114"/>
    </row>
    <row r="115" spans="12:12" x14ac:dyDescent="0.25">
      <c r="L115"/>
    </row>
    <row r="116" spans="12:12" x14ac:dyDescent="0.25">
      <c r="L116"/>
    </row>
    <row r="117" spans="12:12" x14ac:dyDescent="0.25">
      <c r="L117"/>
    </row>
    <row r="118" spans="12:12" x14ac:dyDescent="0.25">
      <c r="L118"/>
    </row>
    <row r="119" spans="12:12" x14ac:dyDescent="0.25">
      <c r="L119"/>
    </row>
    <row r="120" spans="12:12" x14ac:dyDescent="0.25">
      <c r="L120"/>
    </row>
    <row r="121" spans="12:12" x14ac:dyDescent="0.25">
      <c r="L121"/>
    </row>
    <row r="122" spans="12:12" x14ac:dyDescent="0.25">
      <c r="L122"/>
    </row>
    <row r="123" spans="12:12" x14ac:dyDescent="0.25">
      <c r="L123"/>
    </row>
    <row r="124" spans="12:12" x14ac:dyDescent="0.25">
      <c r="L124"/>
    </row>
    <row r="125" spans="12:12" x14ac:dyDescent="0.25">
      <c r="L125"/>
    </row>
    <row r="126" spans="12:12" x14ac:dyDescent="0.25">
      <c r="L126"/>
    </row>
    <row r="127" spans="12:12" x14ac:dyDescent="0.25">
      <c r="L127"/>
    </row>
    <row r="128" spans="12:12" x14ac:dyDescent="0.25">
      <c r="L128"/>
    </row>
    <row r="129" spans="12:12" x14ac:dyDescent="0.25">
      <c r="L129"/>
    </row>
    <row r="130" spans="12:12" x14ac:dyDescent="0.25">
      <c r="L130"/>
    </row>
    <row r="131" spans="12:12" x14ac:dyDescent="0.25">
      <c r="L131"/>
    </row>
    <row r="132" spans="12:12" x14ac:dyDescent="0.25">
      <c r="L132"/>
    </row>
    <row r="133" spans="12:12" x14ac:dyDescent="0.25">
      <c r="L133"/>
    </row>
    <row r="134" spans="12:12" x14ac:dyDescent="0.25">
      <c r="L134"/>
    </row>
    <row r="135" spans="12:12" x14ac:dyDescent="0.25">
      <c r="L135"/>
    </row>
    <row r="136" spans="12:12" x14ac:dyDescent="0.25">
      <c r="L136"/>
    </row>
    <row r="137" spans="12:12" x14ac:dyDescent="0.25">
      <c r="L137"/>
    </row>
    <row r="138" spans="12:12" x14ac:dyDescent="0.25">
      <c r="L138"/>
    </row>
    <row r="139" spans="12:12" x14ac:dyDescent="0.25">
      <c r="L139"/>
    </row>
    <row r="140" spans="12:12" x14ac:dyDescent="0.25">
      <c r="L140"/>
    </row>
    <row r="141" spans="12:12" x14ac:dyDescent="0.25">
      <c r="L141"/>
    </row>
    <row r="142" spans="12:12" x14ac:dyDescent="0.25">
      <c r="L142"/>
    </row>
    <row r="143" spans="12:12" x14ac:dyDescent="0.25">
      <c r="L143"/>
    </row>
    <row r="144" spans="12:12" x14ac:dyDescent="0.25">
      <c r="L144"/>
    </row>
    <row r="145" spans="12:12" x14ac:dyDescent="0.25">
      <c r="L145"/>
    </row>
    <row r="146" spans="12:12" x14ac:dyDescent="0.25">
      <c r="L146"/>
    </row>
    <row r="147" spans="12:12" x14ac:dyDescent="0.25">
      <c r="L147"/>
    </row>
    <row r="148" spans="12:12" x14ac:dyDescent="0.25">
      <c r="L148"/>
    </row>
    <row r="149" spans="12:12" x14ac:dyDescent="0.25">
      <c r="L149"/>
    </row>
    <row r="150" spans="12:12" x14ac:dyDescent="0.25">
      <c r="L150"/>
    </row>
    <row r="151" spans="12:12" x14ac:dyDescent="0.25">
      <c r="L151"/>
    </row>
    <row r="152" spans="12:12" x14ac:dyDescent="0.25">
      <c r="L152"/>
    </row>
    <row r="153" spans="12:12" x14ac:dyDescent="0.25">
      <c r="L153"/>
    </row>
    <row r="154" spans="12:12" x14ac:dyDescent="0.25">
      <c r="L154"/>
    </row>
    <row r="155" spans="12:12" x14ac:dyDescent="0.25">
      <c r="L155"/>
    </row>
    <row r="156" spans="12:12" x14ac:dyDescent="0.25">
      <c r="L156"/>
    </row>
    <row r="157" spans="12:12" x14ac:dyDescent="0.25">
      <c r="L157"/>
    </row>
    <row r="158" spans="12:12" x14ac:dyDescent="0.25">
      <c r="L158"/>
    </row>
    <row r="159" spans="12:12" x14ac:dyDescent="0.25">
      <c r="L159"/>
    </row>
    <row r="160" spans="12:12" x14ac:dyDescent="0.25">
      <c r="L160"/>
    </row>
    <row r="161" spans="12:12" x14ac:dyDescent="0.25">
      <c r="L161"/>
    </row>
    <row r="162" spans="12:12" x14ac:dyDescent="0.25">
      <c r="L162"/>
    </row>
    <row r="163" spans="12:12" x14ac:dyDescent="0.25">
      <c r="L163"/>
    </row>
    <row r="164" spans="12:12" x14ac:dyDescent="0.25">
      <c r="L164"/>
    </row>
    <row r="165" spans="12:12" x14ac:dyDescent="0.25">
      <c r="L165"/>
    </row>
    <row r="166" spans="12:12" x14ac:dyDescent="0.25">
      <c r="L166"/>
    </row>
    <row r="167" spans="12:12" x14ac:dyDescent="0.25">
      <c r="L167"/>
    </row>
    <row r="168" spans="12:12" x14ac:dyDescent="0.25">
      <c r="L168"/>
    </row>
    <row r="169" spans="12:12" x14ac:dyDescent="0.25">
      <c r="L169"/>
    </row>
    <row r="170" spans="12:12" x14ac:dyDescent="0.25">
      <c r="L170"/>
    </row>
    <row r="171" spans="12:12" x14ac:dyDescent="0.25">
      <c r="L171"/>
    </row>
    <row r="172" spans="12:12" x14ac:dyDescent="0.25">
      <c r="L172"/>
    </row>
    <row r="173" spans="12:12" x14ac:dyDescent="0.25">
      <c r="L173"/>
    </row>
    <row r="174" spans="12:12" x14ac:dyDescent="0.25">
      <c r="L174"/>
    </row>
    <row r="175" spans="12:12" x14ac:dyDescent="0.25">
      <c r="L175"/>
    </row>
    <row r="176" spans="12:12" x14ac:dyDescent="0.25">
      <c r="L176"/>
    </row>
    <row r="177" spans="12:12" x14ac:dyDescent="0.25">
      <c r="L177"/>
    </row>
    <row r="178" spans="12:12" x14ac:dyDescent="0.25">
      <c r="L178"/>
    </row>
    <row r="179" spans="12:12" x14ac:dyDescent="0.25">
      <c r="L179"/>
    </row>
    <row r="180" spans="12:12" x14ac:dyDescent="0.25">
      <c r="L180"/>
    </row>
    <row r="181" spans="12:12" x14ac:dyDescent="0.25">
      <c r="L181"/>
    </row>
    <row r="182" spans="12:12" x14ac:dyDescent="0.25">
      <c r="L182"/>
    </row>
    <row r="183" spans="12:12" x14ac:dyDescent="0.25">
      <c r="L183"/>
    </row>
    <row r="184" spans="12:12" x14ac:dyDescent="0.25">
      <c r="L184"/>
    </row>
    <row r="185" spans="12:12" x14ac:dyDescent="0.25">
      <c r="L185"/>
    </row>
    <row r="186" spans="12:12" x14ac:dyDescent="0.25">
      <c r="L186"/>
    </row>
    <row r="187" spans="12:12" x14ac:dyDescent="0.25">
      <c r="L187"/>
    </row>
    <row r="188" spans="12:12" x14ac:dyDescent="0.25">
      <c r="L188"/>
    </row>
    <row r="189" spans="12:12" x14ac:dyDescent="0.25">
      <c r="L189"/>
    </row>
    <row r="190" spans="12:12" x14ac:dyDescent="0.25">
      <c r="L190"/>
    </row>
    <row r="191" spans="12:12" x14ac:dyDescent="0.25">
      <c r="L191"/>
    </row>
    <row r="192" spans="12:12" x14ac:dyDescent="0.25">
      <c r="L192"/>
    </row>
    <row r="193" spans="12:12" x14ac:dyDescent="0.25">
      <c r="L193"/>
    </row>
    <row r="194" spans="12:12" x14ac:dyDescent="0.25">
      <c r="L194"/>
    </row>
    <row r="195" spans="12:12" x14ac:dyDescent="0.25">
      <c r="L195"/>
    </row>
    <row r="196" spans="12:12" x14ac:dyDescent="0.25">
      <c r="L196"/>
    </row>
    <row r="197" spans="12:12" x14ac:dyDescent="0.25">
      <c r="L197"/>
    </row>
    <row r="198" spans="12:12" x14ac:dyDescent="0.25">
      <c r="L198"/>
    </row>
    <row r="199" spans="12:12" x14ac:dyDescent="0.25">
      <c r="L199"/>
    </row>
    <row r="200" spans="12:12" x14ac:dyDescent="0.25">
      <c r="L200"/>
    </row>
    <row r="201" spans="12:12" x14ac:dyDescent="0.25">
      <c r="L201"/>
    </row>
    <row r="202" spans="12:12" x14ac:dyDescent="0.25">
      <c r="L202"/>
    </row>
    <row r="203" spans="12:12" x14ac:dyDescent="0.25">
      <c r="L203"/>
    </row>
    <row r="204" spans="12:12" x14ac:dyDescent="0.25">
      <c r="L204"/>
    </row>
    <row r="205" spans="12:12" x14ac:dyDescent="0.25">
      <c r="L205"/>
    </row>
    <row r="206" spans="12:12" x14ac:dyDescent="0.25">
      <c r="L206"/>
    </row>
    <row r="207" spans="12:12" x14ac:dyDescent="0.25">
      <c r="L207"/>
    </row>
    <row r="208" spans="12:12" x14ac:dyDescent="0.25">
      <c r="L208"/>
    </row>
    <row r="209" spans="12:12" x14ac:dyDescent="0.25">
      <c r="L209"/>
    </row>
    <row r="210" spans="12:12" x14ac:dyDescent="0.25">
      <c r="L210"/>
    </row>
    <row r="211" spans="12:12" x14ac:dyDescent="0.25">
      <c r="L211"/>
    </row>
    <row r="212" spans="12:12" x14ac:dyDescent="0.25">
      <c r="L212"/>
    </row>
    <row r="213" spans="12:12" x14ac:dyDescent="0.25">
      <c r="L213"/>
    </row>
    <row r="214" spans="12:12" x14ac:dyDescent="0.25">
      <c r="L214"/>
    </row>
    <row r="215" spans="12:12" x14ac:dyDescent="0.25">
      <c r="L215"/>
    </row>
    <row r="216" spans="12:12" x14ac:dyDescent="0.25">
      <c r="L216"/>
    </row>
    <row r="217" spans="12:12" x14ac:dyDescent="0.25">
      <c r="L217"/>
    </row>
    <row r="218" spans="12:12" x14ac:dyDescent="0.25">
      <c r="L218"/>
    </row>
    <row r="219" spans="12:12" x14ac:dyDescent="0.25">
      <c r="L219"/>
    </row>
    <row r="220" spans="12:12" x14ac:dyDescent="0.25">
      <c r="L220"/>
    </row>
    <row r="221" spans="12:12" x14ac:dyDescent="0.25">
      <c r="L221"/>
    </row>
    <row r="222" spans="12:12" x14ac:dyDescent="0.25">
      <c r="L222"/>
    </row>
    <row r="223" spans="12:12" x14ac:dyDescent="0.25">
      <c r="L223"/>
    </row>
    <row r="224" spans="12:12" x14ac:dyDescent="0.25">
      <c r="L224"/>
    </row>
    <row r="225" spans="12:12" x14ac:dyDescent="0.25">
      <c r="L225"/>
    </row>
    <row r="226" spans="12:12" x14ac:dyDescent="0.25">
      <c r="L226"/>
    </row>
    <row r="227" spans="12:12" x14ac:dyDescent="0.25">
      <c r="L227"/>
    </row>
    <row r="228" spans="12:12" x14ac:dyDescent="0.25">
      <c r="L228"/>
    </row>
    <row r="229" spans="12:12" x14ac:dyDescent="0.25">
      <c r="L229"/>
    </row>
    <row r="230" spans="12:12" x14ac:dyDescent="0.25">
      <c r="L230"/>
    </row>
    <row r="231" spans="12:12" x14ac:dyDescent="0.25">
      <c r="L231"/>
    </row>
    <row r="232" spans="12:12" x14ac:dyDescent="0.25">
      <c r="L232"/>
    </row>
    <row r="233" spans="12:12" x14ac:dyDescent="0.25">
      <c r="L233"/>
    </row>
    <row r="234" spans="12:12" x14ac:dyDescent="0.25">
      <c r="L234"/>
    </row>
    <row r="235" spans="12:12" x14ac:dyDescent="0.25">
      <c r="L235"/>
    </row>
    <row r="236" spans="12:12" x14ac:dyDescent="0.25">
      <c r="L236"/>
    </row>
    <row r="237" spans="12:12" x14ac:dyDescent="0.25">
      <c r="L237"/>
    </row>
    <row r="238" spans="12:12" x14ac:dyDescent="0.25">
      <c r="L238"/>
    </row>
    <row r="239" spans="12:12" x14ac:dyDescent="0.25">
      <c r="L239"/>
    </row>
    <row r="240" spans="12:12" x14ac:dyDescent="0.25">
      <c r="L240"/>
    </row>
    <row r="241" spans="12:12" x14ac:dyDescent="0.25">
      <c r="L241"/>
    </row>
    <row r="242" spans="12:12" x14ac:dyDescent="0.25">
      <c r="L242"/>
    </row>
    <row r="243" spans="12:12" x14ac:dyDescent="0.25">
      <c r="L243"/>
    </row>
    <row r="244" spans="12:12" x14ac:dyDescent="0.25">
      <c r="L244"/>
    </row>
    <row r="245" spans="12:12" x14ac:dyDescent="0.25">
      <c r="L245"/>
    </row>
    <row r="246" spans="12:12" x14ac:dyDescent="0.25">
      <c r="L246"/>
    </row>
    <row r="247" spans="12:12" x14ac:dyDescent="0.25">
      <c r="L247"/>
    </row>
    <row r="248" spans="12:12" x14ac:dyDescent="0.25">
      <c r="L248"/>
    </row>
    <row r="249" spans="12:12" x14ac:dyDescent="0.25">
      <c r="L249"/>
    </row>
    <row r="250" spans="12:12" x14ac:dyDescent="0.25">
      <c r="L250"/>
    </row>
    <row r="251" spans="12:12" x14ac:dyDescent="0.25">
      <c r="L251"/>
    </row>
    <row r="252" spans="12:12" x14ac:dyDescent="0.25">
      <c r="L252"/>
    </row>
    <row r="253" spans="12:12" x14ac:dyDescent="0.25">
      <c r="L253"/>
    </row>
    <row r="254" spans="12:12" x14ac:dyDescent="0.25">
      <c r="L254"/>
    </row>
    <row r="255" spans="12:12" x14ac:dyDescent="0.25">
      <c r="L255"/>
    </row>
    <row r="256" spans="12:12" x14ac:dyDescent="0.25">
      <c r="L256"/>
    </row>
    <row r="257" spans="12:12" x14ac:dyDescent="0.25">
      <c r="L257"/>
    </row>
    <row r="258" spans="12:12" x14ac:dyDescent="0.25">
      <c r="L258"/>
    </row>
    <row r="259" spans="12:12" x14ac:dyDescent="0.25">
      <c r="L259"/>
    </row>
    <row r="260" spans="12:12" x14ac:dyDescent="0.25">
      <c r="L260"/>
    </row>
    <row r="261" spans="12:12" x14ac:dyDescent="0.25">
      <c r="L261"/>
    </row>
    <row r="262" spans="12:12" x14ac:dyDescent="0.25">
      <c r="L262"/>
    </row>
    <row r="263" spans="12:12" x14ac:dyDescent="0.25">
      <c r="L263"/>
    </row>
    <row r="264" spans="12:12" x14ac:dyDescent="0.25">
      <c r="L264"/>
    </row>
    <row r="265" spans="12:12" x14ac:dyDescent="0.25">
      <c r="L265"/>
    </row>
    <row r="266" spans="12:12" x14ac:dyDescent="0.25">
      <c r="L266"/>
    </row>
    <row r="267" spans="12:12" x14ac:dyDescent="0.25">
      <c r="L267"/>
    </row>
    <row r="268" spans="12:12" x14ac:dyDescent="0.25">
      <c r="L268"/>
    </row>
    <row r="269" spans="12:12" x14ac:dyDescent="0.25">
      <c r="L269"/>
    </row>
    <row r="270" spans="12:12" x14ac:dyDescent="0.25">
      <c r="L270"/>
    </row>
    <row r="271" spans="12:12" x14ac:dyDescent="0.25">
      <c r="L271"/>
    </row>
    <row r="272" spans="12:12" x14ac:dyDescent="0.25">
      <c r="L272"/>
    </row>
    <row r="273" spans="12:12" x14ac:dyDescent="0.25">
      <c r="L273"/>
    </row>
    <row r="274" spans="12:12" x14ac:dyDescent="0.25">
      <c r="L274"/>
    </row>
    <row r="275" spans="12:12" x14ac:dyDescent="0.25">
      <c r="L275"/>
    </row>
    <row r="276" spans="12:12" x14ac:dyDescent="0.25">
      <c r="L276"/>
    </row>
    <row r="277" spans="12:12" x14ac:dyDescent="0.25">
      <c r="L277"/>
    </row>
    <row r="278" spans="12:12" x14ac:dyDescent="0.25">
      <c r="L278"/>
    </row>
    <row r="279" spans="12:12" x14ac:dyDescent="0.25">
      <c r="L279"/>
    </row>
    <row r="280" spans="12:12" x14ac:dyDescent="0.25">
      <c r="L280"/>
    </row>
    <row r="281" spans="12:12" x14ac:dyDescent="0.25">
      <c r="L281"/>
    </row>
    <row r="282" spans="12:12" x14ac:dyDescent="0.25">
      <c r="L282"/>
    </row>
    <row r="283" spans="12:12" x14ac:dyDescent="0.25">
      <c r="L283"/>
    </row>
    <row r="284" spans="12:12" x14ac:dyDescent="0.25">
      <c r="L284"/>
    </row>
    <row r="285" spans="12:12" x14ac:dyDescent="0.25">
      <c r="L285"/>
    </row>
    <row r="286" spans="12:12" x14ac:dyDescent="0.25">
      <c r="L286"/>
    </row>
    <row r="287" spans="12:12" x14ac:dyDescent="0.25">
      <c r="L287"/>
    </row>
    <row r="288" spans="12:12" x14ac:dyDescent="0.25">
      <c r="L288"/>
    </row>
    <row r="289" spans="12:12" x14ac:dyDescent="0.25">
      <c r="L289"/>
    </row>
    <row r="290" spans="12:12" x14ac:dyDescent="0.25">
      <c r="L290"/>
    </row>
    <row r="291" spans="12:12" x14ac:dyDescent="0.25">
      <c r="L291"/>
    </row>
    <row r="292" spans="12:12" x14ac:dyDescent="0.25">
      <c r="L292"/>
    </row>
    <row r="293" spans="12:12" x14ac:dyDescent="0.25">
      <c r="L293"/>
    </row>
    <row r="294" spans="12:12" x14ac:dyDescent="0.25">
      <c r="L294"/>
    </row>
    <row r="295" spans="12:12" x14ac:dyDescent="0.25">
      <c r="L295"/>
    </row>
    <row r="296" spans="12:12" x14ac:dyDescent="0.25">
      <c r="L296"/>
    </row>
    <row r="297" spans="12:12" x14ac:dyDescent="0.25">
      <c r="L297"/>
    </row>
    <row r="298" spans="12:12" x14ac:dyDescent="0.25">
      <c r="L298"/>
    </row>
    <row r="299" spans="12:12" x14ac:dyDescent="0.25">
      <c r="L299"/>
    </row>
    <row r="300" spans="12:12" x14ac:dyDescent="0.25">
      <c r="L300"/>
    </row>
    <row r="301" spans="12:12" x14ac:dyDescent="0.25">
      <c r="L301"/>
    </row>
    <row r="302" spans="12:12" x14ac:dyDescent="0.25">
      <c r="L302"/>
    </row>
    <row r="303" spans="12:12" x14ac:dyDescent="0.25">
      <c r="L303"/>
    </row>
    <row r="304" spans="12:12" x14ac:dyDescent="0.25">
      <c r="L304"/>
    </row>
    <row r="305" spans="12:12" x14ac:dyDescent="0.25">
      <c r="L305"/>
    </row>
    <row r="306" spans="12:12" x14ac:dyDescent="0.25">
      <c r="L306"/>
    </row>
    <row r="307" spans="12:12" x14ac:dyDescent="0.25">
      <c r="L307"/>
    </row>
    <row r="308" spans="12:12" x14ac:dyDescent="0.25">
      <c r="L308"/>
    </row>
    <row r="309" spans="12:12" x14ac:dyDescent="0.25">
      <c r="L309"/>
    </row>
    <row r="310" spans="12:12" x14ac:dyDescent="0.25">
      <c r="L310"/>
    </row>
    <row r="311" spans="12:12" x14ac:dyDescent="0.25">
      <c r="L311"/>
    </row>
    <row r="312" spans="12:12" x14ac:dyDescent="0.25">
      <c r="L312"/>
    </row>
    <row r="313" spans="12:12" x14ac:dyDescent="0.25">
      <c r="L313"/>
    </row>
    <row r="314" spans="12:12" x14ac:dyDescent="0.25">
      <c r="L314"/>
    </row>
    <row r="315" spans="12:12" x14ac:dyDescent="0.25">
      <c r="L315"/>
    </row>
    <row r="316" spans="12:12" x14ac:dyDescent="0.25">
      <c r="L316"/>
    </row>
    <row r="317" spans="12:12" x14ac:dyDescent="0.25">
      <c r="L317"/>
    </row>
    <row r="318" spans="12:12" x14ac:dyDescent="0.25">
      <c r="L318"/>
    </row>
    <row r="319" spans="12:12" x14ac:dyDescent="0.25">
      <c r="L319"/>
    </row>
    <row r="320" spans="12:12" x14ac:dyDescent="0.25">
      <c r="L320"/>
    </row>
    <row r="321" spans="12:12" x14ac:dyDescent="0.25">
      <c r="L321"/>
    </row>
    <row r="322" spans="12:12" x14ac:dyDescent="0.25">
      <c r="L322"/>
    </row>
    <row r="323" spans="12:12" x14ac:dyDescent="0.25">
      <c r="L323"/>
    </row>
    <row r="324" spans="12:12" x14ac:dyDescent="0.25">
      <c r="L324"/>
    </row>
    <row r="325" spans="12:12" x14ac:dyDescent="0.25">
      <c r="L325"/>
    </row>
    <row r="326" spans="12:12" x14ac:dyDescent="0.25">
      <c r="L326"/>
    </row>
    <row r="327" spans="12:12" x14ac:dyDescent="0.25">
      <c r="L327"/>
    </row>
    <row r="328" spans="12:12" x14ac:dyDescent="0.25">
      <c r="L328"/>
    </row>
    <row r="329" spans="12:12" x14ac:dyDescent="0.25">
      <c r="L329"/>
    </row>
    <row r="330" spans="12:12" x14ac:dyDescent="0.25">
      <c r="L330"/>
    </row>
    <row r="331" spans="12:12" x14ac:dyDescent="0.25">
      <c r="L331"/>
    </row>
    <row r="332" spans="12:12" x14ac:dyDescent="0.25">
      <c r="L332"/>
    </row>
    <row r="333" spans="12:12" x14ac:dyDescent="0.25">
      <c r="L333"/>
    </row>
    <row r="334" spans="12:12" x14ac:dyDescent="0.25">
      <c r="L334"/>
    </row>
    <row r="335" spans="12:12" x14ac:dyDescent="0.25">
      <c r="L335"/>
    </row>
    <row r="336" spans="12:12" x14ac:dyDescent="0.25">
      <c r="L336"/>
    </row>
    <row r="337" spans="12:12" x14ac:dyDescent="0.25">
      <c r="L337"/>
    </row>
    <row r="338" spans="12:12" x14ac:dyDescent="0.25">
      <c r="L338"/>
    </row>
    <row r="339" spans="12:12" x14ac:dyDescent="0.25">
      <c r="L339"/>
    </row>
    <row r="340" spans="12:12" x14ac:dyDescent="0.25">
      <c r="L340"/>
    </row>
    <row r="341" spans="12:12" x14ac:dyDescent="0.25">
      <c r="L341"/>
    </row>
    <row r="342" spans="12:12" x14ac:dyDescent="0.25">
      <c r="L342"/>
    </row>
    <row r="343" spans="12:12" x14ac:dyDescent="0.25">
      <c r="L343"/>
    </row>
    <row r="344" spans="12:12" x14ac:dyDescent="0.25">
      <c r="L344"/>
    </row>
    <row r="345" spans="12:12" x14ac:dyDescent="0.25">
      <c r="L345"/>
    </row>
    <row r="346" spans="12:12" x14ac:dyDescent="0.25">
      <c r="L346"/>
    </row>
    <row r="347" spans="12:12" x14ac:dyDescent="0.25">
      <c r="L347"/>
    </row>
    <row r="348" spans="12:12" x14ac:dyDescent="0.25">
      <c r="L348"/>
    </row>
    <row r="349" spans="12:12" x14ac:dyDescent="0.25">
      <c r="L349"/>
    </row>
    <row r="350" spans="12:12" x14ac:dyDescent="0.25">
      <c r="L350"/>
    </row>
    <row r="351" spans="12:12" x14ac:dyDescent="0.25">
      <c r="L351"/>
    </row>
    <row r="352" spans="12:12" x14ac:dyDescent="0.25">
      <c r="L352"/>
    </row>
    <row r="353" spans="12:12" x14ac:dyDescent="0.25">
      <c r="L353"/>
    </row>
    <row r="354" spans="12:12" x14ac:dyDescent="0.25">
      <c r="L354"/>
    </row>
    <row r="355" spans="12:12" x14ac:dyDescent="0.25">
      <c r="L355"/>
    </row>
    <row r="356" spans="12:12" x14ac:dyDescent="0.25">
      <c r="L356"/>
    </row>
    <row r="357" spans="12:12" x14ac:dyDescent="0.25">
      <c r="L357"/>
    </row>
    <row r="358" spans="12:12" x14ac:dyDescent="0.25">
      <c r="L358"/>
    </row>
    <row r="359" spans="12:12" x14ac:dyDescent="0.25">
      <c r="L359"/>
    </row>
    <row r="360" spans="12:12" x14ac:dyDescent="0.25">
      <c r="L360"/>
    </row>
    <row r="361" spans="12:12" x14ac:dyDescent="0.25">
      <c r="L361"/>
    </row>
    <row r="362" spans="12:12" x14ac:dyDescent="0.25">
      <c r="L362"/>
    </row>
    <row r="363" spans="12:12" x14ac:dyDescent="0.25">
      <c r="L363"/>
    </row>
    <row r="364" spans="12:12" x14ac:dyDescent="0.25">
      <c r="L364"/>
    </row>
    <row r="365" spans="12:12" x14ac:dyDescent="0.25">
      <c r="L365"/>
    </row>
    <row r="366" spans="12:12" x14ac:dyDescent="0.25">
      <c r="L366"/>
    </row>
    <row r="367" spans="12:12" x14ac:dyDescent="0.25">
      <c r="L367"/>
    </row>
    <row r="368" spans="12:12" x14ac:dyDescent="0.25">
      <c r="L368"/>
    </row>
    <row r="369" spans="12:12" x14ac:dyDescent="0.25">
      <c r="L369"/>
    </row>
    <row r="370" spans="12:12" x14ac:dyDescent="0.25">
      <c r="L370"/>
    </row>
    <row r="371" spans="12:12" x14ac:dyDescent="0.25">
      <c r="L371"/>
    </row>
    <row r="372" spans="12:12" x14ac:dyDescent="0.25">
      <c r="L372"/>
    </row>
    <row r="373" spans="12:12" x14ac:dyDescent="0.25">
      <c r="L373"/>
    </row>
    <row r="374" spans="12:12" x14ac:dyDescent="0.25">
      <c r="L374"/>
    </row>
    <row r="375" spans="12:12" x14ac:dyDescent="0.25">
      <c r="L375"/>
    </row>
    <row r="376" spans="12:12" x14ac:dyDescent="0.25">
      <c r="L376"/>
    </row>
    <row r="377" spans="12:12" x14ac:dyDescent="0.25">
      <c r="L377"/>
    </row>
    <row r="378" spans="12:12" x14ac:dyDescent="0.25">
      <c r="L378"/>
    </row>
    <row r="379" spans="12:12" x14ac:dyDescent="0.25">
      <c r="L379"/>
    </row>
    <row r="380" spans="12:12" x14ac:dyDescent="0.25">
      <c r="L380"/>
    </row>
    <row r="381" spans="12:12" x14ac:dyDescent="0.25">
      <c r="L381"/>
    </row>
    <row r="382" spans="12:12" x14ac:dyDescent="0.25">
      <c r="L382"/>
    </row>
    <row r="383" spans="12:12" x14ac:dyDescent="0.25">
      <c r="L383"/>
    </row>
    <row r="384" spans="12:12" x14ac:dyDescent="0.25">
      <c r="L384"/>
    </row>
    <row r="385" spans="12:12" x14ac:dyDescent="0.25">
      <c r="L385"/>
    </row>
    <row r="386" spans="12:12" x14ac:dyDescent="0.25">
      <c r="L386"/>
    </row>
    <row r="387" spans="12:12" x14ac:dyDescent="0.25">
      <c r="L387"/>
    </row>
    <row r="388" spans="12:12" x14ac:dyDescent="0.25">
      <c r="L388"/>
    </row>
    <row r="389" spans="12:12" x14ac:dyDescent="0.25">
      <c r="L389"/>
    </row>
    <row r="390" spans="12:12" x14ac:dyDescent="0.25">
      <c r="L390"/>
    </row>
    <row r="391" spans="12:12" x14ac:dyDescent="0.25">
      <c r="L391"/>
    </row>
    <row r="392" spans="12:12" x14ac:dyDescent="0.25">
      <c r="L392"/>
    </row>
    <row r="393" spans="12:12" x14ac:dyDescent="0.25">
      <c r="L393"/>
    </row>
    <row r="394" spans="12:12" x14ac:dyDescent="0.25">
      <c r="L394"/>
    </row>
    <row r="395" spans="12:12" x14ac:dyDescent="0.25">
      <c r="L395"/>
    </row>
    <row r="396" spans="12:12" x14ac:dyDescent="0.25">
      <c r="L396"/>
    </row>
    <row r="397" spans="12:12" x14ac:dyDescent="0.25">
      <c r="L397"/>
    </row>
    <row r="398" spans="12:12" x14ac:dyDescent="0.25">
      <c r="L398"/>
    </row>
    <row r="399" spans="12:12" x14ac:dyDescent="0.25">
      <c r="L399"/>
    </row>
    <row r="400" spans="12:12" x14ac:dyDescent="0.25">
      <c r="L400"/>
    </row>
    <row r="401" spans="12:12" x14ac:dyDescent="0.25">
      <c r="L401"/>
    </row>
    <row r="402" spans="12:12" x14ac:dyDescent="0.25">
      <c r="L402"/>
    </row>
    <row r="403" spans="12:12" x14ac:dyDescent="0.25">
      <c r="L403"/>
    </row>
    <row r="404" spans="12:12" x14ac:dyDescent="0.25">
      <c r="L404"/>
    </row>
    <row r="405" spans="12:12" x14ac:dyDescent="0.25">
      <c r="L405"/>
    </row>
    <row r="406" spans="12:12" x14ac:dyDescent="0.25">
      <c r="L406"/>
    </row>
    <row r="407" spans="12:12" x14ac:dyDescent="0.25">
      <c r="L407"/>
    </row>
    <row r="408" spans="12:12" x14ac:dyDescent="0.25">
      <c r="L408"/>
    </row>
    <row r="409" spans="12:12" x14ac:dyDescent="0.25">
      <c r="L409"/>
    </row>
    <row r="410" spans="12:12" x14ac:dyDescent="0.25">
      <c r="L410"/>
    </row>
    <row r="411" spans="12:12" x14ac:dyDescent="0.25">
      <c r="L411"/>
    </row>
    <row r="412" spans="12:12" x14ac:dyDescent="0.25">
      <c r="L412"/>
    </row>
    <row r="413" spans="12:12" x14ac:dyDescent="0.25">
      <c r="L413"/>
    </row>
    <row r="414" spans="12:12" x14ac:dyDescent="0.25">
      <c r="L414"/>
    </row>
    <row r="415" spans="12:12" x14ac:dyDescent="0.25">
      <c r="L415"/>
    </row>
    <row r="416" spans="12:12" x14ac:dyDescent="0.25">
      <c r="L416"/>
    </row>
    <row r="417" spans="12:12" x14ac:dyDescent="0.25">
      <c r="L417"/>
    </row>
    <row r="418" spans="12:12" x14ac:dyDescent="0.25">
      <c r="L418"/>
    </row>
    <row r="419" spans="12:12" x14ac:dyDescent="0.25">
      <c r="L419"/>
    </row>
    <row r="420" spans="12:12" x14ac:dyDescent="0.25">
      <c r="L420"/>
    </row>
    <row r="421" spans="12:12" x14ac:dyDescent="0.25">
      <c r="L421"/>
    </row>
    <row r="422" spans="12:12" x14ac:dyDescent="0.25">
      <c r="L422"/>
    </row>
    <row r="423" spans="12:12" x14ac:dyDescent="0.25">
      <c r="L423"/>
    </row>
    <row r="424" spans="12:12" x14ac:dyDescent="0.25">
      <c r="L424"/>
    </row>
    <row r="425" spans="12:12" x14ac:dyDescent="0.25">
      <c r="L425"/>
    </row>
    <row r="426" spans="12:12" x14ac:dyDescent="0.25">
      <c r="L426"/>
    </row>
    <row r="427" spans="12:12" x14ac:dyDescent="0.25">
      <c r="L427"/>
    </row>
    <row r="428" spans="12:12" x14ac:dyDescent="0.25">
      <c r="L428"/>
    </row>
    <row r="429" spans="12:12" x14ac:dyDescent="0.25">
      <c r="L429"/>
    </row>
    <row r="430" spans="12:12" x14ac:dyDescent="0.25">
      <c r="L430"/>
    </row>
    <row r="431" spans="12:12" x14ac:dyDescent="0.25">
      <c r="L431"/>
    </row>
    <row r="432" spans="12:12" x14ac:dyDescent="0.25">
      <c r="L432"/>
    </row>
    <row r="433" spans="12:12" x14ac:dyDescent="0.25">
      <c r="L433"/>
    </row>
    <row r="434" spans="12:12" x14ac:dyDescent="0.25">
      <c r="L434"/>
    </row>
    <row r="435" spans="12:12" x14ac:dyDescent="0.25">
      <c r="L435"/>
    </row>
    <row r="436" spans="12:12" x14ac:dyDescent="0.25">
      <c r="L436"/>
    </row>
    <row r="437" spans="12:12" x14ac:dyDescent="0.25">
      <c r="L437"/>
    </row>
    <row r="438" spans="12:12" x14ac:dyDescent="0.25">
      <c r="L438"/>
    </row>
    <row r="439" spans="12:12" x14ac:dyDescent="0.25">
      <c r="L439"/>
    </row>
    <row r="440" spans="12:12" x14ac:dyDescent="0.25">
      <c r="L440"/>
    </row>
    <row r="441" spans="12:12" x14ac:dyDescent="0.25">
      <c r="L441"/>
    </row>
    <row r="442" spans="12:12" x14ac:dyDescent="0.25">
      <c r="L442"/>
    </row>
    <row r="443" spans="12:12" x14ac:dyDescent="0.25">
      <c r="L443"/>
    </row>
    <row r="444" spans="12:12" x14ac:dyDescent="0.25">
      <c r="L444"/>
    </row>
    <row r="445" spans="12:12" x14ac:dyDescent="0.25">
      <c r="L445"/>
    </row>
    <row r="446" spans="12:12" x14ac:dyDescent="0.25">
      <c r="L446"/>
    </row>
    <row r="447" spans="12:12" x14ac:dyDescent="0.25">
      <c r="L447"/>
    </row>
    <row r="448" spans="12:12" x14ac:dyDescent="0.25">
      <c r="L448"/>
    </row>
    <row r="449" spans="12:12" x14ac:dyDescent="0.25">
      <c r="L449"/>
    </row>
    <row r="450" spans="12:12" x14ac:dyDescent="0.25">
      <c r="L450"/>
    </row>
    <row r="451" spans="12:12" x14ac:dyDescent="0.25">
      <c r="L451"/>
    </row>
    <row r="452" spans="12:12" x14ac:dyDescent="0.25">
      <c r="L452"/>
    </row>
    <row r="453" spans="12:12" x14ac:dyDescent="0.25">
      <c r="L453"/>
    </row>
    <row r="454" spans="12:12" x14ac:dyDescent="0.25">
      <c r="L454"/>
    </row>
    <row r="455" spans="12:12" x14ac:dyDescent="0.25">
      <c r="L455"/>
    </row>
    <row r="456" spans="12:12" x14ac:dyDescent="0.25">
      <c r="L456"/>
    </row>
    <row r="457" spans="12:12" x14ac:dyDescent="0.25">
      <c r="L457"/>
    </row>
    <row r="458" spans="12:12" x14ac:dyDescent="0.25">
      <c r="L458"/>
    </row>
    <row r="459" spans="12:12" x14ac:dyDescent="0.25">
      <c r="L459"/>
    </row>
    <row r="460" spans="12:12" x14ac:dyDescent="0.25">
      <c r="L460"/>
    </row>
    <row r="461" spans="12:12" x14ac:dyDescent="0.25">
      <c r="L461"/>
    </row>
    <row r="462" spans="12:12" x14ac:dyDescent="0.25">
      <c r="L462"/>
    </row>
    <row r="463" spans="12:12" x14ac:dyDescent="0.25">
      <c r="L463"/>
    </row>
    <row r="464" spans="12:12" x14ac:dyDescent="0.25">
      <c r="L464"/>
    </row>
    <row r="465" spans="12:12" x14ac:dyDescent="0.25">
      <c r="L465"/>
    </row>
    <row r="466" spans="12:12" x14ac:dyDescent="0.25">
      <c r="L466"/>
    </row>
    <row r="467" spans="12:12" x14ac:dyDescent="0.25">
      <c r="L467"/>
    </row>
    <row r="468" spans="12:12" x14ac:dyDescent="0.25">
      <c r="L468"/>
    </row>
    <row r="469" spans="12:12" x14ac:dyDescent="0.25">
      <c r="L469"/>
    </row>
    <row r="470" spans="12:12" x14ac:dyDescent="0.25">
      <c r="L470"/>
    </row>
    <row r="471" spans="12:12" x14ac:dyDescent="0.25">
      <c r="L471"/>
    </row>
    <row r="472" spans="12:12" x14ac:dyDescent="0.25">
      <c r="L472"/>
    </row>
    <row r="473" spans="12:12" x14ac:dyDescent="0.25">
      <c r="L473"/>
    </row>
    <row r="474" spans="12:12" x14ac:dyDescent="0.25">
      <c r="L474"/>
    </row>
    <row r="475" spans="12:12" x14ac:dyDescent="0.25">
      <c r="L475"/>
    </row>
    <row r="476" spans="12:12" x14ac:dyDescent="0.25">
      <c r="L476"/>
    </row>
    <row r="477" spans="12:12" x14ac:dyDescent="0.25">
      <c r="L477"/>
    </row>
    <row r="478" spans="12:12" x14ac:dyDescent="0.25">
      <c r="L478"/>
    </row>
    <row r="479" spans="12:12" x14ac:dyDescent="0.25">
      <c r="L479"/>
    </row>
    <row r="480" spans="12:12" x14ac:dyDescent="0.25">
      <c r="L480"/>
    </row>
    <row r="481" spans="12:12" x14ac:dyDescent="0.25">
      <c r="L481"/>
    </row>
    <row r="482" spans="12:12" x14ac:dyDescent="0.25">
      <c r="L482"/>
    </row>
    <row r="483" spans="12:12" x14ac:dyDescent="0.25">
      <c r="L483"/>
    </row>
    <row r="484" spans="12:12" x14ac:dyDescent="0.25">
      <c r="L484"/>
    </row>
    <row r="485" spans="12:12" x14ac:dyDescent="0.25">
      <c r="L485"/>
    </row>
    <row r="486" spans="12:12" x14ac:dyDescent="0.25">
      <c r="L486"/>
    </row>
    <row r="487" spans="12:12" x14ac:dyDescent="0.25">
      <c r="L487"/>
    </row>
    <row r="488" spans="12:12" x14ac:dyDescent="0.25">
      <c r="L488"/>
    </row>
    <row r="489" spans="12:12" x14ac:dyDescent="0.25">
      <c r="L489"/>
    </row>
    <row r="490" spans="12:12" x14ac:dyDescent="0.25">
      <c r="L490"/>
    </row>
    <row r="491" spans="12:12" x14ac:dyDescent="0.25">
      <c r="L491"/>
    </row>
    <row r="492" spans="12:12" x14ac:dyDescent="0.25">
      <c r="L492"/>
    </row>
    <row r="493" spans="12:12" x14ac:dyDescent="0.25">
      <c r="L493"/>
    </row>
    <row r="494" spans="12:12" x14ac:dyDescent="0.25">
      <c r="L494"/>
    </row>
    <row r="495" spans="12:12" x14ac:dyDescent="0.25">
      <c r="L495"/>
    </row>
    <row r="496" spans="12:12" x14ac:dyDescent="0.25">
      <c r="L496"/>
    </row>
    <row r="497" spans="12:12" x14ac:dyDescent="0.25">
      <c r="L497"/>
    </row>
    <row r="498" spans="12:12" x14ac:dyDescent="0.25">
      <c r="L498"/>
    </row>
    <row r="499" spans="12:12" x14ac:dyDescent="0.25">
      <c r="L499"/>
    </row>
    <row r="500" spans="12:12" x14ac:dyDescent="0.25">
      <c r="L500"/>
    </row>
    <row r="501" spans="12:12" x14ac:dyDescent="0.25">
      <c r="L501"/>
    </row>
    <row r="502" spans="12:12" x14ac:dyDescent="0.25">
      <c r="L502"/>
    </row>
    <row r="503" spans="12:12" x14ac:dyDescent="0.25">
      <c r="L503"/>
    </row>
    <row r="504" spans="12:12" x14ac:dyDescent="0.25">
      <c r="L504"/>
    </row>
    <row r="505" spans="12:12" x14ac:dyDescent="0.25">
      <c r="L505"/>
    </row>
    <row r="506" spans="12:12" x14ac:dyDescent="0.25">
      <c r="L506"/>
    </row>
    <row r="507" spans="12:12" x14ac:dyDescent="0.25">
      <c r="L507"/>
    </row>
    <row r="508" spans="12:12" x14ac:dyDescent="0.25">
      <c r="L508"/>
    </row>
    <row r="509" spans="12:12" x14ac:dyDescent="0.25">
      <c r="L509"/>
    </row>
    <row r="510" spans="12:12" x14ac:dyDescent="0.25">
      <c r="L510"/>
    </row>
    <row r="511" spans="12:12" x14ac:dyDescent="0.25">
      <c r="L511"/>
    </row>
    <row r="512" spans="12:12" x14ac:dyDescent="0.25">
      <c r="L512"/>
    </row>
    <row r="513" spans="12:12" x14ac:dyDescent="0.25">
      <c r="L513"/>
    </row>
    <row r="514" spans="12:12" x14ac:dyDescent="0.25">
      <c r="L514"/>
    </row>
    <row r="515" spans="12:12" x14ac:dyDescent="0.25">
      <c r="L515"/>
    </row>
    <row r="516" spans="12:12" x14ac:dyDescent="0.25">
      <c r="L516"/>
    </row>
    <row r="517" spans="12:12" x14ac:dyDescent="0.25">
      <c r="L517"/>
    </row>
    <row r="518" spans="12:12" x14ac:dyDescent="0.25">
      <c r="L518"/>
    </row>
    <row r="519" spans="12:12" x14ac:dyDescent="0.25">
      <c r="L519"/>
    </row>
    <row r="520" spans="12:12" x14ac:dyDescent="0.25">
      <c r="L520"/>
    </row>
    <row r="521" spans="12:12" x14ac:dyDescent="0.25">
      <c r="L521"/>
    </row>
    <row r="522" spans="12:12" x14ac:dyDescent="0.25">
      <c r="L522"/>
    </row>
    <row r="523" spans="12:12" x14ac:dyDescent="0.25">
      <c r="L523"/>
    </row>
    <row r="524" spans="12:12" x14ac:dyDescent="0.25">
      <c r="L524"/>
    </row>
    <row r="525" spans="12:12" x14ac:dyDescent="0.25">
      <c r="L525"/>
    </row>
    <row r="526" spans="12:12" x14ac:dyDescent="0.25">
      <c r="L526"/>
    </row>
    <row r="527" spans="12:12" x14ac:dyDescent="0.25">
      <c r="L527"/>
    </row>
    <row r="528" spans="12:12" x14ac:dyDescent="0.25">
      <c r="L528"/>
    </row>
    <row r="529" spans="12:12" x14ac:dyDescent="0.25">
      <c r="L529"/>
    </row>
    <row r="530" spans="12:12" x14ac:dyDescent="0.25">
      <c r="L530"/>
    </row>
    <row r="531" spans="12:12" x14ac:dyDescent="0.25">
      <c r="L531"/>
    </row>
    <row r="532" spans="12:12" x14ac:dyDescent="0.25">
      <c r="L532"/>
    </row>
    <row r="533" spans="12:12" x14ac:dyDescent="0.25">
      <c r="L533"/>
    </row>
    <row r="534" spans="12:12" x14ac:dyDescent="0.25">
      <c r="L534"/>
    </row>
    <row r="535" spans="12:12" x14ac:dyDescent="0.25">
      <c r="L535"/>
    </row>
    <row r="536" spans="12:12" x14ac:dyDescent="0.25">
      <c r="L536"/>
    </row>
    <row r="537" spans="12:12" x14ac:dyDescent="0.25">
      <c r="L537"/>
    </row>
    <row r="538" spans="12:12" x14ac:dyDescent="0.25">
      <c r="L538"/>
    </row>
    <row r="539" spans="12:12" x14ac:dyDescent="0.25">
      <c r="L539"/>
    </row>
    <row r="540" spans="12:12" x14ac:dyDescent="0.25">
      <c r="L540"/>
    </row>
    <row r="541" spans="12:12" x14ac:dyDescent="0.25">
      <c r="L541"/>
    </row>
    <row r="542" spans="12:12" x14ac:dyDescent="0.25">
      <c r="L542"/>
    </row>
    <row r="543" spans="12:12" x14ac:dyDescent="0.25">
      <c r="L543"/>
    </row>
    <row r="544" spans="12:12" x14ac:dyDescent="0.25">
      <c r="L544"/>
    </row>
    <row r="545" spans="12:12" x14ac:dyDescent="0.25">
      <c r="L545"/>
    </row>
    <row r="546" spans="12:12" x14ac:dyDescent="0.25">
      <c r="L546"/>
    </row>
    <row r="547" spans="12:12" x14ac:dyDescent="0.25">
      <c r="L547"/>
    </row>
    <row r="548" spans="12:12" x14ac:dyDescent="0.25">
      <c r="L548"/>
    </row>
    <row r="549" spans="12:12" x14ac:dyDescent="0.25">
      <c r="L549"/>
    </row>
    <row r="550" spans="12:12" x14ac:dyDescent="0.25">
      <c r="L550"/>
    </row>
    <row r="551" spans="12:12" x14ac:dyDescent="0.25">
      <c r="L551"/>
    </row>
    <row r="552" spans="12:12" x14ac:dyDescent="0.25">
      <c r="L552"/>
    </row>
    <row r="553" spans="12:12" x14ac:dyDescent="0.25">
      <c r="L553"/>
    </row>
    <row r="554" spans="12:12" x14ac:dyDescent="0.25">
      <c r="L554"/>
    </row>
    <row r="555" spans="12:12" x14ac:dyDescent="0.25">
      <c r="L555"/>
    </row>
    <row r="556" spans="12:12" x14ac:dyDescent="0.25">
      <c r="L556"/>
    </row>
    <row r="557" spans="12:12" x14ac:dyDescent="0.25">
      <c r="L557"/>
    </row>
    <row r="558" spans="12:12" x14ac:dyDescent="0.25">
      <c r="L558"/>
    </row>
    <row r="559" spans="12:12" x14ac:dyDescent="0.25">
      <c r="L559"/>
    </row>
    <row r="560" spans="12:12" x14ac:dyDescent="0.25">
      <c r="L560"/>
    </row>
    <row r="561" spans="12:12" x14ac:dyDescent="0.25">
      <c r="L561"/>
    </row>
    <row r="562" spans="12:12" x14ac:dyDescent="0.25">
      <c r="L562"/>
    </row>
    <row r="563" spans="12:12" x14ac:dyDescent="0.25">
      <c r="L563"/>
    </row>
    <row r="564" spans="12:12" x14ac:dyDescent="0.25">
      <c r="L564"/>
    </row>
    <row r="565" spans="12:12" x14ac:dyDescent="0.25">
      <c r="L565"/>
    </row>
    <row r="566" spans="12:12" x14ac:dyDescent="0.25">
      <c r="L566"/>
    </row>
    <row r="567" spans="12:12" x14ac:dyDescent="0.25">
      <c r="L567"/>
    </row>
    <row r="568" spans="12:12" x14ac:dyDescent="0.25">
      <c r="L568"/>
    </row>
    <row r="569" spans="12:12" x14ac:dyDescent="0.25">
      <c r="L569"/>
    </row>
    <row r="570" spans="12:12" x14ac:dyDescent="0.25">
      <c r="L570"/>
    </row>
    <row r="571" spans="12:12" x14ac:dyDescent="0.25">
      <c r="L571"/>
    </row>
    <row r="572" spans="12:12" x14ac:dyDescent="0.25">
      <c r="L572"/>
    </row>
    <row r="573" spans="12:12" x14ac:dyDescent="0.25">
      <c r="L573"/>
    </row>
    <row r="574" spans="12:12" x14ac:dyDescent="0.25">
      <c r="L574"/>
    </row>
    <row r="575" spans="12:12" x14ac:dyDescent="0.25">
      <c r="L575"/>
    </row>
    <row r="576" spans="12:12" x14ac:dyDescent="0.25">
      <c r="L576"/>
    </row>
    <row r="577" spans="12:12" x14ac:dyDescent="0.25">
      <c r="L577"/>
    </row>
    <row r="578" spans="12:12" x14ac:dyDescent="0.25">
      <c r="L578"/>
    </row>
    <row r="579" spans="12:12" x14ac:dyDescent="0.25">
      <c r="L579"/>
    </row>
    <row r="580" spans="12:12" x14ac:dyDescent="0.25">
      <c r="L580"/>
    </row>
    <row r="581" spans="12:12" x14ac:dyDescent="0.25">
      <c r="L581"/>
    </row>
    <row r="582" spans="12:12" x14ac:dyDescent="0.25">
      <c r="L582"/>
    </row>
    <row r="583" spans="12:12" x14ac:dyDescent="0.25">
      <c r="L583"/>
    </row>
    <row r="584" spans="12:12" x14ac:dyDescent="0.25">
      <c r="L584"/>
    </row>
    <row r="585" spans="12:12" x14ac:dyDescent="0.25">
      <c r="L585"/>
    </row>
    <row r="586" spans="12:12" x14ac:dyDescent="0.25">
      <c r="L586"/>
    </row>
    <row r="587" spans="12:12" x14ac:dyDescent="0.25">
      <c r="L587"/>
    </row>
    <row r="588" spans="12:12" x14ac:dyDescent="0.25">
      <c r="L588"/>
    </row>
    <row r="589" spans="12:12" x14ac:dyDescent="0.25">
      <c r="L589"/>
    </row>
    <row r="590" spans="12:12" x14ac:dyDescent="0.25">
      <c r="L590"/>
    </row>
    <row r="591" spans="12:12" x14ac:dyDescent="0.25">
      <c r="L591"/>
    </row>
    <row r="592" spans="12:12" x14ac:dyDescent="0.25">
      <c r="L592"/>
    </row>
    <row r="593" spans="12:12" x14ac:dyDescent="0.25">
      <c r="L593"/>
    </row>
    <row r="594" spans="12:12" x14ac:dyDescent="0.25">
      <c r="L594"/>
    </row>
    <row r="595" spans="12:12" x14ac:dyDescent="0.25">
      <c r="L595"/>
    </row>
    <row r="596" spans="12:12" x14ac:dyDescent="0.25">
      <c r="L596"/>
    </row>
    <row r="597" spans="12:12" x14ac:dyDescent="0.25">
      <c r="L597"/>
    </row>
    <row r="598" spans="12:12" x14ac:dyDescent="0.25">
      <c r="L598"/>
    </row>
    <row r="599" spans="12:12" x14ac:dyDescent="0.25">
      <c r="L599"/>
    </row>
    <row r="600" spans="12:12" x14ac:dyDescent="0.25">
      <c r="L600"/>
    </row>
    <row r="601" spans="12:12" x14ac:dyDescent="0.25">
      <c r="L601"/>
    </row>
    <row r="602" spans="12:12" x14ac:dyDescent="0.25">
      <c r="L602"/>
    </row>
    <row r="603" spans="12:12" x14ac:dyDescent="0.25">
      <c r="L603"/>
    </row>
    <row r="604" spans="12:12" x14ac:dyDescent="0.25">
      <c r="L604"/>
    </row>
    <row r="605" spans="12:12" x14ac:dyDescent="0.25">
      <c r="L605"/>
    </row>
    <row r="606" spans="12:12" x14ac:dyDescent="0.25">
      <c r="L606"/>
    </row>
    <row r="607" spans="12:12" x14ac:dyDescent="0.25">
      <c r="L607"/>
    </row>
    <row r="608" spans="12:12" x14ac:dyDescent="0.25">
      <c r="L608"/>
    </row>
    <row r="609" spans="12:12" x14ac:dyDescent="0.25">
      <c r="L609"/>
    </row>
    <row r="610" spans="12:12" x14ac:dyDescent="0.25">
      <c r="L610"/>
    </row>
    <row r="611" spans="12:12" x14ac:dyDescent="0.25">
      <c r="L611"/>
    </row>
    <row r="612" spans="12:12" x14ac:dyDescent="0.25">
      <c r="L612"/>
    </row>
    <row r="613" spans="12:12" x14ac:dyDescent="0.25">
      <c r="L613"/>
    </row>
    <row r="614" spans="12:12" x14ac:dyDescent="0.25">
      <c r="L614"/>
    </row>
    <row r="615" spans="12:12" x14ac:dyDescent="0.25">
      <c r="L615"/>
    </row>
    <row r="616" spans="12:12" x14ac:dyDescent="0.25">
      <c r="L616"/>
    </row>
    <row r="617" spans="12:12" x14ac:dyDescent="0.25">
      <c r="L617"/>
    </row>
    <row r="618" spans="12:12" x14ac:dyDescent="0.25">
      <c r="L618"/>
    </row>
    <row r="619" spans="12:12" x14ac:dyDescent="0.25">
      <c r="L619"/>
    </row>
    <row r="620" spans="12:12" x14ac:dyDescent="0.25">
      <c r="L620"/>
    </row>
    <row r="621" spans="12:12" x14ac:dyDescent="0.25">
      <c r="L621"/>
    </row>
    <row r="622" spans="12:12" x14ac:dyDescent="0.25">
      <c r="L622"/>
    </row>
    <row r="623" spans="12:12" x14ac:dyDescent="0.25">
      <c r="L623"/>
    </row>
    <row r="624" spans="12:12" x14ac:dyDescent="0.25">
      <c r="L624"/>
    </row>
    <row r="625" spans="12:12" x14ac:dyDescent="0.25">
      <c r="L625"/>
    </row>
    <row r="626" spans="12:12" x14ac:dyDescent="0.25">
      <c r="L626"/>
    </row>
    <row r="627" spans="12:12" x14ac:dyDescent="0.25">
      <c r="L627"/>
    </row>
    <row r="628" spans="12:12" x14ac:dyDescent="0.25">
      <c r="L628"/>
    </row>
    <row r="629" spans="12:12" x14ac:dyDescent="0.25">
      <c r="L629"/>
    </row>
    <row r="630" spans="12:12" x14ac:dyDescent="0.25">
      <c r="L630"/>
    </row>
    <row r="631" spans="12:12" x14ac:dyDescent="0.25">
      <c r="L631"/>
    </row>
    <row r="632" spans="12:12" x14ac:dyDescent="0.25">
      <c r="L632"/>
    </row>
    <row r="633" spans="12:12" x14ac:dyDescent="0.25">
      <c r="L633"/>
    </row>
    <row r="634" spans="12:12" x14ac:dyDescent="0.25">
      <c r="L634"/>
    </row>
    <row r="635" spans="12:12" x14ac:dyDescent="0.25">
      <c r="L635"/>
    </row>
    <row r="636" spans="12:12" x14ac:dyDescent="0.25">
      <c r="L636"/>
    </row>
    <row r="637" spans="12:12" x14ac:dyDescent="0.25">
      <c r="L637"/>
    </row>
    <row r="638" spans="12:12" x14ac:dyDescent="0.25">
      <c r="L638"/>
    </row>
    <row r="639" spans="12:12" x14ac:dyDescent="0.25">
      <c r="L639"/>
    </row>
    <row r="640" spans="12:12" x14ac:dyDescent="0.25">
      <c r="L640"/>
    </row>
    <row r="641" spans="12:12" x14ac:dyDescent="0.25">
      <c r="L641"/>
    </row>
    <row r="642" spans="12:12" x14ac:dyDescent="0.25">
      <c r="L642"/>
    </row>
    <row r="643" spans="12:12" x14ac:dyDescent="0.25">
      <c r="L643"/>
    </row>
    <row r="644" spans="12:12" x14ac:dyDescent="0.25">
      <c r="L644"/>
    </row>
    <row r="645" spans="12:12" x14ac:dyDescent="0.25">
      <c r="L645"/>
    </row>
    <row r="646" spans="12:12" x14ac:dyDescent="0.25">
      <c r="L646"/>
    </row>
    <row r="647" spans="12:12" x14ac:dyDescent="0.25">
      <c r="L647"/>
    </row>
    <row r="648" spans="12:12" x14ac:dyDescent="0.25">
      <c r="L648"/>
    </row>
    <row r="649" spans="12:12" x14ac:dyDescent="0.25">
      <c r="L649"/>
    </row>
    <row r="650" spans="12:12" x14ac:dyDescent="0.25">
      <c r="L650"/>
    </row>
    <row r="651" spans="12:12" x14ac:dyDescent="0.25">
      <c r="L651"/>
    </row>
    <row r="652" spans="12:12" x14ac:dyDescent="0.25">
      <c r="L652"/>
    </row>
    <row r="653" spans="12:12" x14ac:dyDescent="0.25">
      <c r="L653"/>
    </row>
    <row r="654" spans="12:12" x14ac:dyDescent="0.25">
      <c r="L654"/>
    </row>
    <row r="655" spans="12:12" x14ac:dyDescent="0.25">
      <c r="L655"/>
    </row>
    <row r="656" spans="12:12" x14ac:dyDescent="0.25">
      <c r="L656"/>
    </row>
    <row r="657" spans="12:12" x14ac:dyDescent="0.25">
      <c r="L657"/>
    </row>
    <row r="658" spans="12:12" x14ac:dyDescent="0.25">
      <c r="L658"/>
    </row>
    <row r="659" spans="12:12" x14ac:dyDescent="0.25">
      <c r="L659"/>
    </row>
    <row r="660" spans="12:12" x14ac:dyDescent="0.25">
      <c r="L660"/>
    </row>
    <row r="661" spans="12:12" x14ac:dyDescent="0.25">
      <c r="L661"/>
    </row>
    <row r="662" spans="12:12" x14ac:dyDescent="0.25">
      <c r="L662"/>
    </row>
    <row r="663" spans="12:12" x14ac:dyDescent="0.25">
      <c r="L663"/>
    </row>
    <row r="664" spans="12:12" x14ac:dyDescent="0.25">
      <c r="L664"/>
    </row>
    <row r="665" spans="12:12" x14ac:dyDescent="0.25">
      <c r="L665"/>
    </row>
    <row r="666" spans="12:12" x14ac:dyDescent="0.25">
      <c r="L666"/>
    </row>
    <row r="667" spans="12:12" x14ac:dyDescent="0.25">
      <c r="L667"/>
    </row>
    <row r="668" spans="12:12" x14ac:dyDescent="0.25">
      <c r="L668"/>
    </row>
    <row r="669" spans="12:12" x14ac:dyDescent="0.25">
      <c r="L669"/>
    </row>
    <row r="670" spans="12:12" x14ac:dyDescent="0.25">
      <c r="L670"/>
    </row>
    <row r="671" spans="12:12" x14ac:dyDescent="0.25">
      <c r="L671"/>
    </row>
    <row r="672" spans="12:12" x14ac:dyDescent="0.25">
      <c r="L672"/>
    </row>
    <row r="673" spans="12:12" x14ac:dyDescent="0.25">
      <c r="L673"/>
    </row>
    <row r="674" spans="12:12" x14ac:dyDescent="0.25">
      <c r="L674"/>
    </row>
    <row r="675" spans="12:12" x14ac:dyDescent="0.25">
      <c r="L675"/>
    </row>
    <row r="676" spans="12:12" x14ac:dyDescent="0.25">
      <c r="L676"/>
    </row>
    <row r="677" spans="12:12" x14ac:dyDescent="0.25">
      <c r="L677"/>
    </row>
    <row r="678" spans="12:12" x14ac:dyDescent="0.25">
      <c r="L678"/>
    </row>
    <row r="679" spans="12:12" x14ac:dyDescent="0.25">
      <c r="L679"/>
    </row>
    <row r="680" spans="12:12" x14ac:dyDescent="0.25">
      <c r="L680"/>
    </row>
    <row r="681" spans="12:12" x14ac:dyDescent="0.25">
      <c r="L681"/>
    </row>
    <row r="682" spans="12:12" x14ac:dyDescent="0.25">
      <c r="L682"/>
    </row>
    <row r="683" spans="12:12" x14ac:dyDescent="0.25">
      <c r="L683"/>
    </row>
    <row r="684" spans="12:12" x14ac:dyDescent="0.25">
      <c r="L684"/>
    </row>
    <row r="685" spans="12:12" x14ac:dyDescent="0.25">
      <c r="L685"/>
    </row>
    <row r="686" spans="12:12" x14ac:dyDescent="0.25">
      <c r="L686"/>
    </row>
    <row r="687" spans="12:12" x14ac:dyDescent="0.25">
      <c r="L687"/>
    </row>
    <row r="688" spans="12:12" x14ac:dyDescent="0.25">
      <c r="L688"/>
    </row>
    <row r="689" spans="12:12" x14ac:dyDescent="0.25">
      <c r="L689"/>
    </row>
    <row r="690" spans="12:12" x14ac:dyDescent="0.25">
      <c r="L690"/>
    </row>
    <row r="691" spans="12:12" x14ac:dyDescent="0.25">
      <c r="L691"/>
    </row>
    <row r="692" spans="12:12" x14ac:dyDescent="0.25">
      <c r="L692"/>
    </row>
    <row r="693" spans="12:12" x14ac:dyDescent="0.25">
      <c r="L693"/>
    </row>
    <row r="694" spans="12:12" x14ac:dyDescent="0.25">
      <c r="L694"/>
    </row>
    <row r="695" spans="12:12" x14ac:dyDescent="0.25">
      <c r="L695"/>
    </row>
    <row r="696" spans="12:12" x14ac:dyDescent="0.25">
      <c r="L696"/>
    </row>
    <row r="697" spans="12:12" x14ac:dyDescent="0.25">
      <c r="L697"/>
    </row>
    <row r="698" spans="12:12" x14ac:dyDescent="0.25">
      <c r="L698"/>
    </row>
    <row r="699" spans="12:12" x14ac:dyDescent="0.25">
      <c r="L699"/>
    </row>
    <row r="700" spans="12:12" x14ac:dyDescent="0.25">
      <c r="L700"/>
    </row>
    <row r="701" spans="12:12" x14ac:dyDescent="0.25">
      <c r="L701"/>
    </row>
    <row r="702" spans="12:12" x14ac:dyDescent="0.25">
      <c r="L702"/>
    </row>
    <row r="703" spans="12:12" x14ac:dyDescent="0.25">
      <c r="L703"/>
    </row>
    <row r="704" spans="12:12" x14ac:dyDescent="0.25">
      <c r="L704"/>
    </row>
    <row r="705" spans="12:12" x14ac:dyDescent="0.25">
      <c r="L705"/>
    </row>
    <row r="706" spans="12:12" x14ac:dyDescent="0.25">
      <c r="L706"/>
    </row>
    <row r="707" spans="12:12" x14ac:dyDescent="0.25">
      <c r="L707"/>
    </row>
    <row r="708" spans="12:12" x14ac:dyDescent="0.25">
      <c r="L708"/>
    </row>
    <row r="709" spans="12:12" x14ac:dyDescent="0.25">
      <c r="L709"/>
    </row>
    <row r="710" spans="12:12" x14ac:dyDescent="0.25">
      <c r="L710"/>
    </row>
    <row r="711" spans="12:12" x14ac:dyDescent="0.25">
      <c r="L711"/>
    </row>
    <row r="712" spans="12:12" x14ac:dyDescent="0.25">
      <c r="L712"/>
    </row>
    <row r="713" spans="12:12" x14ac:dyDescent="0.25">
      <c r="L713"/>
    </row>
    <row r="714" spans="12:12" x14ac:dyDescent="0.25">
      <c r="L714"/>
    </row>
    <row r="715" spans="12:12" x14ac:dyDescent="0.25">
      <c r="L715"/>
    </row>
    <row r="716" spans="12:12" x14ac:dyDescent="0.25">
      <c r="L716"/>
    </row>
    <row r="717" spans="12:12" x14ac:dyDescent="0.25">
      <c r="L717"/>
    </row>
    <row r="718" spans="12:12" x14ac:dyDescent="0.25">
      <c r="L718"/>
    </row>
    <row r="719" spans="12:12" x14ac:dyDescent="0.25">
      <c r="L719"/>
    </row>
    <row r="720" spans="12:12" x14ac:dyDescent="0.25">
      <c r="L720"/>
    </row>
    <row r="721" spans="12:12" x14ac:dyDescent="0.25">
      <c r="L721"/>
    </row>
    <row r="722" spans="12:12" x14ac:dyDescent="0.25">
      <c r="L722"/>
    </row>
    <row r="723" spans="12:12" x14ac:dyDescent="0.25">
      <c r="L723"/>
    </row>
    <row r="724" spans="12:12" x14ac:dyDescent="0.25">
      <c r="L724"/>
    </row>
    <row r="725" spans="12:12" x14ac:dyDescent="0.25">
      <c r="L725"/>
    </row>
    <row r="726" spans="12:12" x14ac:dyDescent="0.25">
      <c r="L726"/>
    </row>
    <row r="727" spans="12:12" x14ac:dyDescent="0.25">
      <c r="L727"/>
    </row>
    <row r="728" spans="12:12" x14ac:dyDescent="0.25">
      <c r="L728"/>
    </row>
    <row r="729" spans="12:12" x14ac:dyDescent="0.25">
      <c r="L729"/>
    </row>
    <row r="730" spans="12:12" x14ac:dyDescent="0.25">
      <c r="L730"/>
    </row>
    <row r="731" spans="12:12" x14ac:dyDescent="0.25">
      <c r="L731"/>
    </row>
    <row r="732" spans="12:12" x14ac:dyDescent="0.25">
      <c r="L732"/>
    </row>
    <row r="733" spans="12:12" x14ac:dyDescent="0.25">
      <c r="L733"/>
    </row>
    <row r="734" spans="12:12" x14ac:dyDescent="0.25">
      <c r="L734"/>
    </row>
    <row r="735" spans="12:12" x14ac:dyDescent="0.25">
      <c r="L735"/>
    </row>
    <row r="736" spans="12:12" x14ac:dyDescent="0.25">
      <c r="L736"/>
    </row>
    <row r="737" spans="12:12" x14ac:dyDescent="0.25">
      <c r="L737"/>
    </row>
    <row r="738" spans="12:12" x14ac:dyDescent="0.25">
      <c r="L738"/>
    </row>
    <row r="739" spans="12:12" x14ac:dyDescent="0.25">
      <c r="L739"/>
    </row>
    <row r="740" spans="12:12" x14ac:dyDescent="0.25">
      <c r="L740"/>
    </row>
    <row r="741" spans="12:12" x14ac:dyDescent="0.25">
      <c r="L741"/>
    </row>
    <row r="742" spans="12:12" x14ac:dyDescent="0.25">
      <c r="L742"/>
    </row>
    <row r="743" spans="12:12" x14ac:dyDescent="0.25">
      <c r="L743"/>
    </row>
    <row r="744" spans="12:12" x14ac:dyDescent="0.25">
      <c r="L744"/>
    </row>
    <row r="745" spans="12:12" x14ac:dyDescent="0.25">
      <c r="L745"/>
    </row>
    <row r="746" spans="12:12" x14ac:dyDescent="0.25">
      <c r="L746"/>
    </row>
    <row r="747" spans="12:12" x14ac:dyDescent="0.25">
      <c r="L747"/>
    </row>
    <row r="748" spans="12:12" x14ac:dyDescent="0.25">
      <c r="L748"/>
    </row>
    <row r="749" spans="12:12" x14ac:dyDescent="0.25">
      <c r="L749"/>
    </row>
    <row r="750" spans="12:12" x14ac:dyDescent="0.25">
      <c r="L750"/>
    </row>
    <row r="751" spans="12:12" x14ac:dyDescent="0.25">
      <c r="L751"/>
    </row>
    <row r="752" spans="12:12" x14ac:dyDescent="0.25">
      <c r="L752"/>
    </row>
    <row r="753" spans="12:12" x14ac:dyDescent="0.25">
      <c r="L753"/>
    </row>
    <row r="754" spans="12:12" x14ac:dyDescent="0.25">
      <c r="L754"/>
    </row>
    <row r="755" spans="12:12" x14ac:dyDescent="0.25">
      <c r="L755"/>
    </row>
    <row r="756" spans="12:12" x14ac:dyDescent="0.25">
      <c r="L756"/>
    </row>
    <row r="757" spans="12:12" x14ac:dyDescent="0.25">
      <c r="L757"/>
    </row>
    <row r="758" spans="12:12" x14ac:dyDescent="0.25">
      <c r="L758"/>
    </row>
    <row r="759" spans="12:12" x14ac:dyDescent="0.25">
      <c r="L759"/>
    </row>
    <row r="760" spans="12:12" x14ac:dyDescent="0.25">
      <c r="L760"/>
    </row>
    <row r="761" spans="12:12" x14ac:dyDescent="0.25">
      <c r="L761"/>
    </row>
    <row r="762" spans="12:12" x14ac:dyDescent="0.25">
      <c r="L762"/>
    </row>
    <row r="763" spans="12:12" x14ac:dyDescent="0.25">
      <c r="L763"/>
    </row>
    <row r="764" spans="12:12" x14ac:dyDescent="0.25">
      <c r="L764"/>
    </row>
    <row r="765" spans="12:12" x14ac:dyDescent="0.25">
      <c r="L765"/>
    </row>
    <row r="766" spans="12:12" x14ac:dyDescent="0.25">
      <c r="L766"/>
    </row>
    <row r="767" spans="12:12" x14ac:dyDescent="0.25">
      <c r="L767"/>
    </row>
    <row r="768" spans="12:12" x14ac:dyDescent="0.25">
      <c r="L768"/>
    </row>
    <row r="769" spans="12:12" x14ac:dyDescent="0.25">
      <c r="L769"/>
    </row>
    <row r="770" spans="12:12" x14ac:dyDescent="0.25">
      <c r="L770"/>
    </row>
    <row r="771" spans="12:12" x14ac:dyDescent="0.25">
      <c r="L771"/>
    </row>
    <row r="772" spans="12:12" x14ac:dyDescent="0.25">
      <c r="L772"/>
    </row>
    <row r="773" spans="12:12" x14ac:dyDescent="0.25">
      <c r="L773"/>
    </row>
    <row r="774" spans="12:12" x14ac:dyDescent="0.25">
      <c r="L774"/>
    </row>
    <row r="775" spans="12:12" x14ac:dyDescent="0.25">
      <c r="L775"/>
    </row>
    <row r="776" spans="12:12" x14ac:dyDescent="0.25">
      <c r="L776"/>
    </row>
    <row r="777" spans="12:12" x14ac:dyDescent="0.25">
      <c r="L777"/>
    </row>
    <row r="778" spans="12:12" x14ac:dyDescent="0.25">
      <c r="L778"/>
    </row>
    <row r="779" spans="12:12" x14ac:dyDescent="0.25">
      <c r="L779"/>
    </row>
    <row r="780" spans="12:12" x14ac:dyDescent="0.25">
      <c r="L780"/>
    </row>
    <row r="781" spans="12:12" x14ac:dyDescent="0.25">
      <c r="L781"/>
    </row>
    <row r="782" spans="12:12" x14ac:dyDescent="0.25">
      <c r="L782"/>
    </row>
    <row r="783" spans="12:12" x14ac:dyDescent="0.25">
      <c r="L783"/>
    </row>
    <row r="784" spans="12:12" x14ac:dyDescent="0.25">
      <c r="L784"/>
    </row>
    <row r="785" spans="12:12" x14ac:dyDescent="0.25">
      <c r="L785"/>
    </row>
    <row r="786" spans="12:12" x14ac:dyDescent="0.25">
      <c r="L786"/>
    </row>
    <row r="787" spans="12:12" x14ac:dyDescent="0.25">
      <c r="L787"/>
    </row>
    <row r="788" spans="12:12" x14ac:dyDescent="0.25">
      <c r="L788"/>
    </row>
    <row r="789" spans="12:12" x14ac:dyDescent="0.25">
      <c r="L789"/>
    </row>
    <row r="790" spans="12:12" x14ac:dyDescent="0.25">
      <c r="L790"/>
    </row>
    <row r="791" spans="12:12" x14ac:dyDescent="0.25">
      <c r="L791"/>
    </row>
    <row r="792" spans="12:12" x14ac:dyDescent="0.25">
      <c r="L792"/>
    </row>
    <row r="793" spans="12:12" x14ac:dyDescent="0.25">
      <c r="L793"/>
    </row>
    <row r="794" spans="12:12" x14ac:dyDescent="0.25">
      <c r="L794"/>
    </row>
    <row r="795" spans="12:12" x14ac:dyDescent="0.25">
      <c r="L795"/>
    </row>
    <row r="796" spans="12:12" x14ac:dyDescent="0.25">
      <c r="L796"/>
    </row>
    <row r="797" spans="12:12" x14ac:dyDescent="0.25">
      <c r="L797"/>
    </row>
    <row r="798" spans="12:12" x14ac:dyDescent="0.25">
      <c r="L798"/>
    </row>
    <row r="799" spans="12:12" x14ac:dyDescent="0.25">
      <c r="L799"/>
    </row>
    <row r="800" spans="12:12" x14ac:dyDescent="0.25">
      <c r="L800"/>
    </row>
    <row r="801" spans="12:12" x14ac:dyDescent="0.25">
      <c r="L801"/>
    </row>
    <row r="802" spans="12:12" x14ac:dyDescent="0.25">
      <c r="L802"/>
    </row>
    <row r="803" spans="12:12" x14ac:dyDescent="0.25">
      <c r="L803"/>
    </row>
    <row r="804" spans="12:12" x14ac:dyDescent="0.25">
      <c r="L804"/>
    </row>
    <row r="805" spans="12:12" x14ac:dyDescent="0.25">
      <c r="L805"/>
    </row>
    <row r="806" spans="12:12" x14ac:dyDescent="0.25">
      <c r="L806"/>
    </row>
    <row r="807" spans="12:12" x14ac:dyDescent="0.25">
      <c r="L807"/>
    </row>
    <row r="808" spans="12:12" x14ac:dyDescent="0.25">
      <c r="L808"/>
    </row>
    <row r="809" spans="12:12" x14ac:dyDescent="0.25">
      <c r="L809"/>
    </row>
    <row r="810" spans="12:12" x14ac:dyDescent="0.25">
      <c r="L810"/>
    </row>
    <row r="811" spans="12:12" x14ac:dyDescent="0.25">
      <c r="L811"/>
    </row>
    <row r="812" spans="12:12" x14ac:dyDescent="0.25">
      <c r="L812"/>
    </row>
    <row r="813" spans="12:12" x14ac:dyDescent="0.25">
      <c r="L813"/>
    </row>
    <row r="814" spans="12:12" x14ac:dyDescent="0.25">
      <c r="L814"/>
    </row>
    <row r="815" spans="12:12" x14ac:dyDescent="0.25">
      <c r="L815"/>
    </row>
    <row r="816" spans="12:12" x14ac:dyDescent="0.25">
      <c r="L816"/>
    </row>
    <row r="817" spans="12:12" x14ac:dyDescent="0.25">
      <c r="L817"/>
    </row>
    <row r="818" spans="12:12" x14ac:dyDescent="0.25">
      <c r="L818"/>
    </row>
    <row r="819" spans="12:12" x14ac:dyDescent="0.25">
      <c r="L819"/>
    </row>
    <row r="820" spans="12:12" x14ac:dyDescent="0.25">
      <c r="L820"/>
    </row>
    <row r="821" spans="12:12" x14ac:dyDescent="0.25">
      <c r="L821"/>
    </row>
    <row r="822" spans="12:12" x14ac:dyDescent="0.25">
      <c r="L822"/>
    </row>
    <row r="823" spans="12:12" x14ac:dyDescent="0.25">
      <c r="L823"/>
    </row>
    <row r="824" spans="12:12" x14ac:dyDescent="0.25">
      <c r="L824"/>
    </row>
    <row r="825" spans="12:12" x14ac:dyDescent="0.25">
      <c r="L825"/>
    </row>
    <row r="826" spans="12:12" x14ac:dyDescent="0.25">
      <c r="L826"/>
    </row>
    <row r="827" spans="12:12" x14ac:dyDescent="0.25">
      <c r="L827"/>
    </row>
    <row r="828" spans="12:12" x14ac:dyDescent="0.25">
      <c r="L828"/>
    </row>
    <row r="829" spans="12:12" x14ac:dyDescent="0.25">
      <c r="L829"/>
    </row>
    <row r="830" spans="12:12" x14ac:dyDescent="0.25">
      <c r="L830"/>
    </row>
    <row r="831" spans="12:12" x14ac:dyDescent="0.25">
      <c r="L831"/>
    </row>
    <row r="832" spans="12:12" x14ac:dyDescent="0.25">
      <c r="L832"/>
    </row>
    <row r="833" spans="12:12" x14ac:dyDescent="0.25">
      <c r="L833"/>
    </row>
    <row r="834" spans="12:12" x14ac:dyDescent="0.25">
      <c r="L834"/>
    </row>
    <row r="835" spans="12:12" x14ac:dyDescent="0.25">
      <c r="L835"/>
    </row>
    <row r="836" spans="12:12" x14ac:dyDescent="0.25">
      <c r="L836"/>
    </row>
    <row r="837" spans="12:12" x14ac:dyDescent="0.25">
      <c r="L837"/>
    </row>
    <row r="838" spans="12:12" x14ac:dyDescent="0.25">
      <c r="L838"/>
    </row>
    <row r="839" spans="12:12" x14ac:dyDescent="0.25">
      <c r="L839"/>
    </row>
    <row r="840" spans="12:12" x14ac:dyDescent="0.25">
      <c r="L840"/>
    </row>
    <row r="841" spans="12:12" x14ac:dyDescent="0.25">
      <c r="L841"/>
    </row>
    <row r="842" spans="12:12" x14ac:dyDescent="0.25">
      <c r="L842"/>
    </row>
    <row r="843" spans="12:12" x14ac:dyDescent="0.25">
      <c r="L843"/>
    </row>
    <row r="844" spans="12:12" x14ac:dyDescent="0.25">
      <c r="L844"/>
    </row>
    <row r="845" spans="12:12" x14ac:dyDescent="0.25">
      <c r="L845"/>
    </row>
    <row r="846" spans="12:12" x14ac:dyDescent="0.25">
      <c r="L846"/>
    </row>
    <row r="847" spans="12:12" x14ac:dyDescent="0.25">
      <c r="L847"/>
    </row>
    <row r="848" spans="12:12" x14ac:dyDescent="0.25">
      <c r="L848"/>
    </row>
    <row r="849" spans="12:12" x14ac:dyDescent="0.25">
      <c r="L849"/>
    </row>
    <row r="850" spans="12:12" x14ac:dyDescent="0.25">
      <c r="L850"/>
    </row>
    <row r="851" spans="12:12" x14ac:dyDescent="0.25">
      <c r="L851"/>
    </row>
    <row r="852" spans="12:12" x14ac:dyDescent="0.25">
      <c r="L852"/>
    </row>
    <row r="853" spans="12:12" x14ac:dyDescent="0.25">
      <c r="L853"/>
    </row>
    <row r="854" spans="12:12" x14ac:dyDescent="0.25">
      <c r="L854"/>
    </row>
    <row r="855" spans="12:12" x14ac:dyDescent="0.25">
      <c r="L855"/>
    </row>
    <row r="856" spans="12:12" x14ac:dyDescent="0.25">
      <c r="L856"/>
    </row>
    <row r="857" spans="12:12" x14ac:dyDescent="0.25">
      <c r="L857"/>
    </row>
    <row r="858" spans="12:12" x14ac:dyDescent="0.25">
      <c r="L858"/>
    </row>
    <row r="859" spans="12:12" x14ac:dyDescent="0.25">
      <c r="L859"/>
    </row>
    <row r="860" spans="12:12" x14ac:dyDescent="0.25">
      <c r="L860"/>
    </row>
    <row r="861" spans="12:12" x14ac:dyDescent="0.25">
      <c r="L861"/>
    </row>
    <row r="862" spans="12:12" x14ac:dyDescent="0.25">
      <c r="L862"/>
    </row>
    <row r="863" spans="12:12" x14ac:dyDescent="0.25">
      <c r="L863"/>
    </row>
    <row r="864" spans="12:12" x14ac:dyDescent="0.25">
      <c r="L864"/>
    </row>
    <row r="865" spans="12:12" x14ac:dyDescent="0.25">
      <c r="L865"/>
    </row>
    <row r="866" spans="12:12" x14ac:dyDescent="0.25">
      <c r="L866"/>
    </row>
    <row r="867" spans="12:12" x14ac:dyDescent="0.25">
      <c r="L867"/>
    </row>
    <row r="868" spans="12:12" x14ac:dyDescent="0.25">
      <c r="L868"/>
    </row>
    <row r="869" spans="12:12" x14ac:dyDescent="0.25">
      <c r="L869"/>
    </row>
    <row r="870" spans="12:12" x14ac:dyDescent="0.25">
      <c r="L870"/>
    </row>
    <row r="871" spans="12:12" x14ac:dyDescent="0.25">
      <c r="L871"/>
    </row>
    <row r="872" spans="12:12" x14ac:dyDescent="0.25">
      <c r="L872"/>
    </row>
    <row r="873" spans="12:12" x14ac:dyDescent="0.25">
      <c r="L873"/>
    </row>
    <row r="874" spans="12:12" x14ac:dyDescent="0.25">
      <c r="L874"/>
    </row>
    <row r="875" spans="12:12" x14ac:dyDescent="0.25">
      <c r="L875"/>
    </row>
    <row r="876" spans="12:12" x14ac:dyDescent="0.25">
      <c r="L876"/>
    </row>
    <row r="877" spans="12:12" x14ac:dyDescent="0.25">
      <c r="L877"/>
    </row>
    <row r="878" spans="12:12" x14ac:dyDescent="0.25">
      <c r="L878"/>
    </row>
    <row r="879" spans="12:12" x14ac:dyDescent="0.25">
      <c r="L879"/>
    </row>
    <row r="880" spans="12:12" x14ac:dyDescent="0.25">
      <c r="L880"/>
    </row>
    <row r="881" spans="12:12" x14ac:dyDescent="0.25">
      <c r="L881"/>
    </row>
    <row r="882" spans="12:12" x14ac:dyDescent="0.25">
      <c r="L882"/>
    </row>
    <row r="883" spans="12:12" x14ac:dyDescent="0.25">
      <c r="L883"/>
    </row>
    <row r="884" spans="12:12" x14ac:dyDescent="0.25">
      <c r="L884"/>
    </row>
    <row r="885" spans="12:12" x14ac:dyDescent="0.25">
      <c r="L885"/>
    </row>
    <row r="886" spans="12:12" x14ac:dyDescent="0.25">
      <c r="L886"/>
    </row>
    <row r="887" spans="12:12" x14ac:dyDescent="0.25">
      <c r="L887"/>
    </row>
    <row r="888" spans="12:12" x14ac:dyDescent="0.25">
      <c r="L888"/>
    </row>
    <row r="889" spans="12:12" x14ac:dyDescent="0.25">
      <c r="L889"/>
    </row>
    <row r="890" spans="12:12" x14ac:dyDescent="0.25">
      <c r="L890"/>
    </row>
    <row r="891" spans="12:12" x14ac:dyDescent="0.25">
      <c r="L891"/>
    </row>
    <row r="892" spans="12:12" x14ac:dyDescent="0.25">
      <c r="L892"/>
    </row>
    <row r="893" spans="12:12" x14ac:dyDescent="0.25">
      <c r="L893"/>
    </row>
    <row r="894" spans="12:12" x14ac:dyDescent="0.25">
      <c r="L894"/>
    </row>
    <row r="895" spans="12:12" x14ac:dyDescent="0.25">
      <c r="L895"/>
    </row>
    <row r="896" spans="12:12" x14ac:dyDescent="0.25">
      <c r="L896"/>
    </row>
    <row r="897" spans="12:12" x14ac:dyDescent="0.25">
      <c r="L897"/>
    </row>
    <row r="898" spans="12:12" x14ac:dyDescent="0.25">
      <c r="L898"/>
    </row>
    <row r="899" spans="12:12" x14ac:dyDescent="0.25">
      <c r="L899"/>
    </row>
    <row r="900" spans="12:12" x14ac:dyDescent="0.25">
      <c r="L900"/>
    </row>
    <row r="901" spans="12:12" x14ac:dyDescent="0.25">
      <c r="L901"/>
    </row>
    <row r="902" spans="12:12" x14ac:dyDescent="0.25">
      <c r="L902"/>
    </row>
    <row r="903" spans="12:12" x14ac:dyDescent="0.25">
      <c r="L903"/>
    </row>
    <row r="904" spans="12:12" x14ac:dyDescent="0.25">
      <c r="L904"/>
    </row>
    <row r="905" spans="12:12" x14ac:dyDescent="0.25">
      <c r="L905"/>
    </row>
    <row r="906" spans="12:12" x14ac:dyDescent="0.25">
      <c r="L906"/>
    </row>
    <row r="907" spans="12:12" x14ac:dyDescent="0.25">
      <c r="L907"/>
    </row>
    <row r="908" spans="12:12" x14ac:dyDescent="0.25">
      <c r="L908"/>
    </row>
    <row r="909" spans="12:12" x14ac:dyDescent="0.25">
      <c r="L909"/>
    </row>
    <row r="910" spans="12:12" x14ac:dyDescent="0.25">
      <c r="L910"/>
    </row>
    <row r="911" spans="12:12" x14ac:dyDescent="0.25">
      <c r="L911"/>
    </row>
    <row r="912" spans="12:12" x14ac:dyDescent="0.25">
      <c r="L912"/>
    </row>
    <row r="913" spans="12:12" x14ac:dyDescent="0.25">
      <c r="L913"/>
    </row>
    <row r="914" spans="12:12" x14ac:dyDescent="0.25">
      <c r="L914"/>
    </row>
    <row r="915" spans="12:12" x14ac:dyDescent="0.25">
      <c r="L915"/>
    </row>
    <row r="916" spans="12:12" x14ac:dyDescent="0.25">
      <c r="L916"/>
    </row>
    <row r="917" spans="12:12" x14ac:dyDescent="0.25">
      <c r="L917"/>
    </row>
    <row r="918" spans="12:12" x14ac:dyDescent="0.25">
      <c r="L918"/>
    </row>
    <row r="919" spans="12:12" x14ac:dyDescent="0.25">
      <c r="L919"/>
    </row>
    <row r="920" spans="12:12" x14ac:dyDescent="0.25">
      <c r="L920"/>
    </row>
    <row r="921" spans="12:12" x14ac:dyDescent="0.25">
      <c r="L921"/>
    </row>
    <row r="922" spans="12:12" x14ac:dyDescent="0.25">
      <c r="L922"/>
    </row>
    <row r="923" spans="12:12" x14ac:dyDescent="0.25">
      <c r="L923"/>
    </row>
    <row r="924" spans="12:12" x14ac:dyDescent="0.25">
      <c r="L924"/>
    </row>
    <row r="925" spans="12:12" x14ac:dyDescent="0.25">
      <c r="L925"/>
    </row>
    <row r="926" spans="12:12" x14ac:dyDescent="0.25">
      <c r="L926"/>
    </row>
    <row r="927" spans="12:12" x14ac:dyDescent="0.25">
      <c r="L927"/>
    </row>
    <row r="928" spans="12:12" x14ac:dyDescent="0.25">
      <c r="L928"/>
    </row>
    <row r="929" spans="12:12" x14ac:dyDescent="0.25">
      <c r="L929"/>
    </row>
    <row r="930" spans="12:12" x14ac:dyDescent="0.25">
      <c r="L930"/>
    </row>
    <row r="931" spans="12:12" x14ac:dyDescent="0.25">
      <c r="L931"/>
    </row>
    <row r="932" spans="12:12" x14ac:dyDescent="0.25">
      <c r="L932"/>
    </row>
    <row r="933" spans="12:12" x14ac:dyDescent="0.25">
      <c r="L933"/>
    </row>
    <row r="934" spans="12:12" x14ac:dyDescent="0.25">
      <c r="L934"/>
    </row>
    <row r="935" spans="12:12" x14ac:dyDescent="0.25">
      <c r="L935"/>
    </row>
    <row r="936" spans="12:12" x14ac:dyDescent="0.25">
      <c r="L936"/>
    </row>
    <row r="937" spans="12:12" x14ac:dyDescent="0.25">
      <c r="L937"/>
    </row>
    <row r="938" spans="12:12" x14ac:dyDescent="0.25">
      <c r="L938"/>
    </row>
    <row r="939" spans="12:12" x14ac:dyDescent="0.25">
      <c r="L939"/>
    </row>
    <row r="940" spans="12:12" x14ac:dyDescent="0.25">
      <c r="L940"/>
    </row>
    <row r="941" spans="12:12" x14ac:dyDescent="0.25">
      <c r="L941"/>
    </row>
    <row r="942" spans="12:12" x14ac:dyDescent="0.25">
      <c r="L942"/>
    </row>
    <row r="943" spans="12:12" x14ac:dyDescent="0.25">
      <c r="L943"/>
    </row>
    <row r="944" spans="12:12" x14ac:dyDescent="0.25">
      <c r="L944"/>
    </row>
    <row r="945" spans="12:12" x14ac:dyDescent="0.25">
      <c r="L945"/>
    </row>
    <row r="946" spans="12:12" x14ac:dyDescent="0.25">
      <c r="L946"/>
    </row>
    <row r="947" spans="12:12" x14ac:dyDescent="0.25">
      <c r="L947"/>
    </row>
    <row r="948" spans="12:12" x14ac:dyDescent="0.25">
      <c r="L948"/>
    </row>
    <row r="949" spans="12:12" x14ac:dyDescent="0.25">
      <c r="L949"/>
    </row>
    <row r="950" spans="12:12" x14ac:dyDescent="0.25">
      <c r="L950"/>
    </row>
    <row r="951" spans="12:12" x14ac:dyDescent="0.25">
      <c r="L951"/>
    </row>
    <row r="952" spans="12:12" x14ac:dyDescent="0.25">
      <c r="L952"/>
    </row>
    <row r="953" spans="12:12" x14ac:dyDescent="0.25">
      <c r="L953"/>
    </row>
    <row r="954" spans="12:12" x14ac:dyDescent="0.25">
      <c r="L954"/>
    </row>
    <row r="955" spans="12:12" x14ac:dyDescent="0.25">
      <c r="L955"/>
    </row>
    <row r="956" spans="12:12" x14ac:dyDescent="0.25">
      <c r="L956"/>
    </row>
    <row r="957" spans="12:12" x14ac:dyDescent="0.25">
      <c r="L957"/>
    </row>
    <row r="958" spans="12:12" x14ac:dyDescent="0.25">
      <c r="L958"/>
    </row>
    <row r="959" spans="12:12" x14ac:dyDescent="0.25">
      <c r="L959"/>
    </row>
    <row r="960" spans="12:12" x14ac:dyDescent="0.25">
      <c r="L960"/>
    </row>
    <row r="961" spans="12:12" x14ac:dyDescent="0.25">
      <c r="L961"/>
    </row>
    <row r="962" spans="12:12" x14ac:dyDescent="0.25">
      <c r="L962"/>
    </row>
    <row r="963" spans="12:12" x14ac:dyDescent="0.25">
      <c r="L963"/>
    </row>
    <row r="964" spans="12:12" x14ac:dyDescent="0.25">
      <c r="L964"/>
    </row>
    <row r="965" spans="12:12" x14ac:dyDescent="0.25">
      <c r="L965"/>
    </row>
    <row r="966" spans="12:12" x14ac:dyDescent="0.25">
      <c r="L966"/>
    </row>
    <row r="967" spans="12:12" x14ac:dyDescent="0.25">
      <c r="L967"/>
    </row>
    <row r="968" spans="12:12" x14ac:dyDescent="0.25">
      <c r="L968"/>
    </row>
    <row r="969" spans="12:12" x14ac:dyDescent="0.25">
      <c r="L969"/>
    </row>
    <row r="970" spans="12:12" x14ac:dyDescent="0.25">
      <c r="L970"/>
    </row>
    <row r="971" spans="12:12" x14ac:dyDescent="0.25">
      <c r="L971"/>
    </row>
    <row r="972" spans="12:12" x14ac:dyDescent="0.25">
      <c r="L972"/>
    </row>
    <row r="973" spans="12:12" x14ac:dyDescent="0.25">
      <c r="L973"/>
    </row>
    <row r="974" spans="12:12" x14ac:dyDescent="0.25">
      <c r="L974"/>
    </row>
    <row r="975" spans="12:12" x14ac:dyDescent="0.25">
      <c r="L975"/>
    </row>
    <row r="976" spans="12:12" x14ac:dyDescent="0.25">
      <c r="L976"/>
    </row>
    <row r="977" spans="12:12" x14ac:dyDescent="0.25">
      <c r="L977"/>
    </row>
    <row r="978" spans="12:12" x14ac:dyDescent="0.25">
      <c r="L978"/>
    </row>
    <row r="979" spans="12:12" x14ac:dyDescent="0.25">
      <c r="L979"/>
    </row>
    <row r="980" spans="12:12" x14ac:dyDescent="0.25">
      <c r="L980"/>
    </row>
    <row r="981" spans="12:12" x14ac:dyDescent="0.25">
      <c r="L981"/>
    </row>
    <row r="982" spans="12:12" x14ac:dyDescent="0.25">
      <c r="L982"/>
    </row>
    <row r="983" spans="12:12" x14ac:dyDescent="0.25">
      <c r="L983"/>
    </row>
    <row r="984" spans="12:12" x14ac:dyDescent="0.25">
      <c r="L984"/>
    </row>
    <row r="985" spans="12:12" x14ac:dyDescent="0.25">
      <c r="L985"/>
    </row>
    <row r="986" spans="12:12" x14ac:dyDescent="0.25">
      <c r="L986"/>
    </row>
    <row r="987" spans="12:12" x14ac:dyDescent="0.25">
      <c r="L987"/>
    </row>
    <row r="988" spans="12:12" x14ac:dyDescent="0.25">
      <c r="L988"/>
    </row>
    <row r="989" spans="12:12" x14ac:dyDescent="0.25">
      <c r="L989"/>
    </row>
    <row r="990" spans="12:12" x14ac:dyDescent="0.25">
      <c r="L990"/>
    </row>
    <row r="991" spans="12:12" x14ac:dyDescent="0.25">
      <c r="L991"/>
    </row>
    <row r="992" spans="12:12" x14ac:dyDescent="0.25">
      <c r="L992"/>
    </row>
    <row r="993" spans="12:12" x14ac:dyDescent="0.25">
      <c r="L993"/>
    </row>
    <row r="994" spans="12:12" x14ac:dyDescent="0.25">
      <c r="L994"/>
    </row>
    <row r="995" spans="12:12" x14ac:dyDescent="0.25">
      <c r="L995"/>
    </row>
    <row r="996" spans="12:12" x14ac:dyDescent="0.25">
      <c r="L996"/>
    </row>
    <row r="997" spans="12:12" x14ac:dyDescent="0.25">
      <c r="L997"/>
    </row>
    <row r="998" spans="12:12" x14ac:dyDescent="0.25">
      <c r="L998"/>
    </row>
    <row r="999" spans="12:12" x14ac:dyDescent="0.25">
      <c r="L999"/>
    </row>
    <row r="1000" spans="12:12" x14ac:dyDescent="0.25">
      <c r="L1000"/>
    </row>
    <row r="1001" spans="12:12" x14ac:dyDescent="0.25">
      <c r="L1001"/>
    </row>
    <row r="1002" spans="12:12" x14ac:dyDescent="0.25">
      <c r="L1002"/>
    </row>
    <row r="1003" spans="12:12" x14ac:dyDescent="0.25">
      <c r="L1003"/>
    </row>
    <row r="1004" spans="12:12" x14ac:dyDescent="0.25">
      <c r="L1004"/>
    </row>
    <row r="1005" spans="12:12" x14ac:dyDescent="0.25">
      <c r="L1005"/>
    </row>
    <row r="1006" spans="12:12" x14ac:dyDescent="0.25">
      <c r="L1006"/>
    </row>
    <row r="1007" spans="12:12" x14ac:dyDescent="0.25">
      <c r="L1007"/>
    </row>
    <row r="1008" spans="12:12" x14ac:dyDescent="0.25">
      <c r="L1008"/>
    </row>
    <row r="1009" spans="12:12" x14ac:dyDescent="0.25">
      <c r="L1009"/>
    </row>
    <row r="1010" spans="12:12" x14ac:dyDescent="0.25">
      <c r="L1010"/>
    </row>
    <row r="1011" spans="12:12" x14ac:dyDescent="0.25">
      <c r="L1011"/>
    </row>
    <row r="1012" spans="12:12" x14ac:dyDescent="0.25">
      <c r="L1012"/>
    </row>
    <row r="1013" spans="12:12" x14ac:dyDescent="0.25">
      <c r="L1013"/>
    </row>
    <row r="1014" spans="12:12" x14ac:dyDescent="0.25">
      <c r="L1014"/>
    </row>
    <row r="1015" spans="12:12" x14ac:dyDescent="0.25">
      <c r="L1015"/>
    </row>
    <row r="1016" spans="12:12" x14ac:dyDescent="0.25">
      <c r="L1016"/>
    </row>
    <row r="1017" spans="12:12" x14ac:dyDescent="0.25">
      <c r="L1017"/>
    </row>
    <row r="1018" spans="12:12" x14ac:dyDescent="0.25">
      <c r="L1018"/>
    </row>
    <row r="1019" spans="12:12" x14ac:dyDescent="0.25">
      <c r="L1019"/>
    </row>
    <row r="1020" spans="12:12" x14ac:dyDescent="0.25">
      <c r="L1020"/>
    </row>
    <row r="1021" spans="12:12" x14ac:dyDescent="0.25">
      <c r="L1021"/>
    </row>
    <row r="1022" spans="12:12" x14ac:dyDescent="0.25">
      <c r="L1022"/>
    </row>
    <row r="1023" spans="12:12" x14ac:dyDescent="0.25">
      <c r="L1023"/>
    </row>
    <row r="1024" spans="12:12" x14ac:dyDescent="0.25">
      <c r="L1024"/>
    </row>
    <row r="1025" spans="12:12" x14ac:dyDescent="0.25">
      <c r="L1025"/>
    </row>
    <row r="1026" spans="12:12" x14ac:dyDescent="0.25">
      <c r="L1026"/>
    </row>
    <row r="1027" spans="12:12" x14ac:dyDescent="0.25">
      <c r="L1027"/>
    </row>
    <row r="1028" spans="12:12" x14ac:dyDescent="0.25">
      <c r="L1028"/>
    </row>
    <row r="1029" spans="12:12" x14ac:dyDescent="0.25">
      <c r="L1029"/>
    </row>
    <row r="1030" spans="12:12" x14ac:dyDescent="0.25">
      <c r="L1030"/>
    </row>
    <row r="1031" spans="12:12" x14ac:dyDescent="0.25">
      <c r="L1031"/>
    </row>
    <row r="1032" spans="12:12" x14ac:dyDescent="0.25">
      <c r="L1032"/>
    </row>
    <row r="1033" spans="12:12" x14ac:dyDescent="0.25">
      <c r="L1033"/>
    </row>
    <row r="1034" spans="12:12" x14ac:dyDescent="0.25">
      <c r="L1034"/>
    </row>
    <row r="1035" spans="12:12" x14ac:dyDescent="0.25">
      <c r="L1035"/>
    </row>
    <row r="1036" spans="12:12" x14ac:dyDescent="0.25">
      <c r="L1036"/>
    </row>
    <row r="1037" spans="12:12" x14ac:dyDescent="0.25">
      <c r="L1037"/>
    </row>
    <row r="1038" spans="12:12" x14ac:dyDescent="0.25">
      <c r="L1038"/>
    </row>
    <row r="1039" spans="12:12" x14ac:dyDescent="0.25">
      <c r="L1039"/>
    </row>
    <row r="1040" spans="12:12" x14ac:dyDescent="0.25">
      <c r="L1040"/>
    </row>
    <row r="1041" spans="12:12" x14ac:dyDescent="0.25">
      <c r="L1041"/>
    </row>
    <row r="1042" spans="12:12" x14ac:dyDescent="0.25">
      <c r="L1042"/>
    </row>
    <row r="1043" spans="12:12" x14ac:dyDescent="0.25">
      <c r="L1043"/>
    </row>
    <row r="1044" spans="12:12" x14ac:dyDescent="0.25">
      <c r="L1044"/>
    </row>
    <row r="1045" spans="12:12" x14ac:dyDescent="0.25">
      <c r="L1045"/>
    </row>
    <row r="1046" spans="12:12" x14ac:dyDescent="0.25">
      <c r="L1046"/>
    </row>
    <row r="1047" spans="12:12" x14ac:dyDescent="0.25">
      <c r="L1047"/>
    </row>
    <row r="1048" spans="12:12" x14ac:dyDescent="0.25">
      <c r="L1048"/>
    </row>
    <row r="1049" spans="12:12" x14ac:dyDescent="0.25">
      <c r="L1049"/>
    </row>
    <row r="1050" spans="12:12" x14ac:dyDescent="0.25">
      <c r="L1050"/>
    </row>
    <row r="1051" spans="12:12" x14ac:dyDescent="0.25">
      <c r="L1051"/>
    </row>
    <row r="1052" spans="12:12" x14ac:dyDescent="0.25">
      <c r="L1052"/>
    </row>
    <row r="1053" spans="12:12" x14ac:dyDescent="0.25">
      <c r="L1053"/>
    </row>
    <row r="1054" spans="12:12" x14ac:dyDescent="0.25">
      <c r="L1054"/>
    </row>
    <row r="1055" spans="12:12" x14ac:dyDescent="0.25">
      <c r="L1055"/>
    </row>
    <row r="1056" spans="12:12" x14ac:dyDescent="0.25">
      <c r="L1056"/>
    </row>
    <row r="1057" spans="12:12" x14ac:dyDescent="0.25">
      <c r="L1057"/>
    </row>
    <row r="1058" spans="12:12" x14ac:dyDescent="0.25">
      <c r="L1058"/>
    </row>
    <row r="1059" spans="12:12" x14ac:dyDescent="0.25">
      <c r="L1059"/>
    </row>
    <row r="1060" spans="12:12" x14ac:dyDescent="0.25">
      <c r="L1060"/>
    </row>
    <row r="1061" spans="12:12" x14ac:dyDescent="0.25">
      <c r="L1061"/>
    </row>
    <row r="1062" spans="12:12" x14ac:dyDescent="0.25">
      <c r="L1062"/>
    </row>
    <row r="1063" spans="12:12" x14ac:dyDescent="0.25">
      <c r="L1063"/>
    </row>
    <row r="1064" spans="12:12" x14ac:dyDescent="0.25">
      <c r="L1064"/>
    </row>
    <row r="1065" spans="12:12" x14ac:dyDescent="0.25">
      <c r="L1065"/>
    </row>
    <row r="1066" spans="12:12" x14ac:dyDescent="0.25">
      <c r="L1066"/>
    </row>
    <row r="1067" spans="12:12" x14ac:dyDescent="0.25">
      <c r="L1067"/>
    </row>
    <row r="1068" spans="12:12" x14ac:dyDescent="0.25">
      <c r="L1068"/>
    </row>
    <row r="1069" spans="12:12" x14ac:dyDescent="0.25">
      <c r="L1069"/>
    </row>
    <row r="1070" spans="12:12" x14ac:dyDescent="0.25">
      <c r="L1070"/>
    </row>
    <row r="1071" spans="12:12" x14ac:dyDescent="0.25">
      <c r="L1071"/>
    </row>
    <row r="1072" spans="12:12" x14ac:dyDescent="0.25">
      <c r="L1072"/>
    </row>
    <row r="1073" spans="12:12" x14ac:dyDescent="0.25">
      <c r="L1073"/>
    </row>
    <row r="1074" spans="12:12" x14ac:dyDescent="0.25">
      <c r="L1074"/>
    </row>
    <row r="1075" spans="12:12" x14ac:dyDescent="0.25">
      <c r="L1075"/>
    </row>
    <row r="1076" spans="12:12" x14ac:dyDescent="0.25">
      <c r="L1076"/>
    </row>
    <row r="1077" spans="12:12" x14ac:dyDescent="0.25">
      <c r="L1077"/>
    </row>
    <row r="1078" spans="12:12" x14ac:dyDescent="0.25">
      <c r="L1078"/>
    </row>
    <row r="1079" spans="12:12" x14ac:dyDescent="0.25">
      <c r="L1079"/>
    </row>
    <row r="1080" spans="12:12" x14ac:dyDescent="0.25">
      <c r="L1080"/>
    </row>
    <row r="1081" spans="12:12" x14ac:dyDescent="0.25">
      <c r="L1081"/>
    </row>
    <row r="1082" spans="12:12" x14ac:dyDescent="0.25">
      <c r="L1082"/>
    </row>
    <row r="1083" spans="12:12" x14ac:dyDescent="0.25">
      <c r="L1083"/>
    </row>
    <row r="1084" spans="12:12" x14ac:dyDescent="0.25">
      <c r="L1084"/>
    </row>
    <row r="1085" spans="12:12" x14ac:dyDescent="0.25">
      <c r="L1085"/>
    </row>
    <row r="1086" spans="12:12" x14ac:dyDescent="0.25">
      <c r="L1086"/>
    </row>
    <row r="1087" spans="12:12" x14ac:dyDescent="0.25">
      <c r="L1087"/>
    </row>
    <row r="1088" spans="12:12" x14ac:dyDescent="0.25">
      <c r="L1088"/>
    </row>
    <row r="1089" spans="12:12" x14ac:dyDescent="0.25">
      <c r="L1089"/>
    </row>
    <row r="1090" spans="12:12" x14ac:dyDescent="0.25">
      <c r="L1090"/>
    </row>
    <row r="1091" spans="12:12" x14ac:dyDescent="0.25">
      <c r="L1091"/>
    </row>
    <row r="1092" spans="12:12" x14ac:dyDescent="0.25">
      <c r="L1092"/>
    </row>
    <row r="1093" spans="12:12" x14ac:dyDescent="0.25">
      <c r="L1093"/>
    </row>
    <row r="1094" spans="12:12" x14ac:dyDescent="0.25">
      <c r="L1094"/>
    </row>
    <row r="1095" spans="12:12" x14ac:dyDescent="0.25">
      <c r="L1095"/>
    </row>
    <row r="1096" spans="12:12" x14ac:dyDescent="0.25">
      <c r="L1096"/>
    </row>
    <row r="1097" spans="12:12" x14ac:dyDescent="0.25">
      <c r="L1097"/>
    </row>
    <row r="1098" spans="12:12" x14ac:dyDescent="0.25">
      <c r="L1098"/>
    </row>
    <row r="1099" spans="12:12" x14ac:dyDescent="0.25">
      <c r="L1099"/>
    </row>
    <row r="1100" spans="12:12" x14ac:dyDescent="0.25">
      <c r="L1100"/>
    </row>
    <row r="1101" spans="12:12" x14ac:dyDescent="0.25">
      <c r="L1101"/>
    </row>
    <row r="1102" spans="12:12" x14ac:dyDescent="0.25">
      <c r="L1102"/>
    </row>
    <row r="1103" spans="12:12" x14ac:dyDescent="0.25">
      <c r="L1103"/>
    </row>
    <row r="1104" spans="12:12" x14ac:dyDescent="0.25">
      <c r="L1104"/>
    </row>
    <row r="1105" spans="12:12" x14ac:dyDescent="0.25">
      <c r="L1105"/>
    </row>
    <row r="1106" spans="12:12" x14ac:dyDescent="0.25">
      <c r="L1106"/>
    </row>
    <row r="1107" spans="12:12" x14ac:dyDescent="0.25">
      <c r="L1107"/>
    </row>
    <row r="1108" spans="12:12" x14ac:dyDescent="0.25">
      <c r="L1108"/>
    </row>
    <row r="1109" spans="12:12" x14ac:dyDescent="0.25">
      <c r="L1109"/>
    </row>
    <row r="1110" spans="12:12" x14ac:dyDescent="0.25">
      <c r="L1110"/>
    </row>
    <row r="1111" spans="12:12" x14ac:dyDescent="0.25">
      <c r="L1111"/>
    </row>
    <row r="1112" spans="12:12" x14ac:dyDescent="0.25">
      <c r="L1112"/>
    </row>
    <row r="1113" spans="12:12" x14ac:dyDescent="0.25">
      <c r="L1113"/>
    </row>
    <row r="1114" spans="12:12" x14ac:dyDescent="0.25">
      <c r="L1114"/>
    </row>
    <row r="1115" spans="12:12" x14ac:dyDescent="0.25">
      <c r="L1115"/>
    </row>
    <row r="1116" spans="12:12" x14ac:dyDescent="0.25">
      <c r="L1116"/>
    </row>
    <row r="1117" spans="12:12" x14ac:dyDescent="0.25">
      <c r="L1117"/>
    </row>
    <row r="1118" spans="12:12" x14ac:dyDescent="0.25">
      <c r="L1118"/>
    </row>
    <row r="1119" spans="12:12" x14ac:dyDescent="0.25">
      <c r="L1119"/>
    </row>
    <row r="1120" spans="12:12" x14ac:dyDescent="0.25">
      <c r="L1120"/>
    </row>
    <row r="1121" spans="12:12" x14ac:dyDescent="0.25">
      <c r="L1121"/>
    </row>
    <row r="1122" spans="12:12" x14ac:dyDescent="0.25">
      <c r="L1122"/>
    </row>
    <row r="1123" spans="12:12" x14ac:dyDescent="0.25">
      <c r="L1123"/>
    </row>
    <row r="1124" spans="12:12" x14ac:dyDescent="0.25">
      <c r="L1124"/>
    </row>
    <row r="1125" spans="12:12" x14ac:dyDescent="0.25">
      <c r="L1125"/>
    </row>
    <row r="1126" spans="12:12" x14ac:dyDescent="0.25">
      <c r="L1126"/>
    </row>
    <row r="1127" spans="12:12" x14ac:dyDescent="0.25">
      <c r="L1127"/>
    </row>
    <row r="1128" spans="12:12" x14ac:dyDescent="0.25">
      <c r="L1128"/>
    </row>
    <row r="1129" spans="12:12" x14ac:dyDescent="0.25">
      <c r="L1129"/>
    </row>
    <row r="1130" spans="12:12" x14ac:dyDescent="0.25">
      <c r="L1130"/>
    </row>
    <row r="1131" spans="12:12" x14ac:dyDescent="0.25">
      <c r="L1131"/>
    </row>
    <row r="1132" spans="12:12" x14ac:dyDescent="0.25">
      <c r="L1132"/>
    </row>
    <row r="1133" spans="12:12" x14ac:dyDescent="0.25">
      <c r="L1133"/>
    </row>
    <row r="1134" spans="12:12" x14ac:dyDescent="0.25">
      <c r="L1134"/>
    </row>
    <row r="1135" spans="12:12" x14ac:dyDescent="0.25">
      <c r="L1135"/>
    </row>
    <row r="1136" spans="12:12" x14ac:dyDescent="0.25">
      <c r="L1136"/>
    </row>
    <row r="1137" spans="12:12" x14ac:dyDescent="0.25">
      <c r="L1137"/>
    </row>
    <row r="1138" spans="12:12" x14ac:dyDescent="0.25">
      <c r="L1138"/>
    </row>
    <row r="1139" spans="12:12" x14ac:dyDescent="0.25">
      <c r="L1139"/>
    </row>
    <row r="1140" spans="12:12" x14ac:dyDescent="0.25">
      <c r="L1140"/>
    </row>
    <row r="1141" spans="12:12" x14ac:dyDescent="0.25">
      <c r="L1141"/>
    </row>
    <row r="1142" spans="12:12" x14ac:dyDescent="0.25">
      <c r="L1142"/>
    </row>
    <row r="1143" spans="12:12" x14ac:dyDescent="0.25">
      <c r="L1143"/>
    </row>
    <row r="1144" spans="12:12" x14ac:dyDescent="0.25">
      <c r="L1144"/>
    </row>
    <row r="1145" spans="12:12" x14ac:dyDescent="0.25">
      <c r="L1145"/>
    </row>
    <row r="1146" spans="12:12" x14ac:dyDescent="0.25">
      <c r="L1146"/>
    </row>
    <row r="1147" spans="12:12" x14ac:dyDescent="0.25">
      <c r="L1147"/>
    </row>
    <row r="1148" spans="12:12" x14ac:dyDescent="0.25">
      <c r="L1148"/>
    </row>
    <row r="1149" spans="12:12" x14ac:dyDescent="0.25">
      <c r="L1149"/>
    </row>
    <row r="1150" spans="12:12" x14ac:dyDescent="0.25">
      <c r="L1150"/>
    </row>
    <row r="1151" spans="12:12" x14ac:dyDescent="0.25">
      <c r="L1151"/>
    </row>
    <row r="1152" spans="12:12" x14ac:dyDescent="0.25">
      <c r="L1152"/>
    </row>
    <row r="1153" spans="12:12" x14ac:dyDescent="0.25">
      <c r="L1153"/>
    </row>
    <row r="1154" spans="12:12" x14ac:dyDescent="0.25">
      <c r="L1154"/>
    </row>
    <row r="1155" spans="12:12" x14ac:dyDescent="0.25">
      <c r="L1155"/>
    </row>
    <row r="1156" spans="12:12" x14ac:dyDescent="0.25">
      <c r="L1156"/>
    </row>
    <row r="1157" spans="12:12" x14ac:dyDescent="0.25">
      <c r="L1157"/>
    </row>
    <row r="1158" spans="12:12" x14ac:dyDescent="0.25">
      <c r="L1158"/>
    </row>
    <row r="1159" spans="12:12" x14ac:dyDescent="0.25">
      <c r="L1159"/>
    </row>
    <row r="1160" spans="12:12" x14ac:dyDescent="0.25">
      <c r="L1160"/>
    </row>
    <row r="1161" spans="12:12" x14ac:dyDescent="0.25">
      <c r="L1161"/>
    </row>
    <row r="1162" spans="12:12" x14ac:dyDescent="0.25">
      <c r="L1162"/>
    </row>
    <row r="1163" spans="12:12" x14ac:dyDescent="0.25">
      <c r="L1163"/>
    </row>
    <row r="1164" spans="12:12" x14ac:dyDescent="0.25">
      <c r="L1164"/>
    </row>
    <row r="1165" spans="12:12" x14ac:dyDescent="0.25">
      <c r="L1165"/>
    </row>
    <row r="1166" spans="12:12" x14ac:dyDescent="0.25">
      <c r="L1166"/>
    </row>
    <row r="1167" spans="12:12" x14ac:dyDescent="0.25">
      <c r="L1167"/>
    </row>
    <row r="1168" spans="12:12" x14ac:dyDescent="0.25">
      <c r="L1168"/>
    </row>
    <row r="1169" spans="12:12" x14ac:dyDescent="0.25">
      <c r="L1169"/>
    </row>
    <row r="1170" spans="12:12" x14ac:dyDescent="0.25">
      <c r="L1170"/>
    </row>
    <row r="1171" spans="12:12" x14ac:dyDescent="0.25">
      <c r="L1171"/>
    </row>
    <row r="1172" spans="12:12" x14ac:dyDescent="0.25">
      <c r="L1172"/>
    </row>
    <row r="1173" spans="12:12" x14ac:dyDescent="0.25">
      <c r="L1173"/>
    </row>
    <row r="1174" spans="12:12" x14ac:dyDescent="0.25">
      <c r="L1174"/>
    </row>
    <row r="1175" spans="12:12" x14ac:dyDescent="0.25">
      <c r="L1175"/>
    </row>
    <row r="1176" spans="12:12" x14ac:dyDescent="0.25">
      <c r="L1176"/>
    </row>
    <row r="1177" spans="12:12" x14ac:dyDescent="0.25">
      <c r="L1177"/>
    </row>
    <row r="1178" spans="12:12" x14ac:dyDescent="0.25">
      <c r="L1178"/>
    </row>
    <row r="1179" spans="12:12" x14ac:dyDescent="0.25">
      <c r="L1179"/>
    </row>
    <row r="1180" spans="12:12" x14ac:dyDescent="0.25">
      <c r="L1180"/>
    </row>
    <row r="1181" spans="12:12" x14ac:dyDescent="0.25">
      <c r="L1181"/>
    </row>
    <row r="1182" spans="12:12" x14ac:dyDescent="0.25">
      <c r="L1182"/>
    </row>
    <row r="1183" spans="12:12" x14ac:dyDescent="0.25">
      <c r="L1183"/>
    </row>
    <row r="1184" spans="12:12" x14ac:dyDescent="0.25">
      <c r="L1184"/>
    </row>
    <row r="1185" spans="12:12" x14ac:dyDescent="0.25">
      <c r="L1185"/>
    </row>
    <row r="1186" spans="12:12" x14ac:dyDescent="0.25">
      <c r="L1186"/>
    </row>
    <row r="1187" spans="12:12" x14ac:dyDescent="0.25">
      <c r="L1187"/>
    </row>
    <row r="1188" spans="12:12" x14ac:dyDescent="0.25">
      <c r="L1188"/>
    </row>
    <row r="1189" spans="12:12" x14ac:dyDescent="0.25">
      <c r="L1189"/>
    </row>
    <row r="1190" spans="12:12" x14ac:dyDescent="0.25">
      <c r="L1190"/>
    </row>
    <row r="1191" spans="12:12" x14ac:dyDescent="0.25">
      <c r="L1191"/>
    </row>
    <row r="1192" spans="12:12" x14ac:dyDescent="0.25">
      <c r="L1192"/>
    </row>
    <row r="1193" spans="12:12" x14ac:dyDescent="0.25">
      <c r="L1193"/>
    </row>
    <row r="1194" spans="12:12" x14ac:dyDescent="0.25">
      <c r="L1194"/>
    </row>
    <row r="1195" spans="12:12" x14ac:dyDescent="0.25">
      <c r="L1195"/>
    </row>
    <row r="1196" spans="12:12" x14ac:dyDescent="0.25">
      <c r="L1196"/>
    </row>
    <row r="1197" spans="12:12" x14ac:dyDescent="0.25">
      <c r="L1197"/>
    </row>
    <row r="1198" spans="12:12" x14ac:dyDescent="0.25">
      <c r="L1198"/>
    </row>
    <row r="1199" spans="12:12" x14ac:dyDescent="0.25">
      <c r="L1199"/>
    </row>
    <row r="1200" spans="12:12" x14ac:dyDescent="0.25">
      <c r="L1200"/>
    </row>
    <row r="1201" spans="12:12" x14ac:dyDescent="0.25">
      <c r="L1201"/>
    </row>
    <row r="1202" spans="12:12" x14ac:dyDescent="0.25">
      <c r="L1202"/>
    </row>
    <row r="1203" spans="12:12" x14ac:dyDescent="0.25">
      <c r="L1203"/>
    </row>
    <row r="1204" spans="12:12" x14ac:dyDescent="0.25">
      <c r="L1204"/>
    </row>
    <row r="1205" spans="12:12" x14ac:dyDescent="0.25">
      <c r="L1205"/>
    </row>
    <row r="1206" spans="12:12" x14ac:dyDescent="0.25">
      <c r="L1206"/>
    </row>
    <row r="1207" spans="12:12" x14ac:dyDescent="0.25">
      <c r="L1207"/>
    </row>
    <row r="1208" spans="12:12" x14ac:dyDescent="0.25">
      <c r="L1208"/>
    </row>
    <row r="1209" spans="12:12" x14ac:dyDescent="0.25">
      <c r="L1209"/>
    </row>
    <row r="1210" spans="12:12" x14ac:dyDescent="0.25">
      <c r="L1210"/>
    </row>
    <row r="1211" spans="12:12" x14ac:dyDescent="0.25">
      <c r="L1211"/>
    </row>
    <row r="1212" spans="12:12" x14ac:dyDescent="0.25">
      <c r="L1212"/>
    </row>
    <row r="1213" spans="12:12" x14ac:dyDescent="0.25">
      <c r="L1213"/>
    </row>
    <row r="1214" spans="12:12" x14ac:dyDescent="0.25">
      <c r="L1214"/>
    </row>
    <row r="1215" spans="12:12" x14ac:dyDescent="0.25">
      <c r="L1215"/>
    </row>
    <row r="1216" spans="12:12" x14ac:dyDescent="0.25">
      <c r="L1216"/>
    </row>
    <row r="1217" spans="12:12" x14ac:dyDescent="0.25">
      <c r="L1217"/>
    </row>
    <row r="1218" spans="12:12" x14ac:dyDescent="0.25">
      <c r="L1218"/>
    </row>
    <row r="1219" spans="12:12" x14ac:dyDescent="0.25">
      <c r="L1219"/>
    </row>
    <row r="1220" spans="12:12" x14ac:dyDescent="0.25">
      <c r="L1220"/>
    </row>
    <row r="1221" spans="12:12" x14ac:dyDescent="0.25">
      <c r="L1221"/>
    </row>
    <row r="1222" spans="12:12" x14ac:dyDescent="0.25">
      <c r="L1222"/>
    </row>
    <row r="1223" spans="12:12" x14ac:dyDescent="0.25">
      <c r="L1223"/>
    </row>
    <row r="1224" spans="12:12" x14ac:dyDescent="0.25">
      <c r="L1224"/>
    </row>
    <row r="1225" spans="12:12" x14ac:dyDescent="0.25">
      <c r="L1225"/>
    </row>
    <row r="1226" spans="12:12" x14ac:dyDescent="0.25">
      <c r="L1226"/>
    </row>
    <row r="1227" spans="12:12" x14ac:dyDescent="0.25">
      <c r="L1227"/>
    </row>
    <row r="1228" spans="12:12" x14ac:dyDescent="0.25">
      <c r="L1228"/>
    </row>
    <row r="1229" spans="12:12" x14ac:dyDescent="0.25">
      <c r="L1229"/>
    </row>
    <row r="1230" spans="12:12" x14ac:dyDescent="0.25">
      <c r="L1230"/>
    </row>
    <row r="1231" spans="12:12" x14ac:dyDescent="0.25">
      <c r="L1231"/>
    </row>
    <row r="1232" spans="12:12" x14ac:dyDescent="0.25">
      <c r="L1232"/>
    </row>
    <row r="1233" spans="12:12" x14ac:dyDescent="0.25">
      <c r="L1233"/>
    </row>
    <row r="1234" spans="12:12" x14ac:dyDescent="0.25">
      <c r="L1234"/>
    </row>
    <row r="1235" spans="12:12" x14ac:dyDescent="0.25">
      <c r="L1235"/>
    </row>
    <row r="1236" spans="12:12" x14ac:dyDescent="0.25">
      <c r="L1236"/>
    </row>
    <row r="1237" spans="12:12" x14ac:dyDescent="0.25">
      <c r="L1237"/>
    </row>
    <row r="1238" spans="12:12" x14ac:dyDescent="0.25">
      <c r="L1238"/>
    </row>
    <row r="1239" spans="12:12" x14ac:dyDescent="0.25">
      <c r="L1239"/>
    </row>
    <row r="1240" spans="12:12" x14ac:dyDescent="0.25">
      <c r="L1240"/>
    </row>
    <row r="1241" spans="12:12" x14ac:dyDescent="0.25">
      <c r="L1241"/>
    </row>
    <row r="1242" spans="12:12" x14ac:dyDescent="0.25">
      <c r="L1242"/>
    </row>
    <row r="1243" spans="12:12" x14ac:dyDescent="0.25">
      <c r="L1243"/>
    </row>
    <row r="1244" spans="12:12" x14ac:dyDescent="0.25">
      <c r="L1244"/>
    </row>
    <row r="1245" spans="12:12" x14ac:dyDescent="0.25">
      <c r="L1245"/>
    </row>
    <row r="1246" spans="12:12" x14ac:dyDescent="0.25">
      <c r="L1246"/>
    </row>
    <row r="1247" spans="12:12" x14ac:dyDescent="0.25">
      <c r="L1247"/>
    </row>
    <row r="1248" spans="12:12" x14ac:dyDescent="0.25">
      <c r="L1248"/>
    </row>
    <row r="1249" spans="12:12" x14ac:dyDescent="0.25">
      <c r="L1249"/>
    </row>
    <row r="1250" spans="12:12" x14ac:dyDescent="0.25">
      <c r="L1250"/>
    </row>
    <row r="1251" spans="12:12" x14ac:dyDescent="0.25">
      <c r="L1251"/>
    </row>
    <row r="1252" spans="12:12" x14ac:dyDescent="0.25">
      <c r="L1252"/>
    </row>
    <row r="1253" spans="12:12" x14ac:dyDescent="0.25">
      <c r="L1253"/>
    </row>
    <row r="1254" spans="12:12" x14ac:dyDescent="0.25">
      <c r="L1254"/>
    </row>
    <row r="1255" spans="12:12" x14ac:dyDescent="0.25">
      <c r="L1255"/>
    </row>
    <row r="1256" spans="12:12" x14ac:dyDescent="0.25">
      <c r="L1256"/>
    </row>
    <row r="1257" spans="12:12" x14ac:dyDescent="0.25">
      <c r="L1257"/>
    </row>
    <row r="1258" spans="12:12" x14ac:dyDescent="0.25">
      <c r="L1258"/>
    </row>
    <row r="1259" spans="12:12" x14ac:dyDescent="0.25">
      <c r="L1259"/>
    </row>
    <row r="1260" spans="12:12" x14ac:dyDescent="0.25">
      <c r="L1260"/>
    </row>
    <row r="1261" spans="12:12" x14ac:dyDescent="0.25">
      <c r="L1261"/>
    </row>
    <row r="1262" spans="12:12" x14ac:dyDescent="0.25">
      <c r="L1262"/>
    </row>
    <row r="1263" spans="12:12" x14ac:dyDescent="0.25">
      <c r="L1263"/>
    </row>
    <row r="1264" spans="12:12" x14ac:dyDescent="0.25">
      <c r="L1264"/>
    </row>
    <row r="1265" spans="12:12" x14ac:dyDescent="0.25">
      <c r="L1265"/>
    </row>
    <row r="1266" spans="12:12" x14ac:dyDescent="0.25">
      <c r="L1266"/>
    </row>
    <row r="1267" spans="12:12" x14ac:dyDescent="0.25">
      <c r="L1267"/>
    </row>
    <row r="1268" spans="12:12" x14ac:dyDescent="0.25">
      <c r="L1268"/>
    </row>
    <row r="1269" spans="12:12" x14ac:dyDescent="0.25">
      <c r="L1269"/>
    </row>
    <row r="1270" spans="12:12" x14ac:dyDescent="0.25">
      <c r="L1270"/>
    </row>
    <row r="1271" spans="12:12" x14ac:dyDescent="0.25">
      <c r="L1271"/>
    </row>
    <row r="1272" spans="12:12" x14ac:dyDescent="0.25">
      <c r="L1272"/>
    </row>
    <row r="1273" spans="12:12" x14ac:dyDescent="0.25">
      <c r="L1273"/>
    </row>
    <row r="1274" spans="12:12" x14ac:dyDescent="0.25">
      <c r="L1274"/>
    </row>
    <row r="1275" spans="12:12" x14ac:dyDescent="0.25">
      <c r="L1275"/>
    </row>
    <row r="1276" spans="12:12" x14ac:dyDescent="0.25">
      <c r="L1276"/>
    </row>
    <row r="1277" spans="12:12" x14ac:dyDescent="0.25">
      <c r="L1277"/>
    </row>
    <row r="1278" spans="12:12" x14ac:dyDescent="0.25">
      <c r="L1278"/>
    </row>
    <row r="1279" spans="12:12" x14ac:dyDescent="0.25">
      <c r="L1279"/>
    </row>
    <row r="1280" spans="12:12" x14ac:dyDescent="0.25">
      <c r="L1280"/>
    </row>
    <row r="1281" spans="12:12" x14ac:dyDescent="0.25">
      <c r="L1281"/>
    </row>
    <row r="1282" spans="12:12" x14ac:dyDescent="0.25">
      <c r="L1282"/>
    </row>
    <row r="1283" spans="12:12" x14ac:dyDescent="0.25">
      <c r="L1283"/>
    </row>
    <row r="1284" spans="12:12" x14ac:dyDescent="0.25">
      <c r="L1284"/>
    </row>
    <row r="1285" spans="12:12" x14ac:dyDescent="0.25">
      <c r="L1285"/>
    </row>
    <row r="1286" spans="12:12" x14ac:dyDescent="0.25">
      <c r="L1286"/>
    </row>
    <row r="1287" spans="12:12" x14ac:dyDescent="0.25">
      <c r="L1287"/>
    </row>
    <row r="1288" spans="12:12" x14ac:dyDescent="0.25">
      <c r="L1288"/>
    </row>
    <row r="1289" spans="12:12" x14ac:dyDescent="0.25">
      <c r="L1289"/>
    </row>
    <row r="1290" spans="12:12" x14ac:dyDescent="0.25">
      <c r="L1290"/>
    </row>
    <row r="1291" spans="12:12" x14ac:dyDescent="0.25">
      <c r="L1291"/>
    </row>
    <row r="1292" spans="12:12" x14ac:dyDescent="0.25">
      <c r="L1292"/>
    </row>
    <row r="1293" spans="12:12" x14ac:dyDescent="0.25">
      <c r="L1293"/>
    </row>
    <row r="1294" spans="12:12" x14ac:dyDescent="0.25">
      <c r="L1294"/>
    </row>
    <row r="1295" spans="12:12" x14ac:dyDescent="0.25">
      <c r="L1295"/>
    </row>
    <row r="1296" spans="12:12" x14ac:dyDescent="0.25">
      <c r="L1296"/>
    </row>
    <row r="1297" spans="12:12" x14ac:dyDescent="0.25">
      <c r="L1297"/>
    </row>
    <row r="1298" spans="12:12" x14ac:dyDescent="0.25">
      <c r="L1298"/>
    </row>
    <row r="1299" spans="12:12" x14ac:dyDescent="0.25">
      <c r="L1299"/>
    </row>
    <row r="1300" spans="12:12" x14ac:dyDescent="0.25">
      <c r="L1300"/>
    </row>
    <row r="1301" spans="12:12" x14ac:dyDescent="0.25">
      <c r="L1301"/>
    </row>
    <row r="1302" spans="12:12" x14ac:dyDescent="0.25">
      <c r="L1302"/>
    </row>
    <row r="1303" spans="12:12" x14ac:dyDescent="0.25">
      <c r="L1303"/>
    </row>
    <row r="1304" spans="12:12" x14ac:dyDescent="0.25">
      <c r="L1304"/>
    </row>
    <row r="1305" spans="12:12" x14ac:dyDescent="0.25">
      <c r="L1305"/>
    </row>
    <row r="1306" spans="12:12" x14ac:dyDescent="0.25">
      <c r="L1306"/>
    </row>
    <row r="1307" spans="12:12" x14ac:dyDescent="0.25">
      <c r="L1307"/>
    </row>
    <row r="1308" spans="12:12" x14ac:dyDescent="0.25">
      <c r="L1308"/>
    </row>
    <row r="1309" spans="12:12" x14ac:dyDescent="0.25">
      <c r="L1309"/>
    </row>
    <row r="1310" spans="12:12" x14ac:dyDescent="0.25">
      <c r="L1310"/>
    </row>
    <row r="1311" spans="12:12" x14ac:dyDescent="0.25">
      <c r="L1311"/>
    </row>
    <row r="1312" spans="12:12" x14ac:dyDescent="0.25">
      <c r="L1312"/>
    </row>
    <row r="1313" spans="12:12" x14ac:dyDescent="0.25">
      <c r="L1313"/>
    </row>
    <row r="1314" spans="12:12" x14ac:dyDescent="0.25">
      <c r="L1314"/>
    </row>
    <row r="1315" spans="12:12" x14ac:dyDescent="0.25">
      <c r="L1315"/>
    </row>
    <row r="1316" spans="12:12" x14ac:dyDescent="0.25">
      <c r="L1316"/>
    </row>
    <row r="1317" spans="12:12" x14ac:dyDescent="0.25">
      <c r="L1317"/>
    </row>
    <row r="1318" spans="12:12" x14ac:dyDescent="0.25">
      <c r="L1318"/>
    </row>
    <row r="1319" spans="12:12" x14ac:dyDescent="0.25">
      <c r="L1319"/>
    </row>
    <row r="1320" spans="12:12" x14ac:dyDescent="0.25">
      <c r="L1320"/>
    </row>
    <row r="1321" spans="12:12" x14ac:dyDescent="0.25">
      <c r="L1321"/>
    </row>
    <row r="1322" spans="12:12" x14ac:dyDescent="0.25">
      <c r="L1322"/>
    </row>
    <row r="1323" spans="12:12" x14ac:dyDescent="0.25">
      <c r="L1323"/>
    </row>
    <row r="1324" spans="12:12" x14ac:dyDescent="0.25">
      <c r="L1324"/>
    </row>
    <row r="1325" spans="12:12" x14ac:dyDescent="0.25">
      <c r="L1325"/>
    </row>
    <row r="1326" spans="12:12" x14ac:dyDescent="0.25">
      <c r="L1326"/>
    </row>
    <row r="1327" spans="12:12" x14ac:dyDescent="0.25">
      <c r="L1327"/>
    </row>
    <row r="1328" spans="12:12" x14ac:dyDescent="0.25">
      <c r="L1328"/>
    </row>
    <row r="1329" spans="12:12" x14ac:dyDescent="0.25">
      <c r="L1329"/>
    </row>
    <row r="1330" spans="12:12" x14ac:dyDescent="0.25">
      <c r="L1330"/>
    </row>
    <row r="1331" spans="12:12" x14ac:dyDescent="0.25">
      <c r="L1331"/>
    </row>
    <row r="1332" spans="12:12" x14ac:dyDescent="0.25">
      <c r="L1332"/>
    </row>
    <row r="1333" spans="12:12" x14ac:dyDescent="0.25">
      <c r="L1333"/>
    </row>
    <row r="1334" spans="12:12" x14ac:dyDescent="0.25">
      <c r="L1334"/>
    </row>
    <row r="1335" spans="12:12" x14ac:dyDescent="0.25">
      <c r="L1335"/>
    </row>
    <row r="1336" spans="12:12" x14ac:dyDescent="0.25">
      <c r="L1336"/>
    </row>
    <row r="1337" spans="12:12" x14ac:dyDescent="0.25">
      <c r="L1337"/>
    </row>
    <row r="1338" spans="12:12" x14ac:dyDescent="0.25">
      <c r="L1338"/>
    </row>
    <row r="1339" spans="12:12" x14ac:dyDescent="0.25">
      <c r="L1339"/>
    </row>
    <row r="1340" spans="12:12" x14ac:dyDescent="0.25">
      <c r="L1340"/>
    </row>
    <row r="1341" spans="12:12" x14ac:dyDescent="0.25">
      <c r="L1341"/>
    </row>
    <row r="1342" spans="12:12" x14ac:dyDescent="0.25">
      <c r="L1342"/>
    </row>
    <row r="1343" spans="12:12" x14ac:dyDescent="0.25">
      <c r="L1343"/>
    </row>
    <row r="1344" spans="12:12" x14ac:dyDescent="0.25">
      <c r="L1344"/>
    </row>
  </sheetData>
  <phoneticPr fontId="0" type="noConversion"/>
  <pageMargins left="0.5" right="0.5" top="1" bottom="1" header="0.5" footer="0.5"/>
  <pageSetup orientation="portrait" horizontalDpi="300" verticalDpi="3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Z50"/>
  <sheetViews>
    <sheetView topLeftCell="A18" workbookViewId="0">
      <selection activeCell="D23" sqref="D23"/>
    </sheetView>
  </sheetViews>
  <sheetFormatPr defaultRowHeight="13.2" x14ac:dyDescent="0.25"/>
  <cols>
    <col min="1" max="1" width="10.33203125" bestFit="1" customWidth="1"/>
    <col min="2" max="2" width="9.33203125" customWidth="1"/>
    <col min="3" max="3" width="10.6640625" bestFit="1" customWidth="1"/>
    <col min="4" max="4" width="12.109375" customWidth="1"/>
    <col min="5" max="5" width="13.109375" customWidth="1"/>
    <col min="6" max="6" width="11.6640625" bestFit="1" customWidth="1"/>
  </cols>
  <sheetData>
    <row r="5" spans="1:26" ht="13.8" x14ac:dyDescent="0.25">
      <c r="A5" s="134"/>
      <c r="G5" s="134"/>
      <c r="K5" s="134"/>
      <c r="O5" s="134"/>
      <c r="S5" s="134"/>
      <c r="W5" s="134"/>
    </row>
    <row r="6" spans="1:26" x14ac:dyDescent="0.25">
      <c r="A6" s="34"/>
      <c r="B6" s="34" t="s">
        <v>188</v>
      </c>
      <c r="C6" s="285"/>
      <c r="D6" s="34" t="s">
        <v>189</v>
      </c>
      <c r="E6" s="285"/>
      <c r="F6" s="285"/>
      <c r="G6" s="3"/>
      <c r="H6" s="1"/>
      <c r="K6" s="3"/>
      <c r="L6" s="1"/>
      <c r="O6" s="3"/>
      <c r="P6" s="1"/>
      <c r="S6" s="3"/>
      <c r="T6" s="1"/>
      <c r="W6" s="3"/>
      <c r="X6" s="1"/>
    </row>
    <row r="7" spans="1:26" x14ac:dyDescent="0.25">
      <c r="A7" s="347" t="s">
        <v>11</v>
      </c>
      <c r="B7" s="437" t="s">
        <v>20</v>
      </c>
      <c r="C7" s="437" t="s">
        <v>21</v>
      </c>
      <c r="D7" s="437" t="s">
        <v>20</v>
      </c>
      <c r="E7" s="437" t="s">
        <v>21</v>
      </c>
      <c r="F7" s="437" t="s">
        <v>45</v>
      </c>
      <c r="G7" s="5"/>
      <c r="H7" s="6"/>
      <c r="I7" s="6"/>
      <c r="J7" s="6"/>
      <c r="K7" s="5"/>
      <c r="L7" s="6"/>
      <c r="M7" s="6"/>
      <c r="N7" s="6"/>
      <c r="O7" s="5"/>
      <c r="P7" s="6"/>
      <c r="Q7" s="6"/>
      <c r="R7" s="6"/>
      <c r="S7" s="5"/>
      <c r="T7" s="6"/>
      <c r="U7" s="6"/>
      <c r="V7" s="6"/>
      <c r="W7" s="5"/>
      <c r="X7" s="6"/>
      <c r="Y7" s="6"/>
      <c r="Z7" s="6"/>
    </row>
    <row r="8" spans="1:26" ht="15" customHeight="1" x14ac:dyDescent="0.25">
      <c r="A8" s="438">
        <v>1</v>
      </c>
      <c r="B8" s="419">
        <v>12873</v>
      </c>
      <c r="C8" s="419">
        <v>10932</v>
      </c>
      <c r="D8" s="419"/>
      <c r="E8" s="419"/>
      <c r="F8" s="310">
        <f>+C8-B8+E8-D8</f>
        <v>-1941</v>
      </c>
      <c r="G8" s="10"/>
      <c r="H8" s="11"/>
      <c r="I8" s="11"/>
      <c r="J8" s="25"/>
      <c r="K8" s="10"/>
      <c r="L8" s="11"/>
      <c r="M8" s="11"/>
      <c r="N8" s="25"/>
      <c r="O8" s="10"/>
      <c r="P8" s="11"/>
      <c r="Q8" s="11"/>
      <c r="R8" s="25"/>
      <c r="S8" s="10"/>
      <c r="T8" s="11"/>
      <c r="U8" s="11"/>
      <c r="V8" s="25"/>
      <c r="W8" s="10"/>
      <c r="X8" s="11"/>
      <c r="Y8" s="11"/>
      <c r="Z8" s="25"/>
    </row>
    <row r="9" spans="1:26" ht="15" customHeight="1" x14ac:dyDescent="0.25">
      <c r="A9" s="438">
        <v>2</v>
      </c>
      <c r="B9" s="419">
        <v>13275</v>
      </c>
      <c r="C9" s="419">
        <v>10932</v>
      </c>
      <c r="D9" s="419"/>
      <c r="E9" s="419"/>
      <c r="F9" s="310">
        <f t="shared" ref="F9:F38" si="0">+C9-B9+E9-D9</f>
        <v>-2343</v>
      </c>
      <c r="G9" s="10"/>
      <c r="H9" s="11"/>
      <c r="I9" s="11"/>
      <c r="J9" s="25"/>
      <c r="K9" s="10"/>
      <c r="L9" s="11"/>
      <c r="M9" s="11"/>
      <c r="N9" s="25"/>
      <c r="O9" s="10"/>
      <c r="P9" s="11"/>
      <c r="Q9" s="11"/>
      <c r="R9" s="25"/>
      <c r="S9" s="10"/>
      <c r="T9" s="11"/>
      <c r="U9" s="11"/>
      <c r="V9" s="25"/>
      <c r="W9" s="10"/>
      <c r="X9" s="11"/>
      <c r="Y9" s="11"/>
      <c r="Z9" s="25"/>
    </row>
    <row r="10" spans="1:26" ht="15" customHeight="1" x14ac:dyDescent="0.25">
      <c r="A10" s="438">
        <v>3</v>
      </c>
      <c r="B10" s="419">
        <v>15491</v>
      </c>
      <c r="C10" s="419">
        <v>10932</v>
      </c>
      <c r="D10" s="419">
        <v>-1</v>
      </c>
      <c r="E10" s="419"/>
      <c r="F10" s="310">
        <f t="shared" si="0"/>
        <v>-4558</v>
      </c>
      <c r="G10" s="10"/>
      <c r="H10" s="11"/>
      <c r="I10" s="11"/>
      <c r="J10" s="25"/>
      <c r="K10" s="10"/>
      <c r="L10" s="11"/>
      <c r="M10" s="11"/>
      <c r="N10" s="25"/>
      <c r="O10" s="10"/>
      <c r="P10" s="11"/>
      <c r="Q10" s="11"/>
      <c r="R10" s="25"/>
      <c r="S10" s="10"/>
      <c r="T10" s="11"/>
      <c r="U10" s="11"/>
      <c r="V10" s="25"/>
      <c r="W10" s="10"/>
      <c r="X10" s="11"/>
      <c r="Y10" s="11"/>
      <c r="Z10" s="25"/>
    </row>
    <row r="11" spans="1:26" ht="15" customHeight="1" x14ac:dyDescent="0.25">
      <c r="A11" s="438">
        <v>4</v>
      </c>
      <c r="B11" s="419">
        <v>14090</v>
      </c>
      <c r="C11" s="419">
        <v>10897</v>
      </c>
      <c r="D11" s="419">
        <v>-2</v>
      </c>
      <c r="E11" s="419"/>
      <c r="F11" s="310">
        <f t="shared" si="0"/>
        <v>-3191</v>
      </c>
      <c r="G11" s="10"/>
      <c r="H11" s="11"/>
      <c r="I11" s="11"/>
      <c r="J11" s="25"/>
      <c r="K11" s="10"/>
      <c r="L11" s="11"/>
      <c r="M11" s="11"/>
      <c r="N11" s="25"/>
      <c r="O11" s="10"/>
      <c r="P11" s="11"/>
      <c r="Q11" s="11"/>
      <c r="R11" s="25"/>
      <c r="S11" s="10"/>
      <c r="T11" s="11"/>
      <c r="U11" s="11"/>
      <c r="V11" s="25"/>
      <c r="W11" s="10"/>
      <c r="X11" s="11"/>
      <c r="Y11" s="11"/>
      <c r="Z11" s="25"/>
    </row>
    <row r="12" spans="1:26" ht="15" customHeight="1" x14ac:dyDescent="0.25">
      <c r="A12" s="438">
        <v>5</v>
      </c>
      <c r="B12" s="419">
        <v>14451</v>
      </c>
      <c r="C12" s="419">
        <v>10932</v>
      </c>
      <c r="D12" s="419">
        <v>-6</v>
      </c>
      <c r="E12" s="419"/>
      <c r="F12" s="310">
        <f t="shared" si="0"/>
        <v>-3513</v>
      </c>
      <c r="G12" s="10"/>
      <c r="H12" s="11"/>
      <c r="I12" s="11"/>
      <c r="J12" s="25"/>
      <c r="K12" s="10"/>
      <c r="L12" s="11"/>
      <c r="M12" s="11"/>
      <c r="N12" s="25"/>
      <c r="O12" s="10"/>
      <c r="P12" s="11"/>
      <c r="Q12" s="11"/>
      <c r="R12" s="25"/>
      <c r="S12" s="10"/>
      <c r="T12" s="11"/>
      <c r="U12" s="11"/>
      <c r="V12" s="25"/>
      <c r="W12" s="10"/>
      <c r="X12" s="11"/>
      <c r="Y12" s="11"/>
      <c r="Z12" s="25"/>
    </row>
    <row r="13" spans="1:26" ht="15" customHeight="1" x14ac:dyDescent="0.25">
      <c r="A13" s="438">
        <v>6</v>
      </c>
      <c r="B13" s="419">
        <v>13027</v>
      </c>
      <c r="C13" s="419">
        <v>10932</v>
      </c>
      <c r="D13" s="419">
        <v>-56</v>
      </c>
      <c r="E13" s="419"/>
      <c r="F13" s="310">
        <f t="shared" si="0"/>
        <v>-2039</v>
      </c>
      <c r="G13" s="10"/>
      <c r="H13" s="11"/>
      <c r="I13" s="11"/>
      <c r="J13" s="25"/>
      <c r="K13" s="10"/>
      <c r="L13" s="11"/>
      <c r="M13" s="11"/>
      <c r="N13" s="25"/>
      <c r="O13" s="10"/>
      <c r="P13" s="11"/>
      <c r="Q13" s="11"/>
      <c r="R13" s="25"/>
      <c r="S13" s="10"/>
      <c r="T13" s="11"/>
      <c r="U13" s="11"/>
      <c r="V13" s="25"/>
      <c r="W13" s="10"/>
      <c r="X13" s="11"/>
      <c r="Y13" s="11"/>
      <c r="Z13" s="25"/>
    </row>
    <row r="14" spans="1:26" ht="15" customHeight="1" x14ac:dyDescent="0.25">
      <c r="A14" s="438">
        <v>7</v>
      </c>
      <c r="B14" s="419">
        <v>11185</v>
      </c>
      <c r="C14" s="419">
        <v>10932</v>
      </c>
      <c r="D14" s="419">
        <v>-97</v>
      </c>
      <c r="E14" s="419"/>
      <c r="F14" s="310">
        <f t="shared" si="0"/>
        <v>-156</v>
      </c>
      <c r="G14" s="10"/>
      <c r="H14" s="11"/>
      <c r="I14" s="11"/>
      <c r="J14" s="25"/>
      <c r="K14" s="10"/>
      <c r="L14" s="11"/>
      <c r="M14" s="11"/>
      <c r="N14" s="25"/>
      <c r="O14" s="10"/>
      <c r="P14" s="11"/>
      <c r="Q14" s="11"/>
      <c r="R14" s="25"/>
      <c r="S14" s="10"/>
      <c r="T14" s="11"/>
      <c r="U14" s="11"/>
      <c r="V14" s="25"/>
      <c r="W14" s="10"/>
      <c r="X14" s="11"/>
      <c r="Y14" s="11"/>
      <c r="Z14" s="25"/>
    </row>
    <row r="15" spans="1:26" ht="15" customHeight="1" x14ac:dyDescent="0.25">
      <c r="A15" s="438">
        <v>8</v>
      </c>
      <c r="B15" s="419">
        <v>10651</v>
      </c>
      <c r="C15" s="419">
        <v>10866</v>
      </c>
      <c r="D15" s="419">
        <v>-111</v>
      </c>
      <c r="E15" s="419"/>
      <c r="F15" s="310">
        <f t="shared" si="0"/>
        <v>326</v>
      </c>
      <c r="G15" s="10"/>
      <c r="H15" s="11"/>
      <c r="I15" s="11"/>
      <c r="J15" s="25"/>
      <c r="K15" s="10"/>
      <c r="L15" s="11"/>
      <c r="M15" s="11"/>
      <c r="N15" s="25"/>
      <c r="O15" s="10"/>
      <c r="P15" s="11"/>
      <c r="Q15" s="11"/>
      <c r="R15" s="25"/>
      <c r="S15" s="10"/>
      <c r="T15" s="11"/>
      <c r="U15" s="11"/>
      <c r="V15" s="25"/>
      <c r="W15" s="10"/>
      <c r="X15" s="11"/>
      <c r="Y15" s="11"/>
      <c r="Z15" s="25"/>
    </row>
    <row r="16" spans="1:26" ht="15" customHeight="1" x14ac:dyDescent="0.25">
      <c r="A16" s="438">
        <v>9</v>
      </c>
      <c r="B16" s="419">
        <v>10898</v>
      </c>
      <c r="C16" s="419">
        <v>10932</v>
      </c>
      <c r="D16" s="419">
        <v>-36</v>
      </c>
      <c r="E16" s="419"/>
      <c r="F16" s="310">
        <f t="shared" si="0"/>
        <v>70</v>
      </c>
      <c r="G16" s="10"/>
      <c r="H16" s="11"/>
      <c r="I16" s="11"/>
      <c r="J16" s="25"/>
      <c r="K16" s="10"/>
      <c r="L16" s="11"/>
      <c r="M16" s="11"/>
      <c r="N16" s="25"/>
      <c r="O16" s="10"/>
      <c r="P16" s="11"/>
      <c r="Q16" s="11"/>
      <c r="R16" s="25"/>
      <c r="S16" s="10"/>
      <c r="T16" s="11"/>
      <c r="U16" s="11"/>
      <c r="V16" s="25"/>
      <c r="W16" s="10"/>
      <c r="X16" s="11"/>
      <c r="Y16" s="11"/>
      <c r="Z16" s="25"/>
    </row>
    <row r="17" spans="1:26" ht="15" customHeight="1" x14ac:dyDescent="0.25">
      <c r="A17" s="438">
        <v>10</v>
      </c>
      <c r="B17" s="419">
        <v>11139</v>
      </c>
      <c r="C17" s="419">
        <v>10932</v>
      </c>
      <c r="D17" s="419">
        <v>-13</v>
      </c>
      <c r="E17" s="419"/>
      <c r="F17" s="310">
        <f t="shared" si="0"/>
        <v>-194</v>
      </c>
      <c r="G17" s="10"/>
      <c r="H17" s="11"/>
      <c r="I17" s="11"/>
      <c r="J17" s="25"/>
      <c r="K17" s="10"/>
      <c r="L17" s="11"/>
      <c r="M17" s="11"/>
      <c r="N17" s="25"/>
      <c r="O17" s="10"/>
      <c r="P17" s="11"/>
      <c r="Q17" s="11"/>
      <c r="R17" s="25"/>
      <c r="S17" s="10"/>
      <c r="T17" s="11"/>
      <c r="U17" s="11"/>
      <c r="V17" s="25"/>
      <c r="W17" s="10"/>
      <c r="X17" s="11"/>
      <c r="Y17" s="11"/>
      <c r="Z17" s="25"/>
    </row>
    <row r="18" spans="1:26" ht="15" customHeight="1" x14ac:dyDescent="0.25">
      <c r="A18" s="438">
        <v>11</v>
      </c>
      <c r="B18" s="419">
        <v>11928</v>
      </c>
      <c r="C18" s="419">
        <v>10932</v>
      </c>
      <c r="D18" s="419">
        <v>-37</v>
      </c>
      <c r="E18" s="419"/>
      <c r="F18" s="310">
        <f t="shared" si="0"/>
        <v>-959</v>
      </c>
      <c r="G18" s="10"/>
      <c r="H18" s="11"/>
      <c r="I18" s="11"/>
      <c r="J18" s="25"/>
      <c r="K18" s="10"/>
      <c r="L18" s="11"/>
      <c r="M18" s="11"/>
      <c r="N18" s="25"/>
      <c r="O18" s="10"/>
      <c r="P18" s="11"/>
      <c r="Q18" s="11"/>
      <c r="R18" s="25"/>
      <c r="S18" s="10"/>
      <c r="T18" s="11"/>
      <c r="U18" s="11"/>
      <c r="V18" s="25"/>
      <c r="W18" s="10"/>
      <c r="X18" s="11"/>
      <c r="Y18" s="11"/>
      <c r="Z18" s="25"/>
    </row>
    <row r="19" spans="1:26" ht="15" customHeight="1" x14ac:dyDescent="0.25">
      <c r="A19" s="438">
        <v>12</v>
      </c>
      <c r="B19" s="419">
        <v>11557</v>
      </c>
      <c r="C19" s="419">
        <v>10157</v>
      </c>
      <c r="D19" s="419">
        <v>-23</v>
      </c>
      <c r="E19" s="419"/>
      <c r="F19" s="310">
        <f t="shared" si="0"/>
        <v>-1377</v>
      </c>
      <c r="G19" s="10"/>
      <c r="H19" s="11"/>
      <c r="I19" s="11"/>
      <c r="J19" s="25"/>
      <c r="K19" s="10"/>
      <c r="L19" s="11"/>
      <c r="M19" s="11"/>
      <c r="N19" s="25"/>
      <c r="O19" s="10"/>
      <c r="P19" s="11"/>
      <c r="Q19" s="11"/>
      <c r="R19" s="25"/>
      <c r="S19" s="10"/>
      <c r="T19" s="11"/>
      <c r="U19" s="11"/>
      <c r="V19" s="25"/>
      <c r="W19" s="10"/>
      <c r="X19" s="11"/>
      <c r="Y19" s="11"/>
      <c r="Z19" s="25"/>
    </row>
    <row r="20" spans="1:26" ht="15" customHeight="1" x14ac:dyDescent="0.25">
      <c r="A20" s="438">
        <v>13</v>
      </c>
      <c r="B20" s="419">
        <v>10718</v>
      </c>
      <c r="C20" s="419">
        <v>10157</v>
      </c>
      <c r="D20" s="419">
        <v>-36</v>
      </c>
      <c r="E20" s="419"/>
      <c r="F20" s="310">
        <f t="shared" si="0"/>
        <v>-525</v>
      </c>
      <c r="G20" s="10"/>
      <c r="H20" s="11"/>
      <c r="I20" s="11"/>
      <c r="J20" s="25"/>
      <c r="K20" s="10"/>
      <c r="L20" s="11"/>
      <c r="M20" s="11"/>
      <c r="N20" s="25"/>
      <c r="O20" s="10"/>
      <c r="P20" s="11"/>
      <c r="Q20" s="11"/>
      <c r="R20" s="25"/>
      <c r="S20" s="10"/>
      <c r="T20" s="11"/>
      <c r="U20" s="11"/>
      <c r="V20" s="25"/>
      <c r="W20" s="10"/>
      <c r="X20" s="11"/>
      <c r="Y20" s="11"/>
      <c r="Z20" s="25"/>
    </row>
    <row r="21" spans="1:26" ht="15" customHeight="1" x14ac:dyDescent="0.25">
      <c r="A21" s="438">
        <v>14</v>
      </c>
      <c r="B21" s="419">
        <v>11228</v>
      </c>
      <c r="C21" s="419">
        <v>10157</v>
      </c>
      <c r="D21" s="419">
        <v>-64</v>
      </c>
      <c r="E21" s="419"/>
      <c r="F21" s="310">
        <f t="shared" si="0"/>
        <v>-1007</v>
      </c>
      <c r="G21" s="10"/>
      <c r="H21" s="11"/>
      <c r="I21" s="11"/>
      <c r="J21" s="25"/>
      <c r="K21" s="10"/>
      <c r="L21" s="11"/>
      <c r="M21" s="11"/>
      <c r="N21" s="25"/>
      <c r="O21" s="10"/>
      <c r="P21" s="11"/>
      <c r="Q21" s="11"/>
      <c r="R21" s="25"/>
      <c r="S21" s="10"/>
      <c r="T21" s="11"/>
      <c r="U21" s="11"/>
      <c r="V21" s="25"/>
      <c r="W21" s="10"/>
      <c r="X21" s="11"/>
      <c r="Y21" s="11"/>
      <c r="Z21" s="25"/>
    </row>
    <row r="22" spans="1:26" ht="15" customHeight="1" x14ac:dyDescent="0.25">
      <c r="A22" s="438">
        <v>15</v>
      </c>
      <c r="B22" s="419">
        <v>11959</v>
      </c>
      <c r="C22" s="419">
        <v>10157</v>
      </c>
      <c r="D22" s="419">
        <v>-98</v>
      </c>
      <c r="E22" s="419"/>
      <c r="F22" s="310">
        <f t="shared" si="0"/>
        <v>-1704</v>
      </c>
      <c r="G22" s="10"/>
      <c r="H22" s="11"/>
      <c r="I22" s="11"/>
      <c r="J22" s="25"/>
      <c r="K22" s="10"/>
      <c r="L22" s="11"/>
      <c r="M22" s="11"/>
      <c r="N22" s="25"/>
      <c r="O22" s="10"/>
      <c r="P22" s="11"/>
      <c r="Q22" s="11"/>
      <c r="R22" s="25"/>
      <c r="S22" s="10"/>
      <c r="T22" s="11"/>
      <c r="U22" s="11"/>
      <c r="V22" s="25"/>
      <c r="W22" s="10"/>
      <c r="X22" s="11"/>
      <c r="Y22" s="11"/>
      <c r="Z22" s="25"/>
    </row>
    <row r="23" spans="1:26" ht="15" customHeight="1" x14ac:dyDescent="0.25">
      <c r="A23" s="438">
        <v>16</v>
      </c>
      <c r="B23" s="419">
        <v>10946</v>
      </c>
      <c r="C23" s="419">
        <v>10157</v>
      </c>
      <c r="D23" s="419">
        <v>-89</v>
      </c>
      <c r="E23" s="419"/>
      <c r="F23" s="310">
        <f t="shared" si="0"/>
        <v>-700</v>
      </c>
      <c r="G23" s="10"/>
      <c r="H23" s="11"/>
      <c r="I23" s="11"/>
      <c r="J23" s="25"/>
      <c r="K23" s="10"/>
      <c r="L23" s="11"/>
      <c r="M23" s="11"/>
      <c r="N23" s="25"/>
      <c r="O23" s="10"/>
      <c r="P23" s="11"/>
      <c r="Q23" s="11"/>
      <c r="R23" s="25"/>
      <c r="S23" s="10"/>
      <c r="T23" s="11"/>
      <c r="U23" s="11"/>
      <c r="V23" s="25"/>
      <c r="W23" s="10"/>
      <c r="X23" s="11"/>
      <c r="Y23" s="11"/>
      <c r="Z23" s="25"/>
    </row>
    <row r="24" spans="1:26" ht="15" customHeight="1" x14ac:dyDescent="0.25">
      <c r="A24" s="438">
        <v>17</v>
      </c>
      <c r="B24" s="419"/>
      <c r="C24" s="419"/>
      <c r="D24" s="419"/>
      <c r="E24" s="419"/>
      <c r="F24" s="310">
        <f t="shared" si="0"/>
        <v>0</v>
      </c>
      <c r="G24" s="10"/>
      <c r="H24" s="11"/>
      <c r="I24" s="11"/>
      <c r="J24" s="25"/>
      <c r="K24" s="10"/>
      <c r="L24" s="11"/>
      <c r="M24" s="11"/>
      <c r="N24" s="25"/>
      <c r="O24" s="10"/>
      <c r="P24" s="11"/>
      <c r="Q24" s="11"/>
      <c r="R24" s="25"/>
      <c r="S24" s="10"/>
      <c r="T24" s="11"/>
      <c r="U24" s="11"/>
      <c r="V24" s="25"/>
      <c r="W24" s="10"/>
      <c r="X24" s="11"/>
      <c r="Y24" s="11"/>
      <c r="Z24" s="25"/>
    </row>
    <row r="25" spans="1:26" ht="15" customHeight="1" x14ac:dyDescent="0.25">
      <c r="A25" s="438">
        <v>18</v>
      </c>
      <c r="B25" s="419"/>
      <c r="C25" s="419"/>
      <c r="D25" s="419"/>
      <c r="E25" s="419"/>
      <c r="F25" s="310">
        <f t="shared" si="0"/>
        <v>0</v>
      </c>
      <c r="G25" s="10"/>
      <c r="H25" s="11"/>
      <c r="I25" s="11"/>
      <c r="J25" s="25"/>
      <c r="K25" s="10"/>
      <c r="L25" s="11"/>
      <c r="M25" s="11"/>
      <c r="N25" s="25"/>
      <c r="O25" s="10"/>
      <c r="P25" s="11"/>
      <c r="Q25" s="11"/>
      <c r="R25" s="25"/>
      <c r="S25" s="10"/>
      <c r="T25" s="11"/>
      <c r="U25" s="11"/>
      <c r="V25" s="25"/>
      <c r="W25" s="10"/>
      <c r="X25" s="11"/>
      <c r="Y25" s="11"/>
      <c r="Z25" s="25"/>
    </row>
    <row r="26" spans="1:26" ht="15" customHeight="1" x14ac:dyDescent="0.25">
      <c r="A26" s="438">
        <v>19</v>
      </c>
      <c r="B26" s="419"/>
      <c r="C26" s="419"/>
      <c r="D26" s="419"/>
      <c r="E26" s="419"/>
      <c r="F26" s="310">
        <f t="shared" si="0"/>
        <v>0</v>
      </c>
      <c r="G26" s="10"/>
      <c r="H26" s="11"/>
      <c r="I26" s="11"/>
      <c r="J26" s="25"/>
      <c r="K26" s="10"/>
      <c r="L26" s="11"/>
      <c r="M26" s="11"/>
      <c r="N26" s="25"/>
      <c r="O26" s="10"/>
      <c r="P26" s="11"/>
      <c r="Q26" s="11"/>
      <c r="R26" s="25"/>
      <c r="S26" s="10"/>
      <c r="T26" s="11"/>
      <c r="U26" s="11"/>
      <c r="V26" s="25"/>
      <c r="W26" s="10"/>
      <c r="X26" s="11"/>
      <c r="Y26" s="11"/>
      <c r="Z26" s="25"/>
    </row>
    <row r="27" spans="1:26" ht="15" customHeight="1" x14ac:dyDescent="0.25">
      <c r="A27" s="438">
        <v>20</v>
      </c>
      <c r="B27" s="445"/>
      <c r="C27" s="419"/>
      <c r="D27" s="419"/>
      <c r="E27" s="419"/>
      <c r="F27" s="310">
        <f t="shared" si="0"/>
        <v>0</v>
      </c>
      <c r="G27" s="10"/>
      <c r="H27" s="11"/>
      <c r="I27" s="11"/>
      <c r="J27" s="25"/>
      <c r="K27" s="10"/>
      <c r="L27" s="11"/>
      <c r="M27" s="11"/>
      <c r="N27" s="25"/>
      <c r="O27" s="10"/>
      <c r="P27" s="11"/>
      <c r="Q27" s="11"/>
      <c r="R27" s="25"/>
      <c r="S27" s="10"/>
      <c r="T27" s="11"/>
      <c r="U27" s="11"/>
      <c r="V27" s="25"/>
      <c r="W27" s="10"/>
      <c r="X27" s="11"/>
      <c r="Y27" s="11"/>
      <c r="Z27" s="25"/>
    </row>
    <row r="28" spans="1:26" ht="15" customHeight="1" x14ac:dyDescent="0.25">
      <c r="A28" s="438">
        <v>21</v>
      </c>
      <c r="B28" s="419"/>
      <c r="C28" s="419"/>
      <c r="D28" s="419"/>
      <c r="E28" s="419"/>
      <c r="F28" s="310">
        <f t="shared" si="0"/>
        <v>0</v>
      </c>
      <c r="G28" s="10"/>
      <c r="H28" s="11"/>
      <c r="I28" s="11"/>
      <c r="J28" s="25"/>
      <c r="K28" s="10"/>
      <c r="L28" s="11"/>
      <c r="M28" s="11"/>
      <c r="N28" s="25"/>
      <c r="O28" s="10"/>
      <c r="P28" s="11"/>
      <c r="Q28" s="11"/>
      <c r="R28" s="25"/>
      <c r="S28" s="10"/>
      <c r="T28" s="11"/>
      <c r="U28" s="11"/>
      <c r="V28" s="25"/>
      <c r="W28" s="10"/>
      <c r="X28" s="11"/>
      <c r="Y28" s="11"/>
      <c r="Z28" s="25"/>
    </row>
    <row r="29" spans="1:26" ht="15" customHeight="1" x14ac:dyDescent="0.25">
      <c r="A29" s="438">
        <v>22</v>
      </c>
      <c r="B29" s="419"/>
      <c r="C29" s="419"/>
      <c r="D29" s="419"/>
      <c r="E29" s="419"/>
      <c r="F29" s="310">
        <f t="shared" si="0"/>
        <v>0</v>
      </c>
      <c r="G29" s="10"/>
      <c r="H29" s="11"/>
      <c r="I29" s="11"/>
      <c r="J29" s="25"/>
      <c r="K29" s="10"/>
      <c r="L29" s="11"/>
      <c r="M29" s="11"/>
      <c r="N29" s="25"/>
      <c r="O29" s="10"/>
      <c r="P29" s="11"/>
      <c r="Q29" s="11"/>
      <c r="R29" s="25"/>
      <c r="S29" s="10"/>
      <c r="T29" s="11"/>
      <c r="U29" s="11"/>
      <c r="V29" s="25"/>
      <c r="W29" s="10"/>
      <c r="X29" s="11"/>
      <c r="Y29" s="11"/>
      <c r="Z29" s="25"/>
    </row>
    <row r="30" spans="1:26" ht="15" customHeight="1" x14ac:dyDescent="0.25">
      <c r="A30" s="438">
        <v>23</v>
      </c>
      <c r="B30" s="419"/>
      <c r="C30" s="419"/>
      <c r="D30" s="419"/>
      <c r="E30" s="419"/>
      <c r="F30" s="310">
        <f t="shared" si="0"/>
        <v>0</v>
      </c>
      <c r="G30" s="10"/>
      <c r="H30" s="11"/>
      <c r="I30" s="11"/>
      <c r="J30" s="25"/>
      <c r="K30" s="10"/>
      <c r="L30" s="11"/>
      <c r="M30" s="11"/>
      <c r="N30" s="25"/>
      <c r="O30" s="10"/>
      <c r="P30" s="11"/>
      <c r="Q30" s="11"/>
      <c r="R30" s="25"/>
      <c r="S30" s="10"/>
      <c r="T30" s="11"/>
      <c r="U30" s="11"/>
      <c r="V30" s="25"/>
      <c r="W30" s="10"/>
      <c r="X30" s="11"/>
      <c r="Y30" s="11"/>
      <c r="Z30" s="25"/>
    </row>
    <row r="31" spans="1:26" ht="15" customHeight="1" x14ac:dyDescent="0.25">
      <c r="A31" s="438">
        <v>24</v>
      </c>
      <c r="B31" s="419"/>
      <c r="C31" s="419"/>
      <c r="D31" s="419"/>
      <c r="E31" s="419"/>
      <c r="F31" s="310">
        <f t="shared" si="0"/>
        <v>0</v>
      </c>
      <c r="G31" s="10"/>
      <c r="H31" s="11"/>
      <c r="I31" s="11"/>
      <c r="J31" s="25"/>
      <c r="K31" s="10"/>
      <c r="L31" s="11"/>
      <c r="M31" s="11"/>
      <c r="N31" s="25"/>
      <c r="O31" s="10"/>
      <c r="P31" s="11"/>
      <c r="Q31" s="11"/>
      <c r="R31" s="25"/>
      <c r="S31" s="10"/>
      <c r="T31" s="11"/>
      <c r="U31" s="11"/>
      <c r="V31" s="25"/>
      <c r="W31" s="10"/>
      <c r="X31" s="11"/>
      <c r="Y31" s="11"/>
      <c r="Z31" s="25"/>
    </row>
    <row r="32" spans="1:26" ht="15" customHeight="1" x14ac:dyDescent="0.25">
      <c r="A32" s="438">
        <v>25</v>
      </c>
      <c r="B32" s="419"/>
      <c r="C32" s="419"/>
      <c r="D32" s="419"/>
      <c r="E32" s="419"/>
      <c r="F32" s="310">
        <f t="shared" si="0"/>
        <v>0</v>
      </c>
      <c r="G32" s="10"/>
      <c r="H32" s="11"/>
      <c r="I32" s="11"/>
      <c r="J32" s="25"/>
      <c r="K32" s="10"/>
      <c r="L32" s="11"/>
      <c r="M32" s="11"/>
      <c r="N32" s="25"/>
      <c r="O32" s="10"/>
      <c r="P32" s="11"/>
      <c r="Q32" s="11"/>
      <c r="R32" s="25"/>
      <c r="S32" s="10"/>
      <c r="T32" s="11"/>
      <c r="U32" s="11"/>
      <c r="V32" s="25"/>
      <c r="W32" s="10"/>
      <c r="X32" s="11"/>
      <c r="Y32" s="11"/>
      <c r="Z32" s="25"/>
    </row>
    <row r="33" spans="1:26" ht="15" customHeight="1" x14ac:dyDescent="0.25">
      <c r="A33" s="438">
        <v>26</v>
      </c>
      <c r="B33" s="419"/>
      <c r="C33" s="419"/>
      <c r="D33" s="419"/>
      <c r="E33" s="419"/>
      <c r="F33" s="310">
        <f t="shared" si="0"/>
        <v>0</v>
      </c>
      <c r="G33" s="10"/>
      <c r="H33" s="11"/>
      <c r="I33" s="11"/>
      <c r="J33" s="25"/>
      <c r="K33" s="10"/>
      <c r="L33" s="11"/>
      <c r="M33" s="11"/>
      <c r="N33" s="25"/>
      <c r="O33" s="10"/>
      <c r="P33" s="11"/>
      <c r="Q33" s="11"/>
      <c r="R33" s="25"/>
      <c r="S33" s="10"/>
      <c r="T33" s="11"/>
      <c r="U33" s="11"/>
      <c r="V33" s="25"/>
      <c r="W33" s="10"/>
      <c r="X33" s="11"/>
      <c r="Y33" s="11"/>
      <c r="Z33" s="25"/>
    </row>
    <row r="34" spans="1:26" ht="15" customHeight="1" x14ac:dyDescent="0.25">
      <c r="A34" s="438">
        <v>27</v>
      </c>
      <c r="B34" s="419"/>
      <c r="C34" s="419"/>
      <c r="D34" s="419"/>
      <c r="E34" s="419"/>
      <c r="F34" s="310">
        <f t="shared" si="0"/>
        <v>0</v>
      </c>
      <c r="G34" s="10"/>
      <c r="H34" s="11"/>
      <c r="I34" s="11"/>
      <c r="J34" s="25"/>
      <c r="K34" s="10"/>
      <c r="L34" s="11"/>
      <c r="M34" s="11"/>
      <c r="N34" s="25"/>
      <c r="O34" s="10"/>
      <c r="P34" s="11"/>
      <c r="Q34" s="11"/>
      <c r="R34" s="25"/>
      <c r="S34" s="10"/>
      <c r="T34" s="11"/>
      <c r="U34" s="11"/>
      <c r="V34" s="25"/>
      <c r="W34" s="10"/>
      <c r="X34" s="11"/>
      <c r="Y34" s="11"/>
      <c r="Z34" s="25"/>
    </row>
    <row r="35" spans="1:26" ht="15" customHeight="1" x14ac:dyDescent="0.25">
      <c r="A35" s="438">
        <v>28</v>
      </c>
      <c r="B35" s="419"/>
      <c r="C35" s="419"/>
      <c r="D35" s="419"/>
      <c r="E35" s="419"/>
      <c r="F35" s="310">
        <f t="shared" si="0"/>
        <v>0</v>
      </c>
      <c r="G35" s="10"/>
      <c r="H35" s="11"/>
      <c r="I35" s="11"/>
      <c r="J35" s="25"/>
      <c r="K35" s="10"/>
      <c r="L35" s="11"/>
      <c r="M35" s="11"/>
      <c r="N35" s="25"/>
      <c r="O35" s="10"/>
      <c r="P35" s="11"/>
      <c r="Q35" s="11"/>
      <c r="R35" s="25"/>
      <c r="S35" s="10"/>
      <c r="T35" s="11"/>
      <c r="U35" s="11"/>
      <c r="V35" s="25"/>
      <c r="W35" s="10"/>
      <c r="X35" s="11"/>
      <c r="Y35" s="11"/>
      <c r="Z35" s="25"/>
    </row>
    <row r="36" spans="1:26" ht="15" customHeight="1" x14ac:dyDescent="0.25">
      <c r="A36" s="438">
        <v>29</v>
      </c>
      <c r="B36" s="419"/>
      <c r="C36" s="419"/>
      <c r="D36" s="419"/>
      <c r="E36" s="419"/>
      <c r="F36" s="310">
        <f t="shared" si="0"/>
        <v>0</v>
      </c>
      <c r="G36" s="10"/>
      <c r="H36" s="11"/>
      <c r="I36" s="11"/>
      <c r="J36" s="25"/>
      <c r="K36" s="10"/>
      <c r="L36" s="11"/>
      <c r="M36" s="11"/>
      <c r="N36" s="25"/>
      <c r="O36" s="10"/>
      <c r="P36" s="11"/>
      <c r="Q36" s="11"/>
      <c r="R36" s="25"/>
      <c r="S36" s="10"/>
      <c r="T36" s="11"/>
      <c r="U36" s="11"/>
      <c r="V36" s="25"/>
      <c r="W36" s="10"/>
      <c r="X36" s="11"/>
      <c r="Y36" s="11"/>
      <c r="Z36" s="25"/>
    </row>
    <row r="37" spans="1:26" ht="15" customHeight="1" x14ac:dyDescent="0.25">
      <c r="A37" s="438">
        <v>30</v>
      </c>
      <c r="B37" s="419"/>
      <c r="C37" s="419"/>
      <c r="D37" s="419"/>
      <c r="E37" s="419"/>
      <c r="F37" s="310">
        <f t="shared" si="0"/>
        <v>0</v>
      </c>
      <c r="G37" s="10"/>
      <c r="H37" s="11"/>
      <c r="I37" s="11"/>
      <c r="J37" s="25"/>
      <c r="K37" s="10"/>
      <c r="L37" s="11"/>
      <c r="M37" s="11"/>
      <c r="N37" s="25"/>
      <c r="O37" s="10"/>
      <c r="P37" s="11"/>
      <c r="Q37" s="11"/>
      <c r="R37" s="25"/>
      <c r="S37" s="10"/>
      <c r="T37" s="11"/>
      <c r="U37" s="11"/>
      <c r="V37" s="25"/>
      <c r="W37" s="10"/>
      <c r="X37" s="11"/>
      <c r="Y37" s="11"/>
      <c r="Z37" s="25"/>
    </row>
    <row r="38" spans="1:26" ht="15" customHeight="1" x14ac:dyDescent="0.25">
      <c r="A38" s="438">
        <v>31</v>
      </c>
      <c r="B38" s="419"/>
      <c r="C38" s="419"/>
      <c r="D38" s="419"/>
      <c r="E38" s="419"/>
      <c r="F38" s="310">
        <f t="shared" si="0"/>
        <v>0</v>
      </c>
      <c r="G38" s="10"/>
      <c r="H38" s="11"/>
      <c r="I38" s="11"/>
      <c r="J38" s="25"/>
      <c r="K38" s="10"/>
      <c r="L38" s="11"/>
      <c r="M38" s="11"/>
      <c r="N38" s="25"/>
      <c r="O38" s="10"/>
      <c r="P38" s="11"/>
      <c r="Q38" s="11"/>
      <c r="R38" s="25"/>
      <c r="S38" s="10"/>
      <c r="T38" s="11"/>
      <c r="U38" s="11"/>
      <c r="V38" s="25"/>
      <c r="W38" s="10"/>
      <c r="X38" s="11"/>
      <c r="Y38" s="11"/>
      <c r="Z38" s="25"/>
    </row>
    <row r="39" spans="1:26" ht="15" customHeight="1" x14ac:dyDescent="0.25">
      <c r="A39" s="438"/>
      <c r="B39" s="419">
        <f>SUM(B8:B38)</f>
        <v>195416</v>
      </c>
      <c r="C39" s="419">
        <f>SUM(C8:C38)</f>
        <v>170936</v>
      </c>
      <c r="D39" s="419">
        <f>SUM(D8:D38)</f>
        <v>-669</v>
      </c>
      <c r="E39" s="419">
        <f>SUM(E8:E38)</f>
        <v>0</v>
      </c>
      <c r="F39" s="419">
        <f>SUM(F8:F38)</f>
        <v>-23811</v>
      </c>
      <c r="G39" s="10"/>
      <c r="H39" s="11"/>
      <c r="I39" s="11"/>
      <c r="J39" s="11"/>
      <c r="K39" s="10"/>
      <c r="L39" s="11"/>
      <c r="M39" s="11"/>
      <c r="N39" s="11"/>
      <c r="O39" s="10"/>
      <c r="P39" s="11"/>
      <c r="Q39" s="11"/>
      <c r="R39" s="11"/>
      <c r="S39" s="10"/>
      <c r="T39" s="11"/>
      <c r="U39" s="11"/>
      <c r="V39" s="11"/>
      <c r="W39" s="10"/>
      <c r="X39" s="11"/>
      <c r="Y39" s="11"/>
      <c r="Z39" s="11"/>
    </row>
    <row r="40" spans="1:26" ht="15" customHeight="1" x14ac:dyDescent="0.25">
      <c r="A40" s="439"/>
      <c r="B40" s="285"/>
      <c r="C40" s="440"/>
      <c r="D40" s="440"/>
      <c r="E40" s="440"/>
      <c r="F40" s="441">
        <f>+summary!H4</f>
        <v>2.14</v>
      </c>
      <c r="G40" s="26"/>
      <c r="I40" s="14"/>
      <c r="J40" s="106"/>
      <c r="K40" s="26"/>
      <c r="M40" s="14"/>
      <c r="N40" s="106"/>
      <c r="O40" s="26"/>
      <c r="Q40" s="14"/>
      <c r="R40" s="106"/>
      <c r="S40" s="26"/>
      <c r="U40" s="14"/>
      <c r="V40" s="106"/>
      <c r="W40" s="26"/>
      <c r="Y40" s="14"/>
      <c r="Z40" s="106"/>
    </row>
    <row r="41" spans="1:26" ht="15" customHeight="1" x14ac:dyDescent="0.25">
      <c r="A41" s="285"/>
      <c r="B41" s="285"/>
      <c r="C41" s="285"/>
      <c r="D41" s="285"/>
      <c r="E41" s="285"/>
      <c r="F41" s="442">
        <f>+F40*F39</f>
        <v>-50955.54</v>
      </c>
      <c r="J41" s="138"/>
      <c r="N41" s="138"/>
      <c r="R41" s="138"/>
      <c r="V41" s="138"/>
      <c r="Z41" s="138"/>
    </row>
    <row r="42" spans="1:26" ht="15" customHeight="1" x14ac:dyDescent="0.25">
      <c r="A42" s="56">
        <v>37225</v>
      </c>
      <c r="B42" s="285"/>
      <c r="C42" s="443"/>
      <c r="D42" s="443"/>
      <c r="E42" s="443"/>
      <c r="F42" s="514">
        <v>392389.58</v>
      </c>
      <c r="G42" s="57"/>
      <c r="I42" s="15"/>
      <c r="J42" s="138"/>
      <c r="K42" s="57"/>
      <c r="M42" s="15"/>
      <c r="N42" s="138"/>
      <c r="O42" s="57"/>
      <c r="Q42" s="15"/>
      <c r="R42" s="138"/>
      <c r="S42" s="57"/>
      <c r="U42" s="15"/>
      <c r="V42" s="138"/>
      <c r="W42" s="57"/>
      <c r="Y42" s="15"/>
      <c r="Z42" s="138"/>
    </row>
    <row r="43" spans="1:26" ht="15" customHeight="1" x14ac:dyDescent="0.25">
      <c r="A43" s="56">
        <v>37241</v>
      </c>
      <c r="B43" s="285"/>
      <c r="C43" s="444"/>
      <c r="D43" s="444"/>
      <c r="E43" s="444"/>
      <c r="F43" s="425">
        <f>+F42+F41</f>
        <v>341434.04000000004</v>
      </c>
      <c r="G43" s="57"/>
      <c r="I43" s="48"/>
      <c r="J43" s="138"/>
      <c r="K43" s="57"/>
      <c r="M43" s="48"/>
      <c r="N43" s="138"/>
      <c r="O43" s="57"/>
      <c r="Q43" s="48"/>
      <c r="R43" s="138"/>
      <c r="S43" s="57"/>
      <c r="U43" s="48"/>
      <c r="V43" s="138"/>
      <c r="W43" s="57"/>
      <c r="Y43" s="48"/>
      <c r="Z43" s="138"/>
    </row>
    <row r="46" spans="1:26" x14ac:dyDescent="0.25">
      <c r="A46" s="32" t="s">
        <v>152</v>
      </c>
      <c r="B46" s="32"/>
      <c r="C46" s="32"/>
      <c r="D46" s="32"/>
      <c r="E46" s="11"/>
    </row>
    <row r="47" spans="1:26" x14ac:dyDescent="0.25">
      <c r="A47" s="49">
        <f>+A42</f>
        <v>37225</v>
      </c>
      <c r="B47" s="32"/>
      <c r="C47" s="32"/>
      <c r="D47" s="513">
        <v>-260608</v>
      </c>
      <c r="E47" s="11"/>
    </row>
    <row r="48" spans="1:26" x14ac:dyDescent="0.25">
      <c r="A48" s="49">
        <f>+A43</f>
        <v>37241</v>
      </c>
      <c r="B48" s="32"/>
      <c r="C48" s="32"/>
      <c r="D48" s="355">
        <f>+F39</f>
        <v>-23811</v>
      </c>
      <c r="E48" s="11"/>
    </row>
    <row r="49" spans="1:5" x14ac:dyDescent="0.25">
      <c r="A49" s="32"/>
      <c r="B49" s="32"/>
      <c r="C49" s="32"/>
      <c r="D49" s="14">
        <f>+D48+D47</f>
        <v>-284419</v>
      </c>
      <c r="E49" s="11"/>
    </row>
    <row r="50" spans="1:5" x14ac:dyDescent="0.25">
      <c r="A50" s="41"/>
      <c r="B50" s="11"/>
      <c r="C50" s="11"/>
      <c r="D50" s="11"/>
      <c r="E50" s="11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370"/>
  <sheetViews>
    <sheetView tabSelected="1" topLeftCell="A6" workbookViewId="0">
      <selection activeCell="A10" sqref="A10"/>
    </sheetView>
  </sheetViews>
  <sheetFormatPr defaultRowHeight="13.2" x14ac:dyDescent="0.25"/>
  <cols>
    <col min="1" max="1" width="25.88671875" style="285" customWidth="1"/>
    <col min="2" max="2" width="11.109375" style="247" bestFit="1" customWidth="1"/>
    <col min="3" max="3" width="9.6640625" style="286" customWidth="1"/>
    <col min="4" max="4" width="5.109375" style="7" customWidth="1"/>
    <col min="5" max="5" width="11.109375" bestFit="1" customWidth="1"/>
    <col min="6" max="6" width="12.88671875" bestFit="1" customWidth="1"/>
    <col min="9" max="9" width="11.33203125" bestFit="1" customWidth="1"/>
    <col min="10" max="10" width="8.44140625" customWidth="1"/>
    <col min="11" max="11" width="5.109375" customWidth="1"/>
    <col min="13" max="13" width="9.88671875" style="486" bestFit="1" customWidth="1"/>
    <col min="14" max="14" width="9" style="64" bestFit="1" customWidth="1"/>
  </cols>
  <sheetData>
    <row r="2" spans="1:32" ht="20.100000000000001" customHeight="1" x14ac:dyDescent="0.25">
      <c r="A2" s="346" t="s">
        <v>142</v>
      </c>
      <c r="G2" s="370" t="s">
        <v>79</v>
      </c>
      <c r="H2" s="350"/>
    </row>
    <row r="3" spans="1:32" ht="15" customHeight="1" x14ac:dyDescent="0.25">
      <c r="G3" s="289" t="s">
        <v>30</v>
      </c>
      <c r="H3" s="349">
        <f>+'[1]1001'!$K$39</f>
        <v>2.11</v>
      </c>
      <c r="I3" s="381">
        <f ca="1">NOW()</f>
        <v>37243.855352546299</v>
      </c>
    </row>
    <row r="4" spans="1:32" ht="15" customHeight="1" x14ac:dyDescent="0.25">
      <c r="A4" s="34" t="s">
        <v>148</v>
      </c>
      <c r="C4" s="34" t="s">
        <v>5</v>
      </c>
      <c r="G4" s="290" t="s">
        <v>31</v>
      </c>
      <c r="H4" s="291">
        <f>+'[1]1001'!$M$39</f>
        <v>2.14</v>
      </c>
    </row>
    <row r="5" spans="1:32" ht="15" customHeight="1" x14ac:dyDescent="0.25">
      <c r="B5" s="348"/>
      <c r="G5" s="289" t="s">
        <v>118</v>
      </c>
      <c r="H5" s="349">
        <f>+'[1]1001'!$E$39</f>
        <v>2.15</v>
      </c>
    </row>
    <row r="6" spans="1:32" ht="12" customHeight="1" x14ac:dyDescent="0.25">
      <c r="C6" s="448"/>
    </row>
    <row r="7" spans="1:32" ht="15" customHeight="1" x14ac:dyDescent="0.25">
      <c r="A7" s="338" t="s">
        <v>90</v>
      </c>
      <c r="B7" s="339" t="s">
        <v>17</v>
      </c>
      <c r="C7" s="340" t="s">
        <v>0</v>
      </c>
      <c r="D7" s="5" t="s">
        <v>149</v>
      </c>
      <c r="E7" s="338" t="s">
        <v>91</v>
      </c>
      <c r="F7" s="341" t="s">
        <v>102</v>
      </c>
      <c r="G7" s="338" t="s">
        <v>99</v>
      </c>
    </row>
    <row r="8" spans="1:32" ht="15" customHeight="1" x14ac:dyDescent="0.25">
      <c r="A8" s="204" t="s">
        <v>257</v>
      </c>
      <c r="B8" s="497">
        <f>+Duke!$C$20</f>
        <v>1526036.1199999999</v>
      </c>
      <c r="C8" s="206">
        <f>+B8/$H$5</f>
        <v>709784.24186046515</v>
      </c>
      <c r="D8" s="371">
        <f>+Duke!A7</f>
        <v>37240</v>
      </c>
      <c r="E8" s="204" t="s">
        <v>86</v>
      </c>
      <c r="F8" s="204" t="s">
        <v>101</v>
      </c>
      <c r="G8" s="204" t="s">
        <v>321</v>
      </c>
      <c r="H8" s="70"/>
      <c r="I8" s="47"/>
      <c r="J8" s="32"/>
      <c r="K8" s="32"/>
      <c r="L8" s="32"/>
      <c r="M8" s="387"/>
      <c r="N8" s="70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</row>
    <row r="9" spans="1:32" ht="15" customHeight="1" x14ac:dyDescent="0.25">
      <c r="A9" s="204" t="s">
        <v>264</v>
      </c>
      <c r="B9" s="497">
        <f>+Duke!$C$54+Duke!$C$53+Duke!$C$48+Duke!$C$33</f>
        <v>1201780.8899999999</v>
      </c>
      <c r="C9" s="206">
        <f>+B9/$H$5</f>
        <v>558967.85581395344</v>
      </c>
      <c r="D9" s="371">
        <f>+DEFS!A40</f>
        <v>37240</v>
      </c>
      <c r="E9" s="204" t="s">
        <v>86</v>
      </c>
      <c r="F9" s="204" t="s">
        <v>101</v>
      </c>
      <c r="G9" s="204" t="s">
        <v>323</v>
      </c>
      <c r="H9" s="32"/>
      <c r="I9" s="47"/>
      <c r="J9" s="32"/>
      <c r="K9" s="32"/>
      <c r="L9" s="32"/>
      <c r="M9" s="387"/>
      <c r="N9" s="70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</row>
    <row r="10" spans="1:32" ht="15" customHeight="1" x14ac:dyDescent="0.25">
      <c r="A10" s="483" t="s">
        <v>88</v>
      </c>
      <c r="B10" s="497">
        <f>+NNG!$D$24</f>
        <v>722277.92</v>
      </c>
      <c r="C10" s="275">
        <f t="shared" ref="C10:C17" si="0">+B10/$H$4</f>
        <v>337513.04672897194</v>
      </c>
      <c r="D10" s="371">
        <f>+NNG!A24</f>
        <v>37241</v>
      </c>
      <c r="E10" s="204" t="s">
        <v>86</v>
      </c>
      <c r="F10" s="204" t="s">
        <v>101</v>
      </c>
      <c r="G10" s="32"/>
      <c r="H10" s="32"/>
      <c r="I10" s="32"/>
      <c r="J10" s="32"/>
      <c r="K10" s="32"/>
      <c r="L10" s="32"/>
      <c r="M10" s="387"/>
      <c r="N10" s="70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</row>
    <row r="11" spans="1:32" ht="15" customHeight="1" x14ac:dyDescent="0.25">
      <c r="A11" s="484" t="s">
        <v>83</v>
      </c>
      <c r="B11" s="497">
        <f>+PNM!$D$23</f>
        <v>612990.19000000006</v>
      </c>
      <c r="C11" s="275">
        <f t="shared" si="0"/>
        <v>286444.01401869161</v>
      </c>
      <c r="D11" s="372">
        <f>+PNM!A23</f>
        <v>37241</v>
      </c>
      <c r="E11" s="32" t="s">
        <v>86</v>
      </c>
      <c r="F11" s="32" t="s">
        <v>116</v>
      </c>
      <c r="G11" s="32"/>
      <c r="H11" s="32"/>
      <c r="I11" s="32"/>
      <c r="J11" s="32"/>
      <c r="K11" s="32"/>
      <c r="L11" s="32"/>
      <c r="M11" s="387"/>
      <c r="N11" s="70"/>
      <c r="O11" s="32"/>
      <c r="P11" s="32"/>
      <c r="Q11" s="32"/>
      <c r="R11" s="32"/>
      <c r="S11" s="32"/>
      <c r="T11" s="15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</row>
    <row r="12" spans="1:32" ht="15" customHeight="1" x14ac:dyDescent="0.25">
      <c r="A12" s="484" t="s">
        <v>2</v>
      </c>
      <c r="B12" s="497">
        <f>+mewborne!$J$43</f>
        <v>395003.67</v>
      </c>
      <c r="C12" s="275">
        <f t="shared" si="0"/>
        <v>184581.15420560745</v>
      </c>
      <c r="D12" s="372">
        <f>+mewborne!A43</f>
        <v>37241</v>
      </c>
      <c r="E12" s="32" t="s">
        <v>86</v>
      </c>
      <c r="F12" s="32" t="s">
        <v>100</v>
      </c>
      <c r="G12" s="32"/>
      <c r="H12" s="32"/>
      <c r="I12" s="32"/>
      <c r="J12" s="32"/>
      <c r="K12" s="32"/>
      <c r="L12" s="32"/>
      <c r="M12" s="387"/>
      <c r="N12" s="70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</row>
    <row r="13" spans="1:32" ht="15" customHeight="1" x14ac:dyDescent="0.25">
      <c r="A13" s="484" t="s">
        <v>95</v>
      </c>
      <c r="B13" s="497">
        <f>+C13*$H$4</f>
        <v>389161.14</v>
      </c>
      <c r="C13" s="275">
        <f>+Mojave!D40</f>
        <v>181851</v>
      </c>
      <c r="D13" s="372">
        <f>+Mojave!A40</f>
        <v>37241</v>
      </c>
      <c r="E13" s="32" t="s">
        <v>85</v>
      </c>
      <c r="F13" s="32" t="s">
        <v>101</v>
      </c>
      <c r="G13" s="32"/>
      <c r="H13" s="32"/>
      <c r="I13" s="32"/>
      <c r="J13" s="32"/>
      <c r="K13" s="32"/>
      <c r="L13" s="32"/>
      <c r="M13" s="387"/>
      <c r="N13" s="70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</row>
    <row r="14" spans="1:32" ht="15" customHeight="1" x14ac:dyDescent="0.25">
      <c r="A14" s="484" t="s">
        <v>108</v>
      </c>
      <c r="B14" s="497">
        <f>+KN_Westar!F41</f>
        <v>385023.88</v>
      </c>
      <c r="C14" s="275">
        <f t="shared" si="0"/>
        <v>179917.70093457942</v>
      </c>
      <c r="D14" s="372">
        <f>+KN_Westar!A41</f>
        <v>37225</v>
      </c>
      <c r="E14" s="32" t="s">
        <v>86</v>
      </c>
      <c r="F14" s="32" t="s">
        <v>101</v>
      </c>
      <c r="G14" s="32"/>
      <c r="H14" s="32"/>
      <c r="I14" s="32"/>
      <c r="J14" s="32"/>
      <c r="K14" s="32"/>
      <c r="L14" s="32"/>
      <c r="M14" s="387"/>
      <c r="N14" s="70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</row>
    <row r="15" spans="1:32" ht="13.5" customHeight="1" x14ac:dyDescent="0.25">
      <c r="A15" s="484" t="s">
        <v>89</v>
      </c>
      <c r="B15" s="497">
        <f>+C15*$H$5</f>
        <v>342135.95</v>
      </c>
      <c r="C15" s="275">
        <f>+NGPL!F38</f>
        <v>159133</v>
      </c>
      <c r="D15" s="372">
        <f>+NGPL!A38</f>
        <v>37242</v>
      </c>
      <c r="E15" s="204" t="s">
        <v>85</v>
      </c>
      <c r="F15" s="32" t="s">
        <v>116</v>
      </c>
      <c r="G15" s="32"/>
      <c r="H15" s="32"/>
      <c r="I15" s="32"/>
      <c r="J15" s="32"/>
      <c r="K15" s="32"/>
      <c r="L15" s="32"/>
      <c r="M15" s="387">
        <f>+B8+B9+B39</f>
        <v>7258.6899999994785</v>
      </c>
      <c r="N15" s="70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</row>
    <row r="16" spans="1:32" ht="13.5" customHeight="1" x14ac:dyDescent="0.25">
      <c r="A16" s="484" t="s">
        <v>3</v>
      </c>
      <c r="B16" s="497">
        <f>+'Amoco Abo'!$F$43</f>
        <v>341434.04000000004</v>
      </c>
      <c r="C16" s="275">
        <f t="shared" si="0"/>
        <v>159548.6168224299</v>
      </c>
      <c r="D16" s="372">
        <f>+'Amoco Abo'!A43</f>
        <v>37241</v>
      </c>
      <c r="E16" s="32" t="s">
        <v>86</v>
      </c>
      <c r="F16" s="32" t="s">
        <v>116</v>
      </c>
      <c r="G16" s="32"/>
      <c r="H16" s="32"/>
      <c r="I16" s="32"/>
      <c r="J16" s="32"/>
      <c r="K16" s="32"/>
      <c r="L16" s="32"/>
      <c r="M16" s="387"/>
      <c r="N16" s="70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</row>
    <row r="17" spans="1:32" ht="13.5" customHeight="1" x14ac:dyDescent="0.25">
      <c r="A17" s="484" t="s">
        <v>81</v>
      </c>
      <c r="B17" s="497">
        <f>+Conoco!$F$41</f>
        <v>327205.01</v>
      </c>
      <c r="C17" s="275">
        <f t="shared" si="0"/>
        <v>152899.53738317758</v>
      </c>
      <c r="D17" s="371">
        <f>+Conoco!A41</f>
        <v>37241</v>
      </c>
      <c r="E17" s="32" t="s">
        <v>86</v>
      </c>
      <c r="F17" s="32" t="s">
        <v>114</v>
      </c>
      <c r="G17" s="32" t="s">
        <v>145</v>
      </c>
      <c r="H17" s="32"/>
      <c r="I17" s="32"/>
      <c r="J17" s="32"/>
      <c r="K17" s="32"/>
      <c r="L17" s="32"/>
      <c r="M17" s="387"/>
      <c r="N17" s="70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</row>
    <row r="18" spans="1:32" ht="13.5" customHeight="1" x14ac:dyDescent="0.25">
      <c r="A18" s="483" t="s">
        <v>33</v>
      </c>
      <c r="B18" s="497">
        <f>+C18*$H$4</f>
        <v>303017.58</v>
      </c>
      <c r="C18" s="206">
        <f>+SoCal!F40</f>
        <v>141597</v>
      </c>
      <c r="D18" s="371">
        <f>+SoCal!A40</f>
        <v>37242</v>
      </c>
      <c r="E18" s="204" t="s">
        <v>85</v>
      </c>
      <c r="F18" s="204" t="s">
        <v>103</v>
      </c>
      <c r="G18" s="32"/>
      <c r="H18" s="32"/>
      <c r="I18" s="32"/>
      <c r="J18" s="32"/>
      <c r="K18" s="32"/>
      <c r="L18" s="32"/>
      <c r="M18" s="387"/>
      <c r="N18" s="70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</row>
    <row r="19" spans="1:32" ht="13.5" customHeight="1" x14ac:dyDescent="0.25">
      <c r="A19" s="484" t="s">
        <v>214</v>
      </c>
      <c r="B19" s="497">
        <f>+Dominion!D41</f>
        <v>178062.23</v>
      </c>
      <c r="C19" s="275">
        <f>+B19/$H$5</f>
        <v>82819.641860465126</v>
      </c>
      <c r="D19" s="372">
        <f>+Dominion!A41</f>
        <v>37240</v>
      </c>
      <c r="E19" s="32" t="s">
        <v>86</v>
      </c>
      <c r="F19" s="32" t="s">
        <v>100</v>
      </c>
      <c r="G19" s="32"/>
      <c r="H19" s="32"/>
      <c r="I19" s="32"/>
      <c r="J19" s="32"/>
      <c r="K19" s="32"/>
      <c r="L19" s="32"/>
      <c r="M19" s="387"/>
      <c r="N19" s="70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</row>
    <row r="20" spans="1:32" ht="13.5" customHeight="1" x14ac:dyDescent="0.25">
      <c r="A20" s="484" t="s">
        <v>115</v>
      </c>
      <c r="B20" s="497">
        <f>+C20*$H$4</f>
        <v>170142.84</v>
      </c>
      <c r="C20" s="206">
        <f>+'PG&amp;E'!D40</f>
        <v>79506</v>
      </c>
      <c r="D20" s="372">
        <f>+'PG&amp;E'!A40</f>
        <v>37242</v>
      </c>
      <c r="E20" s="32" t="s">
        <v>85</v>
      </c>
      <c r="F20" s="32" t="s">
        <v>103</v>
      </c>
      <c r="G20" s="32"/>
      <c r="H20" s="32"/>
      <c r="I20" s="32"/>
      <c r="J20" s="32"/>
      <c r="K20" s="32"/>
      <c r="L20" s="32"/>
      <c r="M20" s="387"/>
      <c r="N20" s="70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</row>
    <row r="21" spans="1:32" ht="13.5" customHeight="1" x14ac:dyDescent="0.25">
      <c r="A21" s="484" t="s">
        <v>217</v>
      </c>
      <c r="B21" s="497">
        <f>+Devon!D41</f>
        <v>147624.58000000002</v>
      </c>
      <c r="C21" s="275">
        <f>+B21/$H$5</f>
        <v>68662.595348837218</v>
      </c>
      <c r="D21" s="372">
        <f>+Devon!A41</f>
        <v>37240</v>
      </c>
      <c r="E21" s="32" t="s">
        <v>86</v>
      </c>
      <c r="F21" s="32" t="s">
        <v>100</v>
      </c>
      <c r="G21" s="32"/>
      <c r="H21" s="32"/>
      <c r="I21" s="32"/>
      <c r="J21" s="32"/>
      <c r="K21" s="32"/>
      <c r="L21" s="32" t="s">
        <v>251</v>
      </c>
      <c r="M21" s="387">
        <v>23995</v>
      </c>
      <c r="N21" s="70">
        <v>-1023166</v>
      </c>
      <c r="O21" s="32" t="s">
        <v>253</v>
      </c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</row>
    <row r="22" spans="1:32" ht="13.5" customHeight="1" x14ac:dyDescent="0.25">
      <c r="A22" s="484" t="s">
        <v>24</v>
      </c>
      <c r="B22" s="497">
        <f>+C22*$H$3</f>
        <v>130868.53</v>
      </c>
      <c r="C22" s="353">
        <f>+'Red C'!$F$45</f>
        <v>62023</v>
      </c>
      <c r="D22" s="371">
        <f>+'Red C'!A45</f>
        <v>37242</v>
      </c>
      <c r="E22" s="204" t="s">
        <v>85</v>
      </c>
      <c r="F22" s="32" t="s">
        <v>116</v>
      </c>
      <c r="G22" s="32"/>
      <c r="H22" s="32"/>
      <c r="I22" s="32"/>
      <c r="J22" s="32"/>
      <c r="K22" s="32"/>
      <c r="L22" s="32" t="s">
        <v>251</v>
      </c>
      <c r="M22" s="387">
        <v>22051</v>
      </c>
      <c r="N22" s="70">
        <v>-527215</v>
      </c>
      <c r="O22" s="32" t="s">
        <v>254</v>
      </c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</row>
    <row r="23" spans="1:32" ht="13.5" customHeight="1" x14ac:dyDescent="0.25">
      <c r="A23" s="484" t="s">
        <v>225</v>
      </c>
      <c r="B23" s="497">
        <f>+Amarillo!P41</f>
        <v>113066.31999999999</v>
      </c>
      <c r="C23" s="275">
        <f>+B23/$H$4</f>
        <v>52834.728971962613</v>
      </c>
      <c r="D23" s="372">
        <f>+Amarillo!A41</f>
        <v>37240</v>
      </c>
      <c r="E23" s="32" t="s">
        <v>86</v>
      </c>
      <c r="F23" s="32" t="s">
        <v>114</v>
      </c>
      <c r="G23" s="32"/>
      <c r="H23" s="32"/>
      <c r="I23" s="32"/>
      <c r="J23" s="32"/>
      <c r="K23" s="32"/>
      <c r="L23" s="32" t="s">
        <v>251</v>
      </c>
      <c r="M23" s="387">
        <v>22864</v>
      </c>
      <c r="N23" s="70">
        <v>-58339.66</v>
      </c>
      <c r="O23" s="32" t="s">
        <v>255</v>
      </c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</row>
    <row r="24" spans="1:32" ht="12.9" customHeight="1" x14ac:dyDescent="0.25">
      <c r="A24" s="483" t="s">
        <v>129</v>
      </c>
      <c r="B24" s="497">
        <f>+Calpine!D41</f>
        <v>103993.14</v>
      </c>
      <c r="C24" s="206">
        <f>+B24/$H$4</f>
        <v>48594.925233644855</v>
      </c>
      <c r="D24" s="371">
        <f>+Calpine!A41</f>
        <v>37242</v>
      </c>
      <c r="E24" s="204" t="s">
        <v>86</v>
      </c>
      <c r="F24" s="204" t="s">
        <v>100</v>
      </c>
      <c r="G24" s="204"/>
      <c r="H24" s="32"/>
      <c r="I24" s="32"/>
      <c r="J24" s="32"/>
      <c r="K24" s="32"/>
      <c r="L24" s="32" t="s">
        <v>251</v>
      </c>
      <c r="M24" s="387">
        <v>20379</v>
      </c>
      <c r="N24" s="70">
        <v>-51695.87</v>
      </c>
      <c r="O24" s="32" t="s">
        <v>255</v>
      </c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</row>
    <row r="25" spans="1:32" ht="13.5" customHeight="1" x14ac:dyDescent="0.25">
      <c r="A25" s="483" t="s">
        <v>141</v>
      </c>
      <c r="B25" s="497">
        <f>+'Citizens-Griffith'!D41</f>
        <v>67000.88</v>
      </c>
      <c r="C25" s="275">
        <f>+B25/$H$4</f>
        <v>31308.822429906544</v>
      </c>
      <c r="D25" s="371">
        <f>+'Citizens-Griffith'!A41</f>
        <v>37241</v>
      </c>
      <c r="E25" s="204" t="s">
        <v>86</v>
      </c>
      <c r="F25" s="204" t="s">
        <v>100</v>
      </c>
      <c r="G25" s="204"/>
      <c r="H25" s="32"/>
      <c r="I25" s="32"/>
      <c r="J25" s="32"/>
      <c r="K25" s="32"/>
      <c r="L25" s="32" t="s">
        <v>251</v>
      </c>
      <c r="M25" s="387">
        <v>26357</v>
      </c>
      <c r="N25" s="70">
        <v>44144.84</v>
      </c>
      <c r="O25" s="32" t="s">
        <v>255</v>
      </c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</row>
    <row r="26" spans="1:32" ht="13.5" customHeight="1" x14ac:dyDescent="0.25">
      <c r="A26" s="485" t="s">
        <v>80</v>
      </c>
      <c r="B26" s="496">
        <f>+Agave!$D$24</f>
        <v>59831.839999999997</v>
      </c>
      <c r="C26" s="476">
        <f>+B26/$H$4</f>
        <v>27958.803738317754</v>
      </c>
      <c r="D26" s="475">
        <f>+Agave!A24</f>
        <v>37241</v>
      </c>
      <c r="E26" s="451" t="s">
        <v>86</v>
      </c>
      <c r="F26" s="451" t="s">
        <v>103</v>
      </c>
      <c r="G26" s="451"/>
      <c r="H26" s="32"/>
      <c r="I26" s="32"/>
      <c r="J26" s="32"/>
      <c r="K26" s="32"/>
      <c r="L26" s="32" t="s">
        <v>251</v>
      </c>
      <c r="M26" s="387">
        <v>21544</v>
      </c>
      <c r="N26" s="70">
        <v>61340.160000000003</v>
      </c>
      <c r="O26" s="32" t="s">
        <v>255</v>
      </c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</row>
    <row r="27" spans="1:32" s="293" customFormat="1" ht="12.9" customHeight="1" x14ac:dyDescent="0.25">
      <c r="A27" s="204" t="s">
        <v>34</v>
      </c>
      <c r="B27" s="497">
        <f>+'El Paso'!C39*summary!H4+'El Paso'!E39*summary!H3</f>
        <v>53676.950000000026</v>
      </c>
      <c r="C27" s="275">
        <f>+'El Paso'!H39</f>
        <v>24527</v>
      </c>
      <c r="D27" s="371">
        <f>+'El Paso'!A39</f>
        <v>37242</v>
      </c>
      <c r="E27" s="204" t="s">
        <v>85</v>
      </c>
      <c r="F27" s="204" t="s">
        <v>101</v>
      </c>
      <c r="G27" s="204"/>
      <c r="H27" s="204"/>
      <c r="I27" s="204"/>
      <c r="J27" s="204"/>
      <c r="K27" s="204"/>
      <c r="L27" s="32" t="s">
        <v>251</v>
      </c>
      <c r="M27" s="487">
        <v>24532</v>
      </c>
      <c r="N27" s="273">
        <v>-956477</v>
      </c>
      <c r="O27" s="273">
        <f>SUM(N21:N27)</f>
        <v>-2511408.5300000003</v>
      </c>
      <c r="P27" s="204"/>
      <c r="Q27" s="204"/>
      <c r="R27" s="204"/>
      <c r="S27" s="204"/>
      <c r="T27" s="204"/>
      <c r="U27" s="204"/>
      <c r="V27" s="204"/>
      <c r="W27" s="204"/>
      <c r="X27" s="204"/>
      <c r="Y27" s="204"/>
      <c r="Z27" s="204"/>
      <c r="AA27" s="204"/>
      <c r="AB27" s="204"/>
      <c r="AC27" s="204"/>
      <c r="AD27" s="204"/>
      <c r="AE27" s="204"/>
      <c r="AF27" s="204"/>
    </row>
    <row r="28" spans="1:32" s="293" customFormat="1" ht="13.5" customHeight="1" x14ac:dyDescent="0.25">
      <c r="A28" s="484" t="s">
        <v>133</v>
      </c>
      <c r="B28" s="497">
        <f>+SidR!D41</f>
        <v>48273.06</v>
      </c>
      <c r="C28" s="275">
        <f>+B28/$H$5</f>
        <v>22452.586046511628</v>
      </c>
      <c r="D28" s="372">
        <f>+SidR!A41</f>
        <v>37242</v>
      </c>
      <c r="E28" s="32" t="s">
        <v>86</v>
      </c>
      <c r="F28" s="32" t="s">
        <v>103</v>
      </c>
      <c r="G28" s="32"/>
      <c r="H28" s="204"/>
      <c r="I28" s="204"/>
      <c r="J28" s="204"/>
      <c r="K28" s="204"/>
      <c r="L28" s="204" t="s">
        <v>250</v>
      </c>
      <c r="M28" s="487">
        <v>24268</v>
      </c>
      <c r="N28" s="273">
        <v>1481856.66</v>
      </c>
      <c r="O28" s="273">
        <f>+N28</f>
        <v>1481856.66</v>
      </c>
      <c r="P28" s="204"/>
      <c r="Q28" s="204"/>
      <c r="R28" s="204"/>
      <c r="S28" s="204"/>
      <c r="T28" s="204"/>
      <c r="U28" s="204"/>
      <c r="V28" s="204"/>
      <c r="W28" s="204"/>
      <c r="X28" s="204"/>
      <c r="Y28" s="204"/>
      <c r="Z28" s="204"/>
      <c r="AA28" s="204"/>
      <c r="AB28" s="204"/>
      <c r="AC28" s="204"/>
      <c r="AD28" s="204"/>
      <c r="AE28" s="204"/>
      <c r="AF28" s="204"/>
    </row>
    <row r="29" spans="1:32" s="293" customFormat="1" ht="13.5" customHeight="1" x14ac:dyDescent="0.25">
      <c r="A29" s="484" t="s">
        <v>131</v>
      </c>
      <c r="B29" s="497">
        <f>+EPFS!D41</f>
        <v>39225.150000000009</v>
      </c>
      <c r="C29" s="206">
        <f>+B29/$H$5</f>
        <v>18244.255813953492</v>
      </c>
      <c r="D29" s="371">
        <f>+EPFS!A41</f>
        <v>37242</v>
      </c>
      <c r="E29" s="32" t="s">
        <v>86</v>
      </c>
      <c r="F29" s="32" t="s">
        <v>103</v>
      </c>
      <c r="G29" s="32"/>
      <c r="H29" s="204"/>
      <c r="I29" s="204"/>
      <c r="J29" s="204"/>
      <c r="K29" s="204"/>
      <c r="L29" s="204"/>
      <c r="M29" s="487"/>
      <c r="N29" s="273"/>
      <c r="O29" s="273"/>
      <c r="P29" s="204"/>
      <c r="Q29" s="204"/>
      <c r="R29" s="204"/>
      <c r="S29" s="204"/>
      <c r="T29" s="204"/>
      <c r="U29" s="204"/>
      <c r="V29" s="204"/>
      <c r="W29" s="204"/>
      <c r="X29" s="204"/>
      <c r="Y29" s="204"/>
      <c r="Z29" s="204"/>
      <c r="AA29" s="204"/>
      <c r="AB29" s="204"/>
      <c r="AC29" s="204"/>
      <c r="AD29" s="204"/>
      <c r="AE29" s="204"/>
      <c r="AF29" s="204"/>
    </row>
    <row r="30" spans="1:32" s="293" customFormat="1" ht="13.5" customHeight="1" x14ac:dyDescent="0.25">
      <c r="A30" s="484" t="s">
        <v>314</v>
      </c>
      <c r="B30" s="497">
        <f>+'WTG inc'!N43</f>
        <v>36634.31</v>
      </c>
      <c r="C30" s="275">
        <f>+B30/$H$4</f>
        <v>17118.836448598129</v>
      </c>
      <c r="D30" s="372">
        <f>+'WTG inc'!A43</f>
        <v>37240</v>
      </c>
      <c r="E30" s="32" t="s">
        <v>86</v>
      </c>
      <c r="F30" s="32" t="s">
        <v>103</v>
      </c>
      <c r="G30" s="204"/>
      <c r="H30" s="204"/>
      <c r="I30" s="204"/>
      <c r="J30" s="204"/>
      <c r="K30" s="204"/>
      <c r="L30" s="204"/>
      <c r="M30" s="487"/>
      <c r="N30" s="273"/>
      <c r="O30" s="273"/>
      <c r="P30" s="204"/>
      <c r="Q30" s="204"/>
      <c r="R30" s="204"/>
      <c r="S30" s="204"/>
      <c r="T30" s="204"/>
      <c r="U30" s="204"/>
      <c r="V30" s="204"/>
      <c r="W30" s="204"/>
      <c r="X30" s="204"/>
      <c r="Y30" s="204"/>
      <c r="Z30" s="204"/>
      <c r="AA30" s="204"/>
      <c r="AB30" s="204"/>
      <c r="AC30" s="204"/>
      <c r="AD30" s="204"/>
      <c r="AE30" s="204"/>
      <c r="AF30" s="204"/>
    </row>
    <row r="31" spans="1:32" s="293" customFormat="1" ht="13.5" customHeight="1" x14ac:dyDescent="0.25">
      <c r="A31" s="484" t="s">
        <v>111</v>
      </c>
      <c r="B31" s="497">
        <f>+C31*$H$4</f>
        <v>35626.720000000001</v>
      </c>
      <c r="C31" s="275">
        <f>+CIG!D42</f>
        <v>16648</v>
      </c>
      <c r="D31" s="372">
        <f>+CIG!A42</f>
        <v>37240</v>
      </c>
      <c r="E31" s="204" t="s">
        <v>85</v>
      </c>
      <c r="F31" s="32" t="s">
        <v>114</v>
      </c>
      <c r="G31" s="32"/>
      <c r="H31" s="204"/>
      <c r="I31" s="204"/>
      <c r="J31" s="204"/>
      <c r="K31" s="204"/>
      <c r="L31" s="204"/>
      <c r="M31" s="487"/>
      <c r="N31" s="273"/>
      <c r="O31" s="273"/>
      <c r="P31" s="204"/>
      <c r="Q31" s="204"/>
      <c r="R31" s="204"/>
      <c r="S31" s="204"/>
      <c r="T31" s="204"/>
      <c r="U31" s="204"/>
      <c r="V31" s="204"/>
      <c r="W31" s="204"/>
      <c r="X31" s="204"/>
      <c r="Y31" s="204"/>
      <c r="Z31" s="204"/>
      <c r="AA31" s="204"/>
      <c r="AB31" s="204"/>
      <c r="AC31" s="204"/>
      <c r="AD31" s="204"/>
      <c r="AE31" s="204"/>
      <c r="AF31" s="204"/>
    </row>
    <row r="32" spans="1:32" ht="13.5" customHeight="1" x14ac:dyDescent="0.25">
      <c r="A32" s="483" t="s">
        <v>110</v>
      </c>
      <c r="B32" s="497">
        <f>+Continental!F43</f>
        <v>31128.29</v>
      </c>
      <c r="C32" s="206">
        <f>+B32/$H$4</f>
        <v>14545.929906542056</v>
      </c>
      <c r="D32" s="371">
        <f>+Continental!A43</f>
        <v>37240</v>
      </c>
      <c r="E32" s="204" t="s">
        <v>86</v>
      </c>
      <c r="F32" s="204" t="s">
        <v>116</v>
      </c>
      <c r="G32" s="204"/>
      <c r="H32" s="32"/>
      <c r="I32" s="32"/>
      <c r="J32" s="32"/>
      <c r="K32" s="32"/>
      <c r="L32" s="32"/>
      <c r="M32" s="387"/>
      <c r="N32" s="70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</row>
    <row r="33" spans="1:32" s="246" customFormat="1" ht="13.5" customHeight="1" x14ac:dyDescent="0.25">
      <c r="A33" s="204" t="s">
        <v>96</v>
      </c>
      <c r="B33" s="497">
        <f>+burlington!D42</f>
        <v>12102.509999999995</v>
      </c>
      <c r="C33" s="275">
        <f>+B33/$H$3</f>
        <v>5735.7867298578176</v>
      </c>
      <c r="D33" s="371">
        <f>+burlington!A42</f>
        <v>37242</v>
      </c>
      <c r="E33" s="204" t="s">
        <v>86</v>
      </c>
      <c r="F33" s="32" t="s">
        <v>114</v>
      </c>
      <c r="G33" s="32"/>
      <c r="H33" s="249"/>
      <c r="I33" s="249"/>
      <c r="J33" s="249"/>
      <c r="K33" s="249"/>
      <c r="L33" s="32"/>
      <c r="M33" s="487"/>
      <c r="N33" s="273"/>
      <c r="O33" s="249"/>
      <c r="P33" s="249"/>
      <c r="Q33" s="249"/>
      <c r="R33" s="249"/>
      <c r="S33" s="249"/>
      <c r="T33" s="249"/>
      <c r="U33" s="249"/>
      <c r="V33" s="249"/>
      <c r="W33" s="249"/>
      <c r="X33" s="249"/>
      <c r="Y33" s="249"/>
      <c r="Z33" s="249"/>
      <c r="AA33" s="249"/>
      <c r="AB33" s="249"/>
      <c r="AC33" s="249"/>
      <c r="AD33" s="249"/>
      <c r="AE33" s="249"/>
      <c r="AF33" s="249"/>
    </row>
    <row r="34" spans="1:32" s="293" customFormat="1" ht="13.5" customHeight="1" x14ac:dyDescent="0.25">
      <c r="A34" s="484" t="s">
        <v>32</v>
      </c>
      <c r="B34" s="497">
        <f>+Lonestar!F43</f>
        <v>8414.4100000000017</v>
      </c>
      <c r="C34" s="275">
        <f>+B34/$H$5</f>
        <v>3913.6790697674428</v>
      </c>
      <c r="D34" s="371">
        <f>+Lonestar!A43</f>
        <v>37242</v>
      </c>
      <c r="E34" s="32" t="s">
        <v>85</v>
      </c>
      <c r="F34" s="32" t="s">
        <v>103</v>
      </c>
      <c r="G34" s="32" t="s">
        <v>324</v>
      </c>
      <c r="H34" s="204"/>
      <c r="I34" s="204"/>
      <c r="J34" s="204"/>
      <c r="K34" s="204"/>
      <c r="L34" s="32" t="s">
        <v>252</v>
      </c>
      <c r="M34" s="387">
        <v>24361</v>
      </c>
      <c r="N34" s="70">
        <v>811179.69</v>
      </c>
      <c r="O34" s="204"/>
      <c r="P34" s="204"/>
      <c r="Q34" s="204"/>
      <c r="R34" s="204"/>
      <c r="S34" s="204"/>
      <c r="T34" s="204"/>
      <c r="U34" s="204"/>
      <c r="V34" s="204"/>
      <c r="W34" s="204"/>
      <c r="X34" s="204"/>
      <c r="Y34" s="204"/>
      <c r="Z34" s="204"/>
      <c r="AA34" s="204"/>
      <c r="AB34" s="204"/>
      <c r="AC34" s="204"/>
      <c r="AD34" s="204"/>
      <c r="AE34" s="204"/>
      <c r="AF34" s="204"/>
    </row>
    <row r="35" spans="1:32" s="293" customFormat="1" ht="13.5" customHeight="1" x14ac:dyDescent="0.25">
      <c r="A35" s="483" t="s">
        <v>72</v>
      </c>
      <c r="B35" s="538">
        <f>+transcol!$D$43</f>
        <v>85.429999999998472</v>
      </c>
      <c r="C35" s="283">
        <f>+B35/$H$4</f>
        <v>39.920560747662833</v>
      </c>
      <c r="D35" s="371">
        <f>+transcol!A43</f>
        <v>37240</v>
      </c>
      <c r="E35" s="204" t="s">
        <v>86</v>
      </c>
      <c r="F35" s="204" t="s">
        <v>116</v>
      </c>
      <c r="G35" s="32"/>
      <c r="H35" s="204"/>
      <c r="I35" s="204"/>
      <c r="J35" s="204"/>
      <c r="K35" s="204"/>
      <c r="L35" s="32"/>
      <c r="M35" s="387"/>
      <c r="N35" s="70"/>
      <c r="O35" s="204"/>
      <c r="P35" s="204"/>
      <c r="Q35" s="204"/>
      <c r="R35" s="204"/>
      <c r="S35" s="204"/>
      <c r="T35" s="204"/>
      <c r="U35" s="204"/>
      <c r="V35" s="204"/>
      <c r="W35" s="204"/>
      <c r="X35" s="204"/>
      <c r="Y35" s="204"/>
      <c r="Z35" s="204"/>
      <c r="AA35" s="204"/>
      <c r="AB35" s="204"/>
      <c r="AC35" s="204"/>
      <c r="AD35" s="204"/>
      <c r="AE35" s="204"/>
      <c r="AF35" s="204"/>
    </row>
    <row r="36" spans="1:32" ht="18" customHeight="1" x14ac:dyDescent="0.25">
      <c r="A36" s="32" t="s">
        <v>97</v>
      </c>
      <c r="B36" s="47">
        <f>SUM(B8:B35)</f>
        <v>7781823.5799999991</v>
      </c>
      <c r="C36" s="69">
        <f>SUM(C8:C35)</f>
        <v>3629171.6799269901</v>
      </c>
      <c r="D36" s="203"/>
      <c r="E36" s="32"/>
      <c r="F36" s="32"/>
      <c r="G36" s="32"/>
      <c r="H36" s="32"/>
      <c r="I36" s="32"/>
      <c r="J36" s="32"/>
      <c r="K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</row>
    <row r="37" spans="1:32" ht="15" customHeight="1" x14ac:dyDescent="0.25">
      <c r="A37" s="32"/>
      <c r="B37" s="47"/>
      <c r="C37" s="69"/>
      <c r="D37" s="203"/>
      <c r="E37" s="32"/>
      <c r="F37" s="356"/>
      <c r="G37" s="32"/>
      <c r="H37" s="32"/>
      <c r="I37" s="32"/>
      <c r="J37" s="32"/>
      <c r="K37" s="32"/>
      <c r="L37" s="32"/>
      <c r="M37" s="387"/>
      <c r="N37" s="70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</row>
    <row r="38" spans="1:32" ht="15" customHeight="1" x14ac:dyDescent="0.25">
      <c r="A38" s="338" t="s">
        <v>90</v>
      </c>
      <c r="B38" s="339" t="s">
        <v>17</v>
      </c>
      <c r="C38" s="340" t="s">
        <v>0</v>
      </c>
      <c r="D38" s="347" t="s">
        <v>149</v>
      </c>
      <c r="E38" s="338" t="s">
        <v>91</v>
      </c>
      <c r="F38" s="341" t="s">
        <v>102</v>
      </c>
      <c r="G38" s="338" t="s">
        <v>99</v>
      </c>
      <c r="H38" s="32"/>
      <c r="I38" s="32"/>
      <c r="J38" s="32"/>
      <c r="K38" s="32"/>
      <c r="L38" s="32"/>
      <c r="M38" s="387"/>
      <c r="N38" s="70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</row>
    <row r="39" spans="1:32" ht="15" customHeight="1" x14ac:dyDescent="0.25">
      <c r="A39" s="204" t="s">
        <v>256</v>
      </c>
      <c r="B39" s="499">
        <f>+DEFS!$C$40+DEFS!$E$40+DEFS!$F$44+DEFS!$F$45+DEFS!$F$46+DEFS!$F$47+DEFS!$F$48</f>
        <v>-2720558.3200000003</v>
      </c>
      <c r="C39" s="353">
        <f>+B39/$H$5</f>
        <v>-1265375.9627906978</v>
      </c>
      <c r="D39" s="371">
        <f>+DEFS!A40</f>
        <v>37240</v>
      </c>
      <c r="E39" s="204" t="s">
        <v>86</v>
      </c>
      <c r="F39" s="32" t="s">
        <v>101</v>
      </c>
      <c r="G39" s="32" t="s">
        <v>322</v>
      </c>
      <c r="H39" s="32"/>
      <c r="I39" s="32"/>
      <c r="J39" s="32"/>
      <c r="K39" s="32"/>
      <c r="L39" s="32"/>
      <c r="M39" s="387"/>
      <c r="N39" s="70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</row>
    <row r="40" spans="1:32" ht="12.9" customHeight="1" x14ac:dyDescent="0.25">
      <c r="A40" s="204" t="s">
        <v>137</v>
      </c>
      <c r="B40" s="497">
        <f>+Citizens!D18</f>
        <v>-525729.05999999994</v>
      </c>
      <c r="C40" s="206">
        <f>+B40/$H$4</f>
        <v>-245667.78504672894</v>
      </c>
      <c r="D40" s="371">
        <f>+Citizens!A18</f>
        <v>37240</v>
      </c>
      <c r="E40" s="204" t="s">
        <v>86</v>
      </c>
      <c r="F40" s="204" t="s">
        <v>100</v>
      </c>
      <c r="G40" s="357"/>
      <c r="H40" s="32"/>
      <c r="I40" s="32"/>
      <c r="J40" s="32"/>
      <c r="K40" s="32"/>
      <c r="L40" s="32"/>
      <c r="M40" s="387"/>
      <c r="N40" s="70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</row>
    <row r="41" spans="1:32" ht="12.9" customHeight="1" x14ac:dyDescent="0.25">
      <c r="A41" s="32" t="s">
        <v>135</v>
      </c>
      <c r="B41" s="497">
        <f>+'NS Steel'!D41</f>
        <v>-354404.06</v>
      </c>
      <c r="C41" s="206">
        <f>+B41/$H$4</f>
        <v>-165609.37383177568</v>
      </c>
      <c r="D41" s="372">
        <f>+'NS Steel'!A41</f>
        <v>37241</v>
      </c>
      <c r="E41" s="32" t="s">
        <v>86</v>
      </c>
      <c r="F41" s="32" t="s">
        <v>101</v>
      </c>
      <c r="G41" s="357"/>
      <c r="H41" s="32"/>
      <c r="I41" s="32"/>
      <c r="J41" s="32"/>
      <c r="K41" s="32"/>
      <c r="L41" s="32"/>
      <c r="M41" s="387"/>
      <c r="N41" s="70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</row>
    <row r="42" spans="1:32" ht="12.9" customHeight="1" x14ac:dyDescent="0.25">
      <c r="A42" s="204" t="s">
        <v>268</v>
      </c>
      <c r="B42" s="497">
        <f>+MiVida_Rich!D41</f>
        <v>-195699.5</v>
      </c>
      <c r="C42" s="206">
        <f>+B42/$H$5</f>
        <v>-91023.023255813954</v>
      </c>
      <c r="D42" s="371">
        <f>+MiVida_Rich!A41</f>
        <v>37225</v>
      </c>
      <c r="E42" s="204" t="s">
        <v>86</v>
      </c>
      <c r="F42" s="204" t="s">
        <v>100</v>
      </c>
      <c r="G42" s="357"/>
      <c r="H42" s="32"/>
      <c r="I42" s="32"/>
      <c r="J42" s="32"/>
      <c r="K42" s="32"/>
      <c r="L42" s="32"/>
      <c r="M42" s="387"/>
      <c r="N42" s="70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</row>
    <row r="43" spans="1:32" ht="12.9" customHeight="1" x14ac:dyDescent="0.25">
      <c r="A43" s="32" t="s">
        <v>223</v>
      </c>
      <c r="B43" s="497">
        <f>+crosstex!F41</f>
        <v>-107529.02</v>
      </c>
      <c r="C43" s="206">
        <f>+B43/$H$4</f>
        <v>-50247.205607476637</v>
      </c>
      <c r="D43" s="372">
        <f>+crosstex!A41</f>
        <v>37240</v>
      </c>
      <c r="E43" s="32" t="s">
        <v>86</v>
      </c>
      <c r="F43" s="32" t="s">
        <v>101</v>
      </c>
      <c r="G43" s="357"/>
      <c r="H43" s="32"/>
      <c r="I43" s="32"/>
      <c r="J43" s="32"/>
      <c r="K43" s="32"/>
      <c r="L43" s="32"/>
      <c r="M43" s="387"/>
      <c r="N43" s="70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</row>
    <row r="44" spans="1:32" s="293" customFormat="1" ht="12.9" customHeight="1" x14ac:dyDescent="0.25">
      <c r="A44" s="32" t="s">
        <v>150</v>
      </c>
      <c r="B44" s="497">
        <f>+PGETX!$H$39</f>
        <v>-93581.47</v>
      </c>
      <c r="C44" s="275">
        <f>+B44/$H$4</f>
        <v>-43729.65887850467</v>
      </c>
      <c r="D44" s="372">
        <f>+PGETX!E39</f>
        <v>37242</v>
      </c>
      <c r="E44" s="32" t="s">
        <v>86</v>
      </c>
      <c r="F44" s="32" t="s">
        <v>103</v>
      </c>
      <c r="G44" s="32"/>
      <c r="H44" s="204"/>
      <c r="I44" s="204"/>
      <c r="J44" s="204"/>
      <c r="K44" s="204"/>
      <c r="L44" s="204"/>
      <c r="M44" s="487"/>
      <c r="N44" s="273"/>
      <c r="O44" s="204"/>
      <c r="P44" s="204"/>
      <c r="Q44" s="204"/>
      <c r="R44" s="204"/>
      <c r="S44" s="204"/>
      <c r="T44" s="204"/>
      <c r="U44" s="204"/>
      <c r="V44" s="204"/>
      <c r="W44" s="204"/>
      <c r="X44" s="204"/>
      <c r="Y44" s="204"/>
      <c r="Z44" s="204"/>
      <c r="AA44" s="204"/>
      <c r="AB44" s="204"/>
      <c r="AC44" s="204"/>
      <c r="AD44" s="204"/>
      <c r="AE44" s="204"/>
      <c r="AF44" s="204"/>
    </row>
    <row r="45" spans="1:32" s="293" customFormat="1" ht="13.5" customHeight="1" x14ac:dyDescent="0.25">
      <c r="A45" s="483" t="s">
        <v>29</v>
      </c>
      <c r="B45" s="497">
        <f>+C45*$H$3</f>
        <v>-58784.6</v>
      </c>
      <c r="C45" s="275">
        <f>+williams!J35</f>
        <v>-27860</v>
      </c>
      <c r="D45" s="371">
        <f>+williams!A40</f>
        <v>37242</v>
      </c>
      <c r="E45" s="204" t="s">
        <v>86</v>
      </c>
      <c r="F45" s="204" t="s">
        <v>147</v>
      </c>
      <c r="G45" s="2" t="s">
        <v>312</v>
      </c>
      <c r="H45" s="204"/>
      <c r="I45" s="204"/>
      <c r="J45" s="204"/>
      <c r="K45" s="204"/>
      <c r="L45" s="204"/>
      <c r="M45" s="487"/>
      <c r="N45" s="273"/>
      <c r="O45" s="204"/>
      <c r="P45" s="204"/>
      <c r="Q45" s="204"/>
      <c r="R45" s="204"/>
      <c r="S45" s="204"/>
      <c r="T45" s="204"/>
      <c r="U45" s="204"/>
      <c r="V45" s="204"/>
      <c r="W45" s="204"/>
      <c r="X45" s="204"/>
      <c r="Y45" s="204"/>
      <c r="Z45" s="204"/>
      <c r="AA45" s="204"/>
      <c r="AB45" s="204"/>
      <c r="AC45" s="204"/>
      <c r="AD45" s="204"/>
      <c r="AE45" s="204"/>
      <c r="AF45" s="204"/>
    </row>
    <row r="46" spans="1:32" s="293" customFormat="1" ht="13.5" customHeight="1" x14ac:dyDescent="0.25">
      <c r="A46" s="204" t="s">
        <v>144</v>
      </c>
      <c r="B46" s="499">
        <f>+C46*$H$4</f>
        <v>-48503.100000000006</v>
      </c>
      <c r="C46" s="353">
        <f>+PEPL!D41</f>
        <v>-22665</v>
      </c>
      <c r="D46" s="371">
        <f>+PEPL!A41</f>
        <v>37241</v>
      </c>
      <c r="E46" s="204" t="s">
        <v>85</v>
      </c>
      <c r="F46" s="204" t="s">
        <v>101</v>
      </c>
      <c r="G46" s="32"/>
      <c r="H46" s="204"/>
      <c r="I46" s="204"/>
      <c r="J46" s="204"/>
      <c r="K46" s="204"/>
      <c r="L46" s="204"/>
      <c r="M46" s="487"/>
      <c r="N46" s="273"/>
      <c r="O46" s="204"/>
      <c r="P46" s="204"/>
      <c r="Q46" s="204"/>
      <c r="R46" s="204"/>
      <c r="S46" s="204"/>
      <c r="T46" s="204"/>
      <c r="U46" s="204"/>
      <c r="V46" s="204"/>
      <c r="W46" s="204"/>
      <c r="X46" s="204"/>
      <c r="Y46" s="204"/>
      <c r="Z46" s="204"/>
      <c r="AA46" s="204"/>
      <c r="AB46" s="204"/>
      <c r="AC46" s="204"/>
      <c r="AD46" s="204"/>
      <c r="AE46" s="204"/>
      <c r="AF46" s="204"/>
    </row>
    <row r="47" spans="1:32" ht="13.5" customHeight="1" x14ac:dyDescent="0.25">
      <c r="A47" s="204" t="s">
        <v>211</v>
      </c>
      <c r="B47" s="499">
        <f>+WTGmktg!J43</f>
        <v>-45411.18</v>
      </c>
      <c r="C47" s="206">
        <f>+B47/$H$4</f>
        <v>-21220.177570093456</v>
      </c>
      <c r="D47" s="371">
        <f>+WTGmktg!A43</f>
        <v>37240</v>
      </c>
      <c r="E47" s="32" t="s">
        <v>86</v>
      </c>
      <c r="F47" s="204" t="s">
        <v>116</v>
      </c>
      <c r="G47" s="204"/>
      <c r="H47" s="32"/>
      <c r="I47" s="32"/>
      <c r="J47" s="32"/>
      <c r="K47" s="32"/>
      <c r="L47" s="32"/>
      <c r="M47" s="387"/>
      <c r="N47" s="70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  <c r="AF47" s="32"/>
    </row>
    <row r="48" spans="1:32" ht="13.5" customHeight="1" x14ac:dyDescent="0.25">
      <c r="A48" s="32" t="s">
        <v>104</v>
      </c>
      <c r="B48" s="497">
        <f>+EOG!$J$41</f>
        <v>-30737.1</v>
      </c>
      <c r="C48" s="275">
        <f>+B48/$H$4</f>
        <v>-14363.130841121494</v>
      </c>
      <c r="D48" s="371">
        <f>+EOG!A41</f>
        <v>37242</v>
      </c>
      <c r="E48" s="32" t="s">
        <v>86</v>
      </c>
      <c r="F48" s="32" t="s">
        <v>103</v>
      </c>
      <c r="G48" s="32"/>
      <c r="H48" s="32"/>
      <c r="I48" s="32"/>
      <c r="J48" s="32"/>
      <c r="K48" s="32"/>
      <c r="L48" s="32"/>
      <c r="M48" s="387"/>
      <c r="N48" s="70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2"/>
    </row>
    <row r="49" spans="1:32" s="293" customFormat="1" ht="13.5" customHeight="1" x14ac:dyDescent="0.25">
      <c r="A49" s="32" t="s">
        <v>7</v>
      </c>
      <c r="B49" s="497">
        <f>+Oasis!$D$40</f>
        <v>-30396.210000000006</v>
      </c>
      <c r="C49" s="206">
        <f>+B49/$H$5</f>
        <v>-14137.772093023259</v>
      </c>
      <c r="D49" s="372">
        <f>+Oasis!A40</f>
        <v>37242</v>
      </c>
      <c r="E49" s="32" t="s">
        <v>86</v>
      </c>
      <c r="F49" s="32" t="s">
        <v>103</v>
      </c>
      <c r="G49" s="32"/>
      <c r="H49" s="204"/>
      <c r="I49" s="204"/>
      <c r="J49" s="204"/>
      <c r="K49" s="204"/>
      <c r="L49" s="32" t="s">
        <v>252</v>
      </c>
      <c r="M49" s="387">
        <v>21665</v>
      </c>
      <c r="N49" s="70">
        <v>73449</v>
      </c>
      <c r="O49" s="204"/>
      <c r="P49" s="204"/>
      <c r="Q49" s="204"/>
      <c r="R49" s="204"/>
      <c r="S49" s="204"/>
      <c r="T49" s="204"/>
      <c r="U49" s="204"/>
      <c r="V49" s="204"/>
      <c r="W49" s="204"/>
      <c r="X49" s="204"/>
      <c r="Y49" s="204"/>
      <c r="Z49" s="204"/>
      <c r="AA49" s="204"/>
      <c r="AB49" s="204"/>
      <c r="AC49" s="204"/>
      <c r="AD49" s="204"/>
      <c r="AE49" s="204"/>
      <c r="AF49" s="204"/>
    </row>
    <row r="50" spans="1:32" ht="13.5" customHeight="1" x14ac:dyDescent="0.25">
      <c r="A50" s="484" t="s">
        <v>1</v>
      </c>
      <c r="B50" s="497">
        <f>+C50*$H$3</f>
        <v>-2443.3799999999997</v>
      </c>
      <c r="C50" s="206">
        <f>+NW!$F$41</f>
        <v>-1158</v>
      </c>
      <c r="D50" s="371">
        <f>+NW!B41</f>
        <v>37242</v>
      </c>
      <c r="E50" s="32" t="s">
        <v>85</v>
      </c>
      <c r="F50" s="32" t="s">
        <v>116</v>
      </c>
      <c r="G50" s="357"/>
      <c r="H50" s="32"/>
      <c r="I50" s="32"/>
      <c r="J50" s="32"/>
      <c r="K50" s="32"/>
      <c r="L50" s="32"/>
      <c r="M50" s="387"/>
      <c r="N50" s="70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</row>
    <row r="51" spans="1:32" ht="13.5" customHeight="1" x14ac:dyDescent="0.25">
      <c r="A51" s="32" t="s">
        <v>6</v>
      </c>
      <c r="B51" s="497">
        <f>+C51*$H$3</f>
        <v>-860.88</v>
      </c>
      <c r="C51" s="275">
        <f>+Amoco!D40</f>
        <v>-408</v>
      </c>
      <c r="D51" s="372">
        <f>+Amoco!A40</f>
        <v>37242</v>
      </c>
      <c r="E51" s="32" t="s">
        <v>85</v>
      </c>
      <c r="F51" s="32" t="s">
        <v>116</v>
      </c>
      <c r="G51" s="32"/>
      <c r="H51" s="32"/>
      <c r="I51" s="32"/>
      <c r="J51" s="32"/>
      <c r="K51" s="32"/>
      <c r="L51" s="32"/>
      <c r="M51" s="387"/>
      <c r="N51" s="70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</row>
    <row r="52" spans="1:32" ht="15" customHeight="1" x14ac:dyDescent="0.25">
      <c r="A52" s="32" t="s">
        <v>308</v>
      </c>
      <c r="B52" s="536">
        <f>+SWGasTrans!$D$41</f>
        <v>-706.98</v>
      </c>
      <c r="C52" s="71">
        <f>+B52/$H$4</f>
        <v>-330.36448598130841</v>
      </c>
      <c r="D52" s="371">
        <f>+SWGasTrans!A41</f>
        <v>37241</v>
      </c>
      <c r="E52" s="32" t="s">
        <v>86</v>
      </c>
      <c r="F52" s="32" t="s">
        <v>100</v>
      </c>
      <c r="G52" s="32"/>
      <c r="H52" s="32"/>
      <c r="I52" s="32"/>
      <c r="J52" s="32"/>
      <c r="K52" s="32"/>
      <c r="L52" s="32"/>
      <c r="M52" s="387"/>
      <c r="N52" s="70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</row>
    <row r="53" spans="1:32" ht="15" customHeight="1" x14ac:dyDescent="0.25">
      <c r="A53" s="32" t="s">
        <v>98</v>
      </c>
      <c r="B53" s="351">
        <f>SUM(B39:B52)</f>
        <v>-4215344.8600000013</v>
      </c>
      <c r="C53" s="206">
        <f>SUM(C39:C52)</f>
        <v>-1963795.4544012174</v>
      </c>
      <c r="D53" s="358"/>
      <c r="E53" s="32"/>
      <c r="F53" s="32"/>
      <c r="G53" s="32"/>
      <c r="H53" s="32"/>
      <c r="I53" s="32"/>
      <c r="J53" s="32"/>
      <c r="K53" s="32"/>
      <c r="L53" s="32"/>
      <c r="M53" s="387"/>
      <c r="N53" s="70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</row>
    <row r="54" spans="1:32" ht="12.9" customHeight="1" x14ac:dyDescent="0.25">
      <c r="A54" s="32"/>
      <c r="B54" s="354"/>
      <c r="C54" s="71"/>
      <c r="D54" s="203"/>
      <c r="E54" s="32"/>
      <c r="F54" s="32"/>
      <c r="G54" s="32"/>
      <c r="H54" s="32"/>
      <c r="I54" s="32"/>
      <c r="J54" s="32"/>
      <c r="K54" s="32"/>
      <c r="L54" s="32"/>
      <c r="M54" s="387"/>
      <c r="N54" s="70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</row>
    <row r="55" spans="1:32" ht="13.8" thickBot="1" x14ac:dyDescent="0.3">
      <c r="A55" s="2" t="s">
        <v>92</v>
      </c>
      <c r="B55" s="359">
        <f>+B53+B36</f>
        <v>3566478.7199999979</v>
      </c>
      <c r="C55" s="360">
        <f>+C53+C36</f>
        <v>1665376.2255257727</v>
      </c>
      <c r="D55" s="203"/>
      <c r="E55" s="32"/>
      <c r="F55" s="32"/>
      <c r="G55" s="32"/>
      <c r="H55" s="32"/>
      <c r="I55" s="32"/>
      <c r="J55" s="32"/>
      <c r="K55" s="32"/>
      <c r="L55" s="32"/>
      <c r="M55" s="387"/>
      <c r="N55" s="70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</row>
    <row r="56" spans="1:32" ht="13.8" thickTop="1" x14ac:dyDescent="0.25">
      <c r="A56" s="32"/>
      <c r="B56" s="47"/>
      <c r="C56" s="69"/>
      <c r="D56" s="203"/>
      <c r="E56" s="32"/>
      <c r="F56" s="32"/>
      <c r="G56" s="32"/>
      <c r="H56" s="32"/>
      <c r="I56" s="32"/>
      <c r="J56" s="32"/>
      <c r="K56" s="32"/>
      <c r="L56" s="32"/>
      <c r="M56" s="387"/>
      <c r="N56" s="70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</row>
    <row r="57" spans="1:32" x14ac:dyDescent="0.25">
      <c r="A57" s="2" t="s">
        <v>93</v>
      </c>
      <c r="B57" s="47"/>
      <c r="C57" s="294"/>
      <c r="D57" s="203"/>
      <c r="E57" s="32"/>
      <c r="F57" s="32"/>
      <c r="G57" s="32"/>
      <c r="H57" s="32"/>
      <c r="I57" s="32"/>
      <c r="J57" s="32"/>
      <c r="K57" s="32"/>
      <c r="L57" s="32"/>
      <c r="M57" s="387"/>
      <c r="N57" s="70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</row>
    <row r="58" spans="1:32" x14ac:dyDescent="0.25">
      <c r="A58" s="32"/>
      <c r="B58" s="47"/>
      <c r="C58" s="69"/>
      <c r="D58" s="203"/>
      <c r="E58" s="32"/>
      <c r="F58" s="32"/>
      <c r="G58" s="32"/>
      <c r="H58" s="32"/>
      <c r="I58" s="32"/>
      <c r="J58" s="32"/>
      <c r="K58" s="32"/>
      <c r="L58" s="32"/>
      <c r="M58" s="387"/>
      <c r="N58" s="70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</row>
    <row r="59" spans="1:32" x14ac:dyDescent="0.25">
      <c r="A59" s="32"/>
      <c r="B59" s="47"/>
      <c r="C59" s="69"/>
      <c r="D59" s="203"/>
      <c r="E59" s="32"/>
      <c r="F59" s="32"/>
      <c r="G59" s="32"/>
      <c r="H59" s="32"/>
      <c r="I59" s="32"/>
      <c r="J59" s="32"/>
      <c r="K59" s="32"/>
      <c r="L59" s="32"/>
      <c r="M59" s="387"/>
      <c r="N59" s="70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2"/>
    </row>
    <row r="60" spans="1:32" x14ac:dyDescent="0.25">
      <c r="A60" s="32"/>
      <c r="B60" s="47"/>
      <c r="C60" s="69"/>
      <c r="D60" s="203"/>
      <c r="E60" s="32"/>
      <c r="F60" s="32"/>
      <c r="G60" s="32"/>
      <c r="H60" s="32"/>
      <c r="I60" s="32"/>
      <c r="J60" s="32"/>
      <c r="K60" s="32"/>
      <c r="L60" s="32"/>
      <c r="M60" s="387"/>
      <c r="N60" s="70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</row>
    <row r="61" spans="1:32" x14ac:dyDescent="0.25">
      <c r="A61" s="32"/>
      <c r="B61" s="47"/>
      <c r="C61" s="69"/>
      <c r="D61" s="203"/>
      <c r="E61" s="32"/>
      <c r="F61" s="32"/>
      <c r="G61" s="32"/>
      <c r="H61" s="32"/>
      <c r="I61" s="32"/>
      <c r="J61" s="32"/>
      <c r="K61" s="32"/>
      <c r="L61" s="32"/>
      <c r="M61" s="387"/>
      <c r="N61" s="70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2"/>
    </row>
    <row r="62" spans="1:32" x14ac:dyDescent="0.25">
      <c r="B62" s="47"/>
      <c r="C62" s="69"/>
      <c r="D62" s="203"/>
      <c r="E62" s="32"/>
      <c r="F62" s="32"/>
      <c r="G62" s="32"/>
      <c r="H62" s="32"/>
      <c r="I62" s="32"/>
      <c r="J62" s="32"/>
      <c r="K62" s="32"/>
      <c r="L62" s="32"/>
      <c r="M62" s="387"/>
      <c r="N62" s="70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2"/>
    </row>
    <row r="63" spans="1:32" x14ac:dyDescent="0.25">
      <c r="B63" s="47"/>
      <c r="C63" s="14"/>
      <c r="D63" s="203"/>
      <c r="E63" s="136"/>
      <c r="F63" s="32"/>
      <c r="G63" s="32"/>
      <c r="H63" s="32"/>
      <c r="I63" s="32"/>
      <c r="J63" s="32"/>
      <c r="K63" s="32"/>
      <c r="L63" s="32"/>
      <c r="M63" s="387"/>
      <c r="N63" s="70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2"/>
    </row>
    <row r="64" spans="1:32" x14ac:dyDescent="0.25">
      <c r="B64" s="47"/>
      <c r="C64" s="69"/>
      <c r="D64" s="203"/>
      <c r="E64" s="32"/>
      <c r="F64" s="32"/>
      <c r="G64" s="32"/>
      <c r="H64" s="32"/>
      <c r="I64" s="32"/>
      <c r="J64" s="32"/>
      <c r="K64" s="32"/>
      <c r="L64" s="32"/>
      <c r="M64" s="387"/>
      <c r="N64" s="70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2"/>
    </row>
    <row r="65" spans="1:32" x14ac:dyDescent="0.25">
      <c r="A65" s="32"/>
      <c r="B65" s="47"/>
      <c r="C65" s="69"/>
      <c r="D65" s="203"/>
      <c r="E65" s="32"/>
      <c r="F65" s="32"/>
      <c r="G65" s="32"/>
      <c r="H65" s="32"/>
      <c r="I65" s="32"/>
      <c r="J65" s="32"/>
      <c r="K65" s="32"/>
      <c r="L65" s="32"/>
      <c r="M65" s="387"/>
      <c r="N65" s="70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2"/>
    </row>
    <row r="66" spans="1:32" x14ac:dyDescent="0.25">
      <c r="A66" s="32"/>
      <c r="B66" s="47"/>
      <c r="C66" s="69"/>
      <c r="D66" s="203"/>
      <c r="E66" s="32"/>
      <c r="F66" s="32"/>
      <c r="G66" s="32"/>
      <c r="H66" s="32"/>
      <c r="I66" s="32"/>
      <c r="J66" s="32"/>
      <c r="K66" s="32"/>
      <c r="L66" s="32"/>
      <c r="M66" s="387"/>
      <c r="N66" s="70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2"/>
    </row>
    <row r="67" spans="1:32" x14ac:dyDescent="0.25">
      <c r="H67" s="32"/>
      <c r="I67" s="32"/>
      <c r="J67" s="32"/>
      <c r="K67" s="32"/>
      <c r="L67" s="32"/>
      <c r="M67" s="387"/>
      <c r="N67" s="70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</row>
    <row r="68" spans="1:32" x14ac:dyDescent="0.25">
      <c r="H68" s="32"/>
      <c r="I68" s="32"/>
      <c r="J68" s="32"/>
      <c r="K68" s="32"/>
      <c r="L68" s="32"/>
      <c r="M68" s="387"/>
      <c r="N68" s="70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2"/>
    </row>
    <row r="69" spans="1:32" x14ac:dyDescent="0.25">
      <c r="H69" s="32"/>
      <c r="I69" s="32"/>
      <c r="J69" s="32"/>
      <c r="K69" s="32"/>
      <c r="L69" s="32"/>
      <c r="M69" s="387"/>
      <c r="N69" s="70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2"/>
      <c r="AF69" s="32"/>
    </row>
    <row r="70" spans="1:32" x14ac:dyDescent="0.25">
      <c r="H70" s="32"/>
      <c r="I70" s="32"/>
      <c r="J70" s="32"/>
      <c r="K70" s="32"/>
      <c r="L70" s="32"/>
      <c r="M70" s="387"/>
      <c r="N70" s="70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 s="32"/>
      <c r="AF70" s="32"/>
    </row>
    <row r="71" spans="1:32" x14ac:dyDescent="0.25">
      <c r="H71" s="32"/>
      <c r="I71" s="32"/>
      <c r="J71" s="32"/>
      <c r="K71" s="32"/>
      <c r="L71" s="32"/>
      <c r="M71" s="387"/>
      <c r="N71" s="70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32"/>
      <c r="AE71" s="32"/>
      <c r="AF71" s="32"/>
    </row>
    <row r="72" spans="1:32" x14ac:dyDescent="0.25">
      <c r="H72" s="32"/>
      <c r="I72" s="32"/>
      <c r="J72" s="32"/>
      <c r="K72" s="32"/>
      <c r="L72" s="32"/>
      <c r="M72" s="387"/>
      <c r="N72" s="70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2"/>
    </row>
    <row r="73" spans="1:32" x14ac:dyDescent="0.25">
      <c r="H73" s="32"/>
      <c r="I73" s="32"/>
      <c r="J73" s="32"/>
      <c r="K73" s="32"/>
      <c r="L73" s="32"/>
      <c r="M73" s="387"/>
      <c r="N73" s="70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</row>
    <row r="74" spans="1:32" x14ac:dyDescent="0.25">
      <c r="H74" s="32"/>
      <c r="I74" s="32"/>
      <c r="J74" s="32"/>
      <c r="K74" s="32"/>
      <c r="L74" s="32"/>
      <c r="M74" s="387"/>
      <c r="N74" s="70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</row>
    <row r="75" spans="1:32" x14ac:dyDescent="0.25">
      <c r="H75" s="32"/>
      <c r="I75" s="32"/>
      <c r="J75" s="32"/>
      <c r="K75" s="32"/>
      <c r="L75" s="32"/>
      <c r="M75" s="387"/>
      <c r="N75" s="70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2"/>
    </row>
    <row r="76" spans="1:32" x14ac:dyDescent="0.25">
      <c r="H76" s="32"/>
      <c r="I76" s="32"/>
      <c r="J76" s="32"/>
      <c r="K76" s="32"/>
      <c r="L76" s="32"/>
      <c r="M76" s="387"/>
      <c r="N76" s="70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32"/>
      <c r="AE76" s="32"/>
      <c r="AF76" s="32"/>
    </row>
    <row r="77" spans="1:32" x14ac:dyDescent="0.25">
      <c r="H77" s="32"/>
      <c r="I77" s="32"/>
      <c r="J77" s="32"/>
      <c r="K77" s="32"/>
      <c r="L77" s="32"/>
      <c r="M77" s="387"/>
      <c r="N77" s="70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32"/>
      <c r="AD77" s="32"/>
      <c r="AE77" s="32"/>
      <c r="AF77" s="32"/>
    </row>
    <row r="78" spans="1:32" x14ac:dyDescent="0.25">
      <c r="H78" s="32"/>
      <c r="I78" s="32"/>
      <c r="J78" s="32"/>
      <c r="K78" s="32"/>
      <c r="L78" s="32"/>
      <c r="M78" s="387"/>
      <c r="N78" s="70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  <c r="AE78" s="32"/>
      <c r="AF78" s="32"/>
    </row>
    <row r="79" spans="1:32" x14ac:dyDescent="0.25">
      <c r="H79" s="32"/>
      <c r="I79" s="32"/>
      <c r="J79" s="32"/>
      <c r="K79" s="32"/>
      <c r="L79" s="32"/>
      <c r="M79" s="387"/>
      <c r="N79" s="70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  <c r="AE79" s="32"/>
      <c r="AF79" s="32"/>
    </row>
    <row r="80" spans="1:32" x14ac:dyDescent="0.25">
      <c r="H80" s="32"/>
      <c r="I80" s="32"/>
      <c r="J80" s="32"/>
      <c r="K80" s="32"/>
      <c r="L80" s="32"/>
      <c r="M80" s="387"/>
      <c r="N80" s="70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  <c r="AE80" s="32"/>
      <c r="AF80" s="32"/>
    </row>
    <row r="81" spans="8:32" x14ac:dyDescent="0.25">
      <c r="H81" s="32"/>
      <c r="I81" s="32"/>
      <c r="J81" s="32"/>
      <c r="K81" s="32"/>
      <c r="L81" s="32"/>
      <c r="M81" s="387"/>
      <c r="N81" s="70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2"/>
      <c r="AF81" s="32"/>
    </row>
    <row r="82" spans="8:32" x14ac:dyDescent="0.25">
      <c r="H82" s="32"/>
      <c r="I82" s="32"/>
      <c r="J82" s="32"/>
      <c r="K82" s="32"/>
      <c r="L82" s="32"/>
      <c r="M82" s="387"/>
      <c r="N82" s="70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32"/>
      <c r="AF82" s="32"/>
    </row>
    <row r="83" spans="8:32" x14ac:dyDescent="0.25">
      <c r="H83" s="32"/>
      <c r="I83" s="32"/>
      <c r="J83" s="32"/>
      <c r="K83" s="32"/>
      <c r="L83" s="32"/>
      <c r="M83" s="387"/>
      <c r="N83" s="70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32"/>
      <c r="AD83" s="32"/>
      <c r="AE83" s="32"/>
      <c r="AF83" s="32"/>
    </row>
    <row r="84" spans="8:32" x14ac:dyDescent="0.25">
      <c r="H84" s="32"/>
      <c r="I84" s="32"/>
      <c r="J84" s="32"/>
      <c r="K84" s="32"/>
      <c r="L84" s="32"/>
      <c r="M84" s="387"/>
      <c r="N84" s="70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32"/>
      <c r="AD84" s="32"/>
      <c r="AE84" s="32"/>
      <c r="AF84" s="32"/>
    </row>
    <row r="85" spans="8:32" x14ac:dyDescent="0.25">
      <c r="H85" s="32"/>
      <c r="I85" s="32"/>
      <c r="J85" s="32"/>
      <c r="K85" s="32"/>
      <c r="L85" s="32"/>
      <c r="M85" s="387"/>
      <c r="N85" s="70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2"/>
      <c r="AD85" s="32"/>
      <c r="AE85" s="32"/>
      <c r="AF85" s="32"/>
    </row>
    <row r="86" spans="8:32" x14ac:dyDescent="0.25">
      <c r="H86" s="32"/>
      <c r="I86" s="32"/>
      <c r="J86" s="32"/>
      <c r="K86" s="32"/>
      <c r="L86" s="32"/>
      <c r="M86" s="387"/>
      <c r="N86" s="70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  <c r="AE86" s="32"/>
      <c r="AF86" s="32"/>
    </row>
    <row r="87" spans="8:32" x14ac:dyDescent="0.25">
      <c r="H87" s="32"/>
      <c r="I87" s="32"/>
      <c r="J87" s="32"/>
      <c r="K87" s="32"/>
      <c r="L87" s="32"/>
      <c r="M87" s="387"/>
      <c r="N87" s="70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</row>
    <row r="88" spans="8:32" x14ac:dyDescent="0.25">
      <c r="H88" s="32"/>
      <c r="I88" s="32"/>
      <c r="J88" s="32"/>
      <c r="K88" s="32"/>
      <c r="L88" s="32"/>
      <c r="M88" s="387"/>
      <c r="N88" s="70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</row>
    <row r="89" spans="8:32" x14ac:dyDescent="0.25">
      <c r="H89" s="32"/>
      <c r="I89" s="32"/>
      <c r="J89" s="32"/>
      <c r="K89" s="32"/>
      <c r="L89" s="32"/>
      <c r="M89" s="387"/>
      <c r="N89" s="70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</row>
    <row r="90" spans="8:32" x14ac:dyDescent="0.25">
      <c r="H90" s="32"/>
      <c r="I90" s="32"/>
      <c r="J90" s="32"/>
      <c r="K90" s="32"/>
      <c r="L90" s="32"/>
      <c r="M90" s="387"/>
      <c r="N90" s="70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</row>
    <row r="91" spans="8:32" x14ac:dyDescent="0.25">
      <c r="H91" s="32"/>
      <c r="I91" s="32"/>
      <c r="J91" s="32"/>
      <c r="K91" s="32"/>
      <c r="L91" s="32"/>
      <c r="M91" s="387"/>
      <c r="N91" s="70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</row>
    <row r="92" spans="8:32" x14ac:dyDescent="0.25">
      <c r="H92" s="32"/>
      <c r="I92" s="32"/>
      <c r="J92" s="32"/>
      <c r="K92" s="32"/>
      <c r="L92" s="32"/>
      <c r="M92" s="387"/>
      <c r="N92" s="70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</row>
    <row r="93" spans="8:32" x14ac:dyDescent="0.25">
      <c r="H93" s="32"/>
      <c r="I93" s="32"/>
      <c r="J93" s="32"/>
      <c r="K93" s="32"/>
      <c r="L93" s="32"/>
      <c r="M93" s="387"/>
      <c r="N93" s="70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</row>
    <row r="94" spans="8:32" x14ac:dyDescent="0.25">
      <c r="H94" s="32"/>
      <c r="I94" s="32"/>
      <c r="J94" s="32"/>
      <c r="K94" s="32"/>
      <c r="L94" s="32"/>
      <c r="M94" s="387"/>
      <c r="N94" s="70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32"/>
      <c r="AD94" s="32"/>
      <c r="AE94" s="32"/>
      <c r="AF94" s="32"/>
    </row>
    <row r="95" spans="8:32" x14ac:dyDescent="0.25">
      <c r="H95" s="32"/>
      <c r="I95" s="32"/>
      <c r="J95" s="32"/>
      <c r="K95" s="32"/>
      <c r="L95" s="32"/>
      <c r="M95" s="387"/>
      <c r="N95" s="70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32"/>
      <c r="AD95" s="32"/>
      <c r="AE95" s="32"/>
      <c r="AF95" s="32"/>
    </row>
    <row r="96" spans="8:32" x14ac:dyDescent="0.25">
      <c r="H96" s="32"/>
      <c r="I96" s="32"/>
      <c r="J96" s="32"/>
      <c r="K96" s="32"/>
      <c r="L96" s="32"/>
      <c r="M96" s="387"/>
      <c r="N96" s="70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2"/>
    </row>
    <row r="97" spans="1:32" x14ac:dyDescent="0.25">
      <c r="H97" s="32"/>
      <c r="I97" s="32"/>
      <c r="J97" s="32"/>
      <c r="K97" s="32"/>
      <c r="L97" s="32"/>
      <c r="M97" s="387"/>
      <c r="N97" s="70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</row>
    <row r="98" spans="1:32" x14ac:dyDescent="0.25">
      <c r="H98" s="32"/>
      <c r="I98" s="32"/>
      <c r="J98" s="32"/>
      <c r="K98" s="32"/>
      <c r="L98" s="32"/>
      <c r="M98" s="387"/>
      <c r="N98" s="70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</row>
    <row r="99" spans="1:32" x14ac:dyDescent="0.25">
      <c r="H99" s="32"/>
      <c r="I99" s="32"/>
      <c r="J99" s="32"/>
      <c r="K99" s="32"/>
      <c r="L99" s="32"/>
      <c r="M99" s="387"/>
      <c r="N99" s="70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2"/>
    </row>
    <row r="100" spans="1:32" x14ac:dyDescent="0.25">
      <c r="A100" s="2" t="s">
        <v>271</v>
      </c>
      <c r="B100" s="47"/>
      <c r="C100" s="69"/>
      <c r="D100" s="203"/>
      <c r="E100" s="32"/>
      <c r="F100" s="32"/>
      <c r="G100" s="32"/>
      <c r="H100" s="32"/>
      <c r="I100" s="32"/>
      <c r="J100" s="32"/>
      <c r="K100" s="32"/>
      <c r="L100" s="32"/>
      <c r="M100" s="387"/>
      <c r="N100" s="70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  <c r="AE100" s="32"/>
      <c r="AF100" s="32"/>
    </row>
    <row r="101" spans="1:32" x14ac:dyDescent="0.25">
      <c r="A101" s="32" t="s">
        <v>269</v>
      </c>
      <c r="B101" s="47"/>
      <c r="C101" s="69"/>
      <c r="D101" s="203"/>
      <c r="E101" s="32"/>
      <c r="F101" s="32"/>
      <c r="G101" s="32"/>
      <c r="H101" s="32"/>
      <c r="I101" s="32"/>
      <c r="J101" s="32"/>
      <c r="K101" s="32"/>
      <c r="L101" s="32"/>
      <c r="M101" s="387"/>
      <c r="N101" s="70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32"/>
      <c r="AD101" s="32"/>
      <c r="AE101" s="32"/>
      <c r="AF101" s="32"/>
    </row>
    <row r="102" spans="1:32" x14ac:dyDescent="0.25">
      <c r="A102" s="32" t="s">
        <v>270</v>
      </c>
      <c r="B102" s="47"/>
      <c r="C102" s="69"/>
      <c r="D102" s="203"/>
      <c r="E102" s="32"/>
      <c r="F102" s="32"/>
      <c r="G102" s="32"/>
      <c r="H102" s="32"/>
      <c r="I102" s="32"/>
      <c r="J102" s="32"/>
      <c r="K102" s="32"/>
      <c r="L102" s="32"/>
      <c r="M102" s="387"/>
      <c r="N102" s="70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32"/>
      <c r="AC102" s="32"/>
      <c r="AD102" s="32"/>
      <c r="AE102" s="32"/>
      <c r="AF102" s="32"/>
    </row>
    <row r="103" spans="1:32" x14ac:dyDescent="0.25">
      <c r="A103" s="32"/>
      <c r="B103" s="361"/>
      <c r="C103" s="362"/>
      <c r="D103" s="203"/>
      <c r="E103" s="32"/>
      <c r="F103" s="32"/>
      <c r="G103" s="32"/>
      <c r="H103" s="32"/>
      <c r="I103" s="32"/>
      <c r="J103" s="32"/>
      <c r="K103" s="32"/>
      <c r="L103" s="32"/>
      <c r="M103" s="387"/>
      <c r="N103" s="70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32"/>
      <c r="AD103" s="32"/>
      <c r="AE103" s="32"/>
      <c r="AF103" s="32"/>
    </row>
    <row r="104" spans="1:32" x14ac:dyDescent="0.25">
      <c r="A104" s="32" t="s">
        <v>272</v>
      </c>
      <c r="B104" s="75"/>
      <c r="C104" s="69"/>
      <c r="D104" s="203"/>
      <c r="E104" s="32"/>
      <c r="F104" s="32"/>
      <c r="G104" s="32"/>
      <c r="H104" s="32"/>
      <c r="I104" s="32"/>
      <c r="J104" s="32"/>
      <c r="K104" s="32"/>
      <c r="L104" s="32"/>
      <c r="M104" s="387"/>
      <c r="N104" s="70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32"/>
      <c r="AD104" s="32"/>
      <c r="AE104" s="32"/>
      <c r="AF104" s="32"/>
    </row>
    <row r="105" spans="1:32" x14ac:dyDescent="0.25">
      <c r="A105" s="32" t="s">
        <v>273</v>
      </c>
      <c r="B105" s="75">
        <v>16841.21</v>
      </c>
      <c r="C105" s="69"/>
      <c r="D105" s="203"/>
      <c r="E105" s="32"/>
      <c r="F105" s="32"/>
      <c r="G105" s="32"/>
      <c r="H105" s="32"/>
      <c r="I105" s="32"/>
      <c r="J105" s="32"/>
      <c r="K105" s="32"/>
      <c r="L105" s="32"/>
      <c r="M105" s="387"/>
      <c r="N105" s="70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2"/>
      <c r="AE105" s="32"/>
      <c r="AF105" s="32"/>
    </row>
    <row r="106" spans="1:32" x14ac:dyDescent="0.25">
      <c r="A106" s="32" t="s">
        <v>275</v>
      </c>
      <c r="B106" s="75">
        <v>-8065.83</v>
      </c>
      <c r="C106" s="69"/>
      <c r="D106" s="203"/>
      <c r="E106" s="32"/>
      <c r="F106" s="32"/>
      <c r="G106" s="32"/>
      <c r="H106" s="32"/>
      <c r="I106" s="32"/>
      <c r="J106" s="32"/>
      <c r="K106" s="32"/>
      <c r="L106" s="32"/>
      <c r="M106" s="387"/>
      <c r="N106" s="70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32"/>
      <c r="AD106" s="32"/>
      <c r="AE106" s="32"/>
      <c r="AF106" s="32"/>
    </row>
    <row r="107" spans="1:32" x14ac:dyDescent="0.25">
      <c r="A107" s="32" t="s">
        <v>276</v>
      </c>
      <c r="B107" s="75">
        <v>8689.86</v>
      </c>
      <c r="C107" s="69" t="s">
        <v>277</v>
      </c>
      <c r="D107" s="363"/>
      <c r="E107" s="32"/>
      <c r="F107" s="32"/>
      <c r="G107" s="32"/>
      <c r="H107" s="32"/>
      <c r="I107" s="32"/>
      <c r="J107" s="32"/>
      <c r="K107" s="32"/>
      <c r="L107" s="32"/>
      <c r="M107" s="387"/>
      <c r="N107" s="70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32"/>
      <c r="AD107" s="32"/>
      <c r="AE107" s="32"/>
      <c r="AF107" s="32"/>
    </row>
    <row r="108" spans="1:32" x14ac:dyDescent="0.25">
      <c r="A108" s="32" t="s">
        <v>278</v>
      </c>
      <c r="B108" s="75">
        <v>75737.570000000007</v>
      </c>
      <c r="C108" s="294"/>
      <c r="D108" s="203"/>
      <c r="E108" s="32"/>
      <c r="F108" s="32"/>
      <c r="G108" s="32"/>
      <c r="H108" s="32"/>
      <c r="I108" s="32"/>
      <c r="J108" s="32"/>
      <c r="K108" s="32"/>
      <c r="L108" s="32"/>
      <c r="M108" s="387"/>
      <c r="N108" s="70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2"/>
      <c r="AC108" s="32"/>
      <c r="AD108" s="32"/>
      <c r="AE108" s="32"/>
      <c r="AF108" s="32"/>
    </row>
    <row r="109" spans="1:32" x14ac:dyDescent="0.25">
      <c r="A109" s="32" t="s">
        <v>279</v>
      </c>
      <c r="B109" s="532" t="s">
        <v>281</v>
      </c>
      <c r="C109" s="294"/>
      <c r="D109" s="364"/>
      <c r="E109" s="365"/>
      <c r="F109" s="32"/>
      <c r="G109" s="32"/>
      <c r="H109" s="32"/>
      <c r="I109" s="32"/>
      <c r="J109" s="32"/>
      <c r="K109" s="32"/>
      <c r="L109" s="32"/>
      <c r="M109" s="387"/>
      <c r="N109" s="70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  <c r="AB109" s="32"/>
      <c r="AC109" s="32"/>
      <c r="AD109" s="32"/>
      <c r="AE109" s="32"/>
      <c r="AF109" s="32"/>
    </row>
    <row r="110" spans="1:32" x14ac:dyDescent="0.25">
      <c r="A110" s="32" t="s">
        <v>280</v>
      </c>
      <c r="B110" s="532" t="s">
        <v>282</v>
      </c>
      <c r="C110" s="294"/>
      <c r="D110" s="366"/>
      <c r="E110" s="32"/>
      <c r="F110" s="32"/>
      <c r="G110" s="32"/>
      <c r="H110" s="32"/>
      <c r="I110" s="32"/>
      <c r="J110" s="32"/>
      <c r="K110" s="32"/>
      <c r="L110" s="32"/>
      <c r="M110" s="387"/>
      <c r="N110" s="70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32"/>
      <c r="AB110" s="32"/>
      <c r="AC110" s="32"/>
      <c r="AD110" s="32"/>
      <c r="AE110" s="32"/>
      <c r="AF110" s="32"/>
    </row>
    <row r="111" spans="1:32" x14ac:dyDescent="0.25">
      <c r="A111" s="32" t="s">
        <v>285</v>
      </c>
      <c r="B111" s="15">
        <v>97267.53</v>
      </c>
      <c r="C111" s="294"/>
      <c r="D111" s="366"/>
      <c r="E111" s="32"/>
      <c r="F111" s="32"/>
      <c r="G111" s="32"/>
      <c r="H111" s="32"/>
      <c r="I111" s="32"/>
      <c r="J111" s="32"/>
      <c r="K111" s="32"/>
      <c r="L111" s="32"/>
      <c r="M111" s="387"/>
      <c r="N111" s="70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  <c r="AA111" s="32"/>
      <c r="AB111" s="32"/>
      <c r="AC111" s="32"/>
      <c r="AD111" s="32"/>
      <c r="AE111" s="32"/>
      <c r="AF111" s="32"/>
    </row>
    <row r="112" spans="1:32" x14ac:dyDescent="0.25">
      <c r="A112" s="32" t="s">
        <v>283</v>
      </c>
      <c r="B112" s="75">
        <v>-1590.44</v>
      </c>
      <c r="C112" s="294"/>
      <c r="D112" s="367"/>
      <c r="E112" s="32"/>
      <c r="F112" s="32"/>
      <c r="G112" s="32"/>
      <c r="H112" s="32"/>
      <c r="I112" s="32"/>
      <c r="J112" s="32"/>
      <c r="K112" s="32"/>
      <c r="L112" s="32"/>
      <c r="M112" s="387"/>
      <c r="N112" s="70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32"/>
      <c r="AB112" s="32"/>
      <c r="AC112" s="32"/>
      <c r="AD112" s="32"/>
      <c r="AE112" s="32"/>
      <c r="AF112" s="32"/>
    </row>
    <row r="113" spans="1:32" x14ac:dyDescent="0.25">
      <c r="A113" s="32" t="s">
        <v>286</v>
      </c>
      <c r="B113" s="75">
        <v>4290.5</v>
      </c>
      <c r="C113" s="294"/>
      <c r="D113" s="368"/>
      <c r="E113" s="32"/>
      <c r="F113" s="32"/>
      <c r="G113" s="32"/>
      <c r="H113" s="32"/>
      <c r="I113" s="32"/>
      <c r="J113" s="32"/>
      <c r="K113" s="32"/>
      <c r="L113" s="32"/>
      <c r="M113" s="387"/>
      <c r="N113" s="70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  <c r="AA113" s="32"/>
      <c r="AB113" s="32"/>
      <c r="AC113" s="32"/>
      <c r="AD113" s="32"/>
      <c r="AE113" s="32"/>
      <c r="AF113" s="32"/>
    </row>
    <row r="114" spans="1:32" x14ac:dyDescent="0.25">
      <c r="A114" s="32" t="s">
        <v>290</v>
      </c>
      <c r="B114" s="75">
        <v>9780.35</v>
      </c>
      <c r="C114" s="528"/>
      <c r="D114" s="203"/>
      <c r="E114" s="32"/>
      <c r="F114" s="32"/>
      <c r="G114" s="32"/>
      <c r="H114" s="32"/>
      <c r="I114" s="32"/>
      <c r="J114" s="32"/>
      <c r="K114" s="32"/>
      <c r="L114" s="32"/>
      <c r="M114" s="387"/>
      <c r="N114" s="70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32"/>
      <c r="AC114" s="32"/>
      <c r="AD114" s="32"/>
      <c r="AE114" s="32"/>
      <c r="AF114" s="32"/>
    </row>
    <row r="115" spans="1:32" x14ac:dyDescent="0.25">
      <c r="A115" s="32" t="s">
        <v>293</v>
      </c>
      <c r="B115" s="75">
        <v>47610.18</v>
      </c>
      <c r="C115" s="528"/>
      <c r="D115" s="363"/>
      <c r="E115" s="32"/>
      <c r="F115" s="32"/>
      <c r="G115" s="32"/>
      <c r="H115" s="32"/>
      <c r="I115" s="32"/>
      <c r="J115" s="32"/>
      <c r="K115" s="32"/>
      <c r="L115" s="32"/>
      <c r="M115" s="387"/>
      <c r="N115" s="70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  <c r="AB115" s="32"/>
      <c r="AC115" s="32"/>
      <c r="AD115" s="32"/>
      <c r="AE115" s="32"/>
      <c r="AF115" s="32"/>
    </row>
    <row r="116" spans="1:32" x14ac:dyDescent="0.25">
      <c r="A116" s="32" t="s">
        <v>297</v>
      </c>
      <c r="B116" s="15">
        <v>-1548.84</v>
      </c>
      <c r="C116" s="528"/>
      <c r="D116" s="203"/>
      <c r="E116" s="32"/>
      <c r="F116" s="32"/>
      <c r="G116" s="32"/>
      <c r="H116" s="32"/>
      <c r="I116" s="32"/>
      <c r="J116" s="32"/>
      <c r="K116" s="32"/>
      <c r="L116" s="32"/>
      <c r="M116" s="387"/>
      <c r="N116" s="70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32"/>
      <c r="AD116" s="32"/>
      <c r="AE116" s="32"/>
      <c r="AF116" s="32"/>
    </row>
    <row r="117" spans="1:32" x14ac:dyDescent="0.25">
      <c r="A117" s="32" t="s">
        <v>301</v>
      </c>
      <c r="B117" s="15">
        <v>-10776.55</v>
      </c>
      <c r="C117" s="528"/>
      <c r="D117" s="203"/>
      <c r="E117" s="32"/>
      <c r="F117" s="32"/>
      <c r="G117" s="32"/>
      <c r="H117" s="32"/>
      <c r="I117" s="32"/>
      <c r="J117" s="32"/>
      <c r="K117" s="32"/>
      <c r="L117" s="32"/>
      <c r="M117" s="387"/>
      <c r="N117" s="70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B117" s="32"/>
      <c r="AC117" s="32"/>
      <c r="AD117" s="32"/>
      <c r="AE117" s="32"/>
      <c r="AF117" s="32"/>
    </row>
    <row r="118" spans="1:32" x14ac:dyDescent="0.25">
      <c r="A118" s="32" t="s">
        <v>302</v>
      </c>
      <c r="B118" s="15">
        <v>9125.5499999999993</v>
      </c>
      <c r="C118" s="529"/>
      <c r="D118" s="363"/>
      <c r="E118" s="32"/>
      <c r="F118" s="32"/>
      <c r="G118" s="32"/>
      <c r="H118" s="32"/>
      <c r="I118" s="32"/>
      <c r="J118" s="32"/>
      <c r="K118" s="32"/>
      <c r="L118" s="32"/>
      <c r="M118" s="387"/>
      <c r="N118" s="70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  <c r="AB118" s="32"/>
      <c r="AC118" s="32"/>
      <c r="AD118" s="32"/>
      <c r="AE118" s="32"/>
      <c r="AF118" s="32"/>
    </row>
    <row r="119" spans="1:32" x14ac:dyDescent="0.25">
      <c r="A119" s="32" t="s">
        <v>304</v>
      </c>
      <c r="B119" s="534" t="s">
        <v>305</v>
      </c>
      <c r="C119" s="529"/>
      <c r="D119" s="363"/>
      <c r="E119" s="32"/>
      <c r="F119" s="32"/>
      <c r="G119" s="32"/>
      <c r="H119" s="32"/>
      <c r="I119" s="32"/>
      <c r="J119" s="32"/>
      <c r="K119" s="32"/>
      <c r="L119" s="32"/>
      <c r="M119" s="387"/>
      <c r="N119" s="70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32"/>
      <c r="AB119" s="32"/>
      <c r="AC119" s="32"/>
      <c r="AD119" s="32"/>
      <c r="AE119" s="32"/>
      <c r="AF119" s="32"/>
    </row>
    <row r="120" spans="1:32" x14ac:dyDescent="0.25">
      <c r="A120" s="32" t="s">
        <v>309</v>
      </c>
      <c r="B120" s="15">
        <v>1357.88</v>
      </c>
      <c r="C120" s="529"/>
      <c r="D120" s="363"/>
      <c r="E120" s="32"/>
      <c r="F120" s="32"/>
      <c r="G120" s="32"/>
      <c r="H120" s="32"/>
      <c r="I120" s="32"/>
      <c r="J120" s="32"/>
      <c r="K120" s="32"/>
      <c r="L120" s="32"/>
      <c r="M120" s="387"/>
      <c r="N120" s="70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  <c r="AB120" s="32"/>
      <c r="AC120" s="32"/>
      <c r="AD120" s="32"/>
      <c r="AE120" s="32"/>
      <c r="AF120" s="32"/>
    </row>
    <row r="121" spans="1:32" x14ac:dyDescent="0.25">
      <c r="A121" s="32" t="s">
        <v>300</v>
      </c>
      <c r="B121" s="15">
        <f>44144.84-58339.66</f>
        <v>-14194.820000000007</v>
      </c>
      <c r="C121" s="529">
        <v>26357</v>
      </c>
      <c r="D121" s="203"/>
      <c r="E121" s="32"/>
      <c r="F121" s="32"/>
      <c r="G121" s="32"/>
      <c r="H121" s="32"/>
      <c r="I121" s="32"/>
      <c r="J121" s="32"/>
      <c r="K121" s="32"/>
      <c r="L121" s="32"/>
      <c r="M121" s="387"/>
      <c r="N121" s="70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  <c r="AA121" s="32"/>
      <c r="AB121" s="32"/>
      <c r="AC121" s="32"/>
      <c r="AD121" s="32"/>
      <c r="AE121" s="32"/>
      <c r="AF121" s="32"/>
    </row>
    <row r="122" spans="1:32" x14ac:dyDescent="0.25">
      <c r="A122" s="32" t="s">
        <v>300</v>
      </c>
      <c r="B122" s="15">
        <v>-51695.87</v>
      </c>
      <c r="C122" s="529">
        <v>20379</v>
      </c>
      <c r="D122" s="203"/>
      <c r="E122" s="32"/>
      <c r="F122" s="32"/>
      <c r="G122" s="32"/>
      <c r="H122" s="32"/>
      <c r="I122" s="32"/>
      <c r="J122" s="32"/>
      <c r="K122" s="32"/>
      <c r="L122" s="32"/>
      <c r="M122" s="387"/>
      <c r="N122" s="70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2"/>
      <c r="AB122" s="32"/>
      <c r="AC122" s="32"/>
      <c r="AD122" s="32"/>
      <c r="AE122" s="32"/>
      <c r="AF122" s="32"/>
    </row>
    <row r="123" spans="1:32" x14ac:dyDescent="0.25">
      <c r="A123" s="32" t="s">
        <v>300</v>
      </c>
      <c r="B123" s="15">
        <v>61340.160000000003</v>
      </c>
      <c r="C123" s="529">
        <v>21544</v>
      </c>
      <c r="D123" s="203"/>
      <c r="E123" s="32"/>
      <c r="F123" s="32"/>
      <c r="G123" s="32"/>
      <c r="H123" s="32"/>
      <c r="I123" s="32"/>
      <c r="J123" s="32"/>
      <c r="K123" s="32"/>
      <c r="L123" s="32"/>
      <c r="M123" s="387"/>
      <c r="N123" s="70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32"/>
      <c r="AE123" s="32"/>
      <c r="AF123" s="32"/>
    </row>
    <row r="124" spans="1:32" x14ac:dyDescent="0.25">
      <c r="A124" s="32" t="s">
        <v>300</v>
      </c>
      <c r="B124" s="259"/>
      <c r="C124" s="529"/>
      <c r="D124" s="203"/>
      <c r="E124" s="32"/>
      <c r="F124" s="32"/>
      <c r="G124" s="32"/>
      <c r="H124" s="32"/>
      <c r="I124" s="32"/>
      <c r="J124" s="32"/>
      <c r="K124" s="32"/>
      <c r="L124" s="32"/>
      <c r="M124" s="387"/>
      <c r="N124" s="70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  <c r="AB124" s="32"/>
      <c r="AC124" s="32"/>
      <c r="AD124" s="32"/>
      <c r="AE124" s="32"/>
      <c r="AF124" s="32"/>
    </row>
    <row r="125" spans="1:32" x14ac:dyDescent="0.25">
      <c r="A125" s="32" t="s">
        <v>310</v>
      </c>
      <c r="B125" s="259">
        <v>828.64</v>
      </c>
      <c r="C125" s="529"/>
      <c r="D125" s="203"/>
      <c r="E125" s="32"/>
      <c r="F125" s="32"/>
      <c r="G125" s="32"/>
      <c r="H125" s="32"/>
      <c r="I125" s="32"/>
      <c r="J125" s="32"/>
      <c r="K125" s="32"/>
      <c r="L125" s="32"/>
      <c r="M125" s="387"/>
      <c r="N125" s="70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32"/>
      <c r="AB125" s="32"/>
      <c r="AC125" s="32"/>
      <c r="AD125" s="32"/>
      <c r="AE125" s="32"/>
      <c r="AF125" s="32"/>
    </row>
    <row r="126" spans="1:32" x14ac:dyDescent="0.25">
      <c r="A126" s="32" t="s">
        <v>311</v>
      </c>
      <c r="B126" s="259">
        <v>8282.6</v>
      </c>
      <c r="C126" s="529"/>
      <c r="D126" s="203"/>
      <c r="E126" s="32"/>
      <c r="F126" s="32"/>
      <c r="G126" s="32"/>
      <c r="H126" s="32"/>
      <c r="I126" s="32"/>
      <c r="J126" s="32"/>
      <c r="K126" s="32"/>
      <c r="L126" s="32"/>
      <c r="M126" s="387"/>
      <c r="N126" s="70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  <c r="AA126" s="32"/>
      <c r="AB126" s="32"/>
      <c r="AC126" s="32"/>
      <c r="AD126" s="32"/>
      <c r="AE126" s="32"/>
      <c r="AF126" s="32"/>
    </row>
    <row r="127" spans="1:32" x14ac:dyDescent="0.25">
      <c r="A127" s="32" t="s">
        <v>303</v>
      </c>
      <c r="B127" s="259">
        <v>17432.3</v>
      </c>
      <c r="C127" s="529"/>
      <c r="D127" s="203"/>
      <c r="E127" s="32"/>
      <c r="F127" s="32"/>
      <c r="G127" s="32"/>
      <c r="H127" s="32"/>
      <c r="I127" s="32"/>
      <c r="J127" s="32"/>
      <c r="K127" s="32"/>
      <c r="L127" s="32"/>
      <c r="M127" s="387"/>
      <c r="N127" s="70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A127" s="32"/>
      <c r="AB127" s="32"/>
      <c r="AC127" s="32"/>
      <c r="AD127" s="32"/>
      <c r="AE127" s="32"/>
      <c r="AF127" s="32"/>
    </row>
    <row r="128" spans="1:32" x14ac:dyDescent="0.25">
      <c r="A128" s="32" t="s">
        <v>296</v>
      </c>
      <c r="B128" s="259">
        <v>-7228.77</v>
      </c>
      <c r="C128" s="528"/>
      <c r="D128" s="203"/>
      <c r="E128" s="32"/>
      <c r="F128" s="32"/>
      <c r="G128" s="32"/>
      <c r="H128" s="32"/>
      <c r="I128" s="32"/>
      <c r="J128" s="32"/>
      <c r="K128" s="32"/>
      <c r="L128" s="32"/>
      <c r="M128" s="387"/>
      <c r="N128" s="70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  <c r="AB128" s="32"/>
      <c r="AC128" s="32"/>
      <c r="AD128" s="32"/>
      <c r="AE128" s="32"/>
      <c r="AF128" s="32"/>
    </row>
    <row r="129" spans="1:32" x14ac:dyDescent="0.25">
      <c r="A129" s="285" t="s">
        <v>295</v>
      </c>
      <c r="B129" s="15">
        <v>249009.74</v>
      </c>
      <c r="C129" s="528"/>
      <c r="D129" s="203"/>
      <c r="E129" s="32"/>
      <c r="F129" s="32"/>
      <c r="G129" s="32"/>
      <c r="H129" s="32"/>
      <c r="I129" s="32"/>
      <c r="J129" s="32"/>
      <c r="K129" s="32"/>
      <c r="L129" s="32"/>
      <c r="M129" s="387"/>
      <c r="N129" s="70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  <c r="AC129" s="32"/>
      <c r="AD129" s="32"/>
      <c r="AE129" s="32"/>
      <c r="AF129" s="32"/>
    </row>
    <row r="130" spans="1:32" x14ac:dyDescent="0.25">
      <c r="A130" s="32" t="s">
        <v>289</v>
      </c>
      <c r="B130" s="15">
        <v>1974.11</v>
      </c>
      <c r="C130" s="528"/>
      <c r="D130" s="203"/>
      <c r="E130" s="32"/>
      <c r="F130" s="32"/>
      <c r="G130" s="32"/>
      <c r="H130" s="32"/>
      <c r="I130" s="32"/>
      <c r="J130" s="32"/>
      <c r="K130" s="32"/>
      <c r="L130" s="32"/>
      <c r="M130" s="387"/>
      <c r="N130" s="70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  <c r="AB130" s="32"/>
      <c r="AC130" s="32"/>
      <c r="AD130" s="32"/>
      <c r="AE130" s="32"/>
      <c r="AF130" s="32"/>
    </row>
    <row r="131" spans="1:32" x14ac:dyDescent="0.25">
      <c r="A131" s="32" t="s">
        <v>274</v>
      </c>
      <c r="B131" s="75">
        <v>-35893</v>
      </c>
      <c r="C131" s="528"/>
      <c r="D131" s="203"/>
      <c r="E131" s="32"/>
      <c r="F131" s="32"/>
      <c r="G131" s="32"/>
      <c r="H131" s="32"/>
      <c r="I131" s="32"/>
      <c r="J131" s="32"/>
      <c r="K131" s="32"/>
      <c r="L131" s="32"/>
      <c r="M131" s="387"/>
      <c r="N131" s="70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  <c r="AA131" s="32"/>
      <c r="AB131" s="32"/>
      <c r="AC131" s="32"/>
      <c r="AD131" s="32"/>
      <c r="AE131" s="32"/>
      <c r="AF131" s="32"/>
    </row>
    <row r="132" spans="1:32" x14ac:dyDescent="0.25">
      <c r="A132" s="32" t="s">
        <v>284</v>
      </c>
      <c r="B132" s="75">
        <v>27281.87</v>
      </c>
      <c r="C132" s="528"/>
      <c r="D132" s="203"/>
      <c r="E132" s="32"/>
      <c r="F132" s="32"/>
      <c r="G132" s="32"/>
      <c r="H132" s="32"/>
      <c r="I132" s="32"/>
      <c r="J132" s="32"/>
      <c r="K132" s="32"/>
      <c r="L132" s="32"/>
      <c r="M132" s="387"/>
      <c r="N132" s="70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2"/>
      <c r="AB132" s="32"/>
      <c r="AC132" s="32"/>
      <c r="AD132" s="32"/>
      <c r="AE132" s="32"/>
      <c r="AF132" s="32"/>
    </row>
    <row r="133" spans="1:32" x14ac:dyDescent="0.25">
      <c r="A133" s="32" t="s">
        <v>287</v>
      </c>
      <c r="B133" s="75">
        <v>-2614.58</v>
      </c>
      <c r="C133" s="528"/>
      <c r="D133" s="203"/>
      <c r="E133" s="32"/>
      <c r="F133" s="32"/>
      <c r="G133" s="32"/>
      <c r="H133" s="32"/>
      <c r="I133" s="32"/>
      <c r="J133" s="32"/>
      <c r="K133" s="32"/>
      <c r="L133" s="32"/>
      <c r="M133" s="387"/>
      <c r="N133" s="70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32"/>
      <c r="AB133" s="32"/>
      <c r="AC133" s="32"/>
      <c r="AD133" s="32"/>
      <c r="AE133" s="32"/>
      <c r="AF133" s="32"/>
    </row>
    <row r="134" spans="1:32" x14ac:dyDescent="0.25">
      <c r="A134" s="32" t="s">
        <v>288</v>
      </c>
      <c r="B134" s="75">
        <v>-177733.88</v>
      </c>
      <c r="C134" s="528"/>
      <c r="D134" s="203"/>
      <c r="E134" s="32"/>
      <c r="F134" s="32"/>
      <c r="G134" s="32"/>
      <c r="H134" s="32"/>
      <c r="I134" s="32"/>
      <c r="J134" s="32"/>
      <c r="K134" s="32"/>
      <c r="L134" s="32"/>
      <c r="M134" s="387"/>
      <c r="N134" s="70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  <c r="AA134" s="32"/>
      <c r="AB134" s="32"/>
      <c r="AC134" s="32"/>
      <c r="AD134" s="32"/>
      <c r="AE134" s="32"/>
      <c r="AF134" s="32"/>
    </row>
    <row r="135" spans="1:32" x14ac:dyDescent="0.25">
      <c r="A135" s="32" t="s">
        <v>291</v>
      </c>
      <c r="B135" s="15">
        <v>3338.45</v>
      </c>
      <c r="C135" s="528"/>
      <c r="D135" s="203"/>
      <c r="E135" s="32"/>
      <c r="F135" s="32"/>
      <c r="G135" s="32"/>
      <c r="H135" s="32"/>
      <c r="I135" s="32"/>
      <c r="J135" s="32"/>
      <c r="K135" s="32"/>
      <c r="L135" s="32"/>
      <c r="M135" s="387"/>
      <c r="N135" s="70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  <c r="AA135" s="32"/>
      <c r="AB135" s="32"/>
      <c r="AC135" s="32"/>
      <c r="AD135" s="32"/>
      <c r="AE135" s="32"/>
      <c r="AF135" s="32"/>
    </row>
    <row r="136" spans="1:32" x14ac:dyDescent="0.25">
      <c r="A136" s="32" t="s">
        <v>292</v>
      </c>
      <c r="B136" s="15">
        <v>15325.21</v>
      </c>
      <c r="C136" s="528"/>
      <c r="D136" s="203"/>
      <c r="E136" s="32"/>
      <c r="F136" s="32"/>
      <c r="G136" s="32"/>
      <c r="H136" s="32"/>
      <c r="I136" s="32"/>
      <c r="J136" s="32"/>
      <c r="K136" s="32"/>
      <c r="L136" s="32"/>
      <c r="M136" s="387"/>
      <c r="N136" s="70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2"/>
      <c r="AB136" s="32"/>
      <c r="AC136" s="32"/>
      <c r="AD136" s="32"/>
      <c r="AE136" s="32"/>
      <c r="AF136" s="32"/>
    </row>
    <row r="137" spans="1:32" x14ac:dyDescent="0.25">
      <c r="A137" s="32" t="s">
        <v>294</v>
      </c>
      <c r="B137" s="15">
        <v>-33878.81</v>
      </c>
      <c r="C137" s="528"/>
      <c r="D137" s="203"/>
      <c r="E137" s="32"/>
      <c r="F137" s="32"/>
      <c r="G137" s="32"/>
      <c r="H137" s="32"/>
      <c r="I137" s="32"/>
      <c r="J137" s="32"/>
      <c r="K137" s="32"/>
      <c r="L137" s="32"/>
      <c r="M137" s="387"/>
      <c r="N137" s="70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32"/>
      <c r="AE137" s="32"/>
      <c r="AF137" s="32"/>
    </row>
    <row r="138" spans="1:32" x14ac:dyDescent="0.25">
      <c r="A138" s="32" t="s">
        <v>298</v>
      </c>
      <c r="B138" s="15">
        <v>-726.96</v>
      </c>
      <c r="C138" s="528"/>
      <c r="D138" s="203"/>
      <c r="E138" s="32"/>
      <c r="F138" s="32"/>
      <c r="G138" s="32"/>
      <c r="H138" s="32"/>
      <c r="I138" s="32"/>
      <c r="J138" s="32"/>
      <c r="K138" s="32"/>
      <c r="L138" s="32"/>
      <c r="M138" s="387"/>
      <c r="N138" s="70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32"/>
      <c r="AE138" s="32"/>
      <c r="AF138" s="32"/>
    </row>
    <row r="139" spans="1:32" x14ac:dyDescent="0.25">
      <c r="A139" s="32" t="s">
        <v>299</v>
      </c>
      <c r="B139" s="47">
        <v>-4405.4799999999996</v>
      </c>
      <c r="C139" s="528"/>
      <c r="D139" s="203"/>
      <c r="E139" s="32"/>
      <c r="F139" s="32"/>
      <c r="G139" s="32"/>
      <c r="H139" s="32"/>
      <c r="I139" s="32"/>
      <c r="J139" s="32"/>
      <c r="K139" s="32"/>
      <c r="L139" s="32"/>
      <c r="M139" s="387"/>
      <c r="N139" s="70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32"/>
      <c r="AE139" s="32"/>
      <c r="AF139" s="32"/>
    </row>
    <row r="140" spans="1:32" x14ac:dyDescent="0.25">
      <c r="A140" s="32"/>
      <c r="B140" s="47"/>
      <c r="C140" s="528"/>
      <c r="D140" s="203"/>
      <c r="E140" s="32"/>
      <c r="F140" s="32"/>
      <c r="G140" s="32"/>
      <c r="H140" s="32"/>
      <c r="I140" s="32"/>
      <c r="J140" s="32"/>
      <c r="K140" s="32"/>
      <c r="L140" s="32"/>
      <c r="M140" s="387"/>
      <c r="N140" s="70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32"/>
      <c r="AE140" s="32"/>
      <c r="AF140" s="32"/>
    </row>
    <row r="141" spans="1:32" x14ac:dyDescent="0.25">
      <c r="A141" s="32"/>
      <c r="B141" s="47"/>
      <c r="C141" s="528"/>
      <c r="D141" s="203"/>
      <c r="E141" s="32"/>
      <c r="F141" s="32"/>
      <c r="G141" s="32"/>
      <c r="H141" s="32"/>
      <c r="I141" s="32"/>
      <c r="J141" s="32"/>
      <c r="K141" s="32"/>
      <c r="L141" s="32"/>
      <c r="M141" s="387"/>
      <c r="N141" s="70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32"/>
      <c r="AE141" s="32"/>
      <c r="AF141" s="32"/>
    </row>
    <row r="142" spans="1:32" x14ac:dyDescent="0.25">
      <c r="A142" s="32"/>
      <c r="B142" s="47"/>
      <c r="C142" s="528"/>
      <c r="D142" s="203"/>
      <c r="E142" s="32"/>
      <c r="F142" s="32"/>
      <c r="G142" s="32"/>
      <c r="H142" s="32"/>
      <c r="I142" s="32"/>
      <c r="J142" s="32"/>
      <c r="K142" s="32"/>
      <c r="L142" s="32"/>
      <c r="M142" s="387"/>
      <c r="N142" s="70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32"/>
      <c r="AE142" s="32"/>
      <c r="AF142" s="32"/>
    </row>
    <row r="143" spans="1:32" x14ac:dyDescent="0.25">
      <c r="A143" s="32"/>
      <c r="B143" s="47"/>
      <c r="C143" s="69"/>
      <c r="D143" s="203"/>
      <c r="E143" s="32"/>
      <c r="F143" s="32"/>
      <c r="G143" s="32"/>
      <c r="H143" s="32"/>
      <c r="I143" s="32"/>
      <c r="J143" s="32"/>
      <c r="K143" s="32"/>
      <c r="L143" s="32"/>
      <c r="M143" s="387"/>
      <c r="N143" s="70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32"/>
      <c r="AE143" s="32"/>
      <c r="AF143" s="32"/>
    </row>
    <row r="144" spans="1:32" x14ac:dyDescent="0.25">
      <c r="A144" s="32"/>
      <c r="B144" s="16">
        <f>SUM(B105:B143)</f>
        <v>305159.88</v>
      </c>
      <c r="C144" s="69"/>
      <c r="D144" s="203"/>
      <c r="E144" s="32"/>
      <c r="F144" s="32"/>
      <c r="G144" s="32"/>
      <c r="H144" s="32"/>
      <c r="I144" s="32"/>
      <c r="J144" s="32"/>
      <c r="K144" s="32"/>
      <c r="L144" s="32"/>
      <c r="M144" s="387"/>
      <c r="N144" s="70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32"/>
      <c r="AE144" s="32"/>
      <c r="AF144" s="32"/>
    </row>
    <row r="145" spans="1:32" x14ac:dyDescent="0.25">
      <c r="A145" s="32"/>
      <c r="B145" s="47"/>
      <c r="C145" s="69"/>
      <c r="D145" s="203"/>
      <c r="E145" s="32"/>
      <c r="F145" s="32"/>
      <c r="G145" s="32"/>
      <c r="H145" s="32"/>
      <c r="I145" s="32"/>
      <c r="J145" s="32"/>
      <c r="K145" s="32"/>
      <c r="L145" s="32"/>
      <c r="M145" s="387"/>
      <c r="N145" s="70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32"/>
      <c r="AE145" s="32"/>
      <c r="AF145" s="32"/>
    </row>
    <row r="146" spans="1:32" x14ac:dyDescent="0.25">
      <c r="A146" s="32"/>
      <c r="B146" s="47"/>
      <c r="C146" s="69"/>
      <c r="D146" s="203"/>
      <c r="E146" s="32"/>
      <c r="F146" s="32"/>
      <c r="G146" s="32"/>
      <c r="H146" s="32"/>
      <c r="I146" s="32"/>
      <c r="J146" s="32"/>
      <c r="K146" s="32"/>
      <c r="L146" s="32"/>
      <c r="M146" s="387"/>
      <c r="N146" s="70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32"/>
      <c r="AE146" s="32"/>
      <c r="AF146" s="32"/>
    </row>
    <row r="147" spans="1:32" x14ac:dyDescent="0.25">
      <c r="A147" s="32"/>
      <c r="B147" s="47"/>
      <c r="C147" s="69"/>
      <c r="D147" s="203"/>
      <c r="E147" s="32"/>
      <c r="F147" s="32"/>
      <c r="G147" s="32"/>
      <c r="H147" s="32"/>
      <c r="I147" s="32"/>
      <c r="J147" s="32"/>
      <c r="K147" s="32"/>
      <c r="L147" s="32"/>
      <c r="M147" s="387"/>
      <c r="N147" s="70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32"/>
      <c r="AE147" s="32"/>
      <c r="AF147" s="32"/>
    </row>
    <row r="148" spans="1:32" x14ac:dyDescent="0.25">
      <c r="A148" s="32"/>
      <c r="B148" s="47"/>
      <c r="C148" s="69"/>
      <c r="D148" s="203"/>
      <c r="E148" s="32"/>
      <c r="F148" s="32"/>
      <c r="G148" s="32"/>
      <c r="H148" s="32"/>
      <c r="I148" s="32"/>
      <c r="J148" s="32"/>
      <c r="K148" s="32"/>
      <c r="L148" s="32"/>
      <c r="M148" s="387"/>
      <c r="N148" s="70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32"/>
      <c r="AE148" s="32"/>
      <c r="AF148" s="32"/>
    </row>
    <row r="149" spans="1:32" x14ac:dyDescent="0.25">
      <c r="A149" s="32"/>
      <c r="B149" s="47"/>
      <c r="C149" s="69"/>
      <c r="D149" s="203"/>
      <c r="E149" s="32"/>
      <c r="F149" s="32"/>
      <c r="G149" s="32"/>
      <c r="H149" s="32"/>
      <c r="I149" s="32"/>
      <c r="J149" s="32"/>
      <c r="K149" s="32"/>
      <c r="L149" s="32"/>
      <c r="M149" s="387"/>
      <c r="N149" s="70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32"/>
      <c r="AE149" s="32"/>
      <c r="AF149" s="32"/>
    </row>
    <row r="150" spans="1:32" x14ac:dyDescent="0.25">
      <c r="A150" s="32"/>
      <c r="B150" s="47"/>
      <c r="C150" s="69"/>
      <c r="D150" s="203"/>
      <c r="E150" s="32"/>
      <c r="F150" s="32"/>
      <c r="G150" s="32"/>
      <c r="H150" s="32"/>
      <c r="I150" s="32"/>
      <c r="J150" s="32"/>
      <c r="K150" s="32"/>
      <c r="L150" s="32"/>
      <c r="M150" s="387"/>
      <c r="N150" s="70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32"/>
      <c r="AE150" s="32"/>
      <c r="AF150" s="32"/>
    </row>
    <row r="151" spans="1:32" x14ac:dyDescent="0.25">
      <c r="A151" s="32"/>
      <c r="B151" s="47"/>
      <c r="C151" s="69"/>
      <c r="D151" s="203"/>
      <c r="E151" s="32"/>
      <c r="F151" s="32"/>
      <c r="G151" s="32"/>
      <c r="H151" s="32"/>
      <c r="I151" s="32"/>
      <c r="J151" s="32"/>
      <c r="K151" s="32"/>
      <c r="L151" s="32"/>
      <c r="M151" s="387"/>
      <c r="N151" s="70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  <c r="AA151" s="32"/>
      <c r="AB151" s="32"/>
      <c r="AC151" s="32"/>
      <c r="AD151" s="32"/>
      <c r="AE151" s="32"/>
      <c r="AF151" s="32"/>
    </row>
    <row r="152" spans="1:32" x14ac:dyDescent="0.25">
      <c r="A152" s="32"/>
      <c r="B152" s="47"/>
      <c r="C152" s="69"/>
      <c r="D152" s="203"/>
      <c r="E152" s="32"/>
      <c r="F152" s="32"/>
      <c r="G152" s="32"/>
      <c r="H152" s="32"/>
      <c r="I152" s="32"/>
      <c r="J152" s="32"/>
      <c r="K152" s="32"/>
      <c r="L152" s="32"/>
      <c r="M152" s="387"/>
      <c r="N152" s="70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  <c r="AA152" s="32"/>
      <c r="AB152" s="32"/>
      <c r="AC152" s="32"/>
      <c r="AD152" s="32"/>
      <c r="AE152" s="32"/>
      <c r="AF152" s="32"/>
    </row>
    <row r="153" spans="1:32" x14ac:dyDescent="0.25">
      <c r="A153" s="32"/>
      <c r="B153" s="47"/>
      <c r="C153" s="69"/>
      <c r="D153" s="203"/>
      <c r="E153" s="32"/>
      <c r="F153" s="32"/>
      <c r="G153" s="32"/>
      <c r="H153" s="32"/>
      <c r="I153" s="32"/>
      <c r="J153" s="32"/>
      <c r="K153" s="32"/>
      <c r="L153" s="32"/>
      <c r="M153" s="387"/>
      <c r="N153" s="70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  <c r="AA153" s="32"/>
      <c r="AB153" s="32"/>
      <c r="AC153" s="32"/>
      <c r="AD153" s="32"/>
      <c r="AE153" s="32"/>
      <c r="AF153" s="32"/>
    </row>
    <row r="154" spans="1:32" x14ac:dyDescent="0.25">
      <c r="A154" s="32"/>
      <c r="B154" s="47"/>
      <c r="C154" s="69"/>
      <c r="D154" s="203"/>
      <c r="E154" s="32"/>
      <c r="F154" s="32"/>
      <c r="G154" s="32"/>
      <c r="H154" s="32"/>
      <c r="I154" s="32"/>
      <c r="J154" s="32"/>
      <c r="K154" s="32"/>
      <c r="L154" s="32"/>
      <c r="M154" s="387"/>
      <c r="N154" s="70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  <c r="AA154" s="32"/>
      <c r="AB154" s="32"/>
      <c r="AC154" s="32"/>
      <c r="AD154" s="32"/>
      <c r="AE154" s="32"/>
      <c r="AF154" s="32"/>
    </row>
    <row r="155" spans="1:32" x14ac:dyDescent="0.25">
      <c r="A155" s="32"/>
      <c r="B155" s="47"/>
      <c r="C155" s="69"/>
      <c r="D155" s="203"/>
      <c r="E155" s="32"/>
      <c r="F155" s="32"/>
      <c r="G155" s="32"/>
      <c r="H155" s="32"/>
      <c r="I155" s="32"/>
      <c r="J155" s="32"/>
      <c r="K155" s="32"/>
      <c r="L155" s="32"/>
      <c r="M155" s="387"/>
      <c r="N155" s="70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  <c r="AB155" s="32"/>
      <c r="AC155" s="32"/>
      <c r="AD155" s="32"/>
      <c r="AE155" s="32"/>
      <c r="AF155" s="32"/>
    </row>
    <row r="156" spans="1:32" x14ac:dyDescent="0.25">
      <c r="A156" s="32"/>
      <c r="B156" s="47"/>
      <c r="C156" s="69"/>
      <c r="D156" s="203"/>
      <c r="E156" s="32"/>
      <c r="F156" s="32"/>
      <c r="G156" s="32"/>
      <c r="H156" s="32"/>
      <c r="I156" s="32"/>
      <c r="J156" s="32"/>
      <c r="K156" s="32"/>
      <c r="L156" s="32"/>
      <c r="M156" s="387"/>
      <c r="N156" s="70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  <c r="AA156" s="32"/>
      <c r="AB156" s="32"/>
      <c r="AC156" s="32"/>
      <c r="AD156" s="32"/>
      <c r="AE156" s="32"/>
      <c r="AF156" s="32"/>
    </row>
    <row r="157" spans="1:32" x14ac:dyDescent="0.25">
      <c r="A157" s="32"/>
      <c r="B157" s="47"/>
      <c r="C157" s="69"/>
      <c r="D157" s="203"/>
      <c r="E157" s="32"/>
      <c r="F157" s="32"/>
      <c r="G157" s="32"/>
      <c r="H157" s="32"/>
      <c r="I157" s="32"/>
      <c r="J157" s="32"/>
      <c r="K157" s="32"/>
      <c r="L157" s="32"/>
      <c r="M157" s="387"/>
      <c r="N157" s="70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A157" s="32"/>
      <c r="AB157" s="32"/>
      <c r="AC157" s="32"/>
      <c r="AD157" s="32"/>
      <c r="AE157" s="32"/>
      <c r="AF157" s="32"/>
    </row>
    <row r="158" spans="1:32" x14ac:dyDescent="0.25">
      <c r="A158" s="32"/>
      <c r="B158" s="47"/>
      <c r="C158" s="69"/>
      <c r="D158" s="203"/>
      <c r="E158" s="32"/>
      <c r="F158" s="32"/>
      <c r="G158" s="32"/>
      <c r="H158" s="32"/>
      <c r="I158" s="32"/>
      <c r="J158" s="32"/>
      <c r="K158" s="32"/>
      <c r="L158" s="32"/>
      <c r="M158" s="387"/>
      <c r="N158" s="70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  <c r="AA158" s="32"/>
      <c r="AB158" s="32"/>
      <c r="AC158" s="32"/>
      <c r="AD158" s="32"/>
      <c r="AE158" s="32"/>
      <c r="AF158" s="32"/>
    </row>
    <row r="159" spans="1:32" x14ac:dyDescent="0.25">
      <c r="A159" s="32"/>
      <c r="B159" s="47"/>
      <c r="C159" s="69"/>
      <c r="D159" s="203"/>
      <c r="E159" s="32"/>
      <c r="F159" s="32"/>
      <c r="G159" s="32"/>
      <c r="H159" s="32"/>
      <c r="I159" s="32"/>
      <c r="J159" s="32"/>
      <c r="K159" s="32"/>
      <c r="L159" s="32"/>
      <c r="M159" s="387"/>
      <c r="N159" s="70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  <c r="AA159" s="32"/>
      <c r="AB159" s="32"/>
      <c r="AC159" s="32"/>
      <c r="AD159" s="32"/>
      <c r="AE159" s="32"/>
      <c r="AF159" s="32"/>
    </row>
    <row r="160" spans="1:32" x14ac:dyDescent="0.25">
      <c r="A160" s="32"/>
      <c r="B160" s="47"/>
      <c r="C160" s="69"/>
      <c r="D160" s="203"/>
      <c r="E160" s="32"/>
      <c r="F160" s="32"/>
      <c r="G160" s="32"/>
      <c r="H160" s="32"/>
      <c r="I160" s="32"/>
      <c r="J160" s="32"/>
      <c r="K160" s="32"/>
      <c r="L160" s="32"/>
      <c r="M160" s="387"/>
      <c r="N160" s="70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  <c r="AA160" s="32"/>
      <c r="AB160" s="32"/>
      <c r="AC160" s="32"/>
      <c r="AD160" s="32"/>
      <c r="AE160" s="32"/>
      <c r="AF160" s="32"/>
    </row>
    <row r="161" spans="1:32" x14ac:dyDescent="0.25">
      <c r="A161" s="32"/>
      <c r="B161" s="47"/>
      <c r="C161" s="69"/>
      <c r="D161" s="203"/>
      <c r="E161" s="32"/>
      <c r="F161" s="32"/>
      <c r="G161" s="32"/>
      <c r="H161" s="32"/>
      <c r="I161" s="32"/>
      <c r="J161" s="32"/>
      <c r="K161" s="32"/>
      <c r="L161" s="32"/>
      <c r="M161" s="387"/>
      <c r="N161" s="70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  <c r="AB161" s="32"/>
      <c r="AC161" s="32"/>
      <c r="AD161" s="32"/>
      <c r="AE161" s="32"/>
      <c r="AF161" s="32"/>
    </row>
    <row r="162" spans="1:32" x14ac:dyDescent="0.25">
      <c r="A162" s="32"/>
      <c r="B162" s="47"/>
      <c r="C162" s="69"/>
      <c r="D162" s="203"/>
      <c r="E162" s="32"/>
      <c r="F162" s="32"/>
      <c r="G162" s="32"/>
      <c r="H162" s="32"/>
      <c r="I162" s="32"/>
      <c r="J162" s="32"/>
      <c r="K162" s="32"/>
      <c r="L162" s="32"/>
      <c r="M162" s="387"/>
      <c r="N162" s="70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  <c r="AA162" s="32"/>
      <c r="AB162" s="32"/>
      <c r="AC162" s="32"/>
      <c r="AD162" s="32"/>
      <c r="AE162" s="32"/>
      <c r="AF162" s="32"/>
    </row>
    <row r="163" spans="1:32" x14ac:dyDescent="0.25">
      <c r="A163" s="32"/>
      <c r="B163" s="47"/>
      <c r="C163" s="69"/>
      <c r="D163" s="203"/>
      <c r="E163" s="32"/>
      <c r="F163" s="32"/>
      <c r="G163" s="32"/>
      <c r="H163" s="32"/>
      <c r="I163" s="32"/>
      <c r="J163" s="32"/>
      <c r="K163" s="32"/>
      <c r="L163" s="32"/>
      <c r="M163" s="387"/>
      <c r="N163" s="70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32"/>
      <c r="AB163" s="32"/>
      <c r="AC163" s="32"/>
      <c r="AD163" s="32"/>
      <c r="AE163" s="32"/>
      <c r="AF163" s="32"/>
    </row>
    <row r="164" spans="1:32" x14ac:dyDescent="0.25">
      <c r="A164" s="32"/>
      <c r="B164" s="47"/>
      <c r="C164" s="69"/>
      <c r="D164" s="203"/>
      <c r="E164" s="32"/>
      <c r="F164" s="32"/>
      <c r="G164" s="32"/>
      <c r="H164" s="32"/>
      <c r="I164" s="32"/>
      <c r="J164" s="32"/>
      <c r="K164" s="32"/>
      <c r="L164" s="32"/>
      <c r="M164" s="387"/>
      <c r="N164" s="70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  <c r="AA164" s="32"/>
      <c r="AB164" s="32"/>
      <c r="AC164" s="32"/>
      <c r="AD164" s="32"/>
      <c r="AE164" s="32"/>
      <c r="AF164" s="32"/>
    </row>
    <row r="165" spans="1:32" x14ac:dyDescent="0.25">
      <c r="A165" s="32"/>
      <c r="B165" s="47"/>
      <c r="C165" s="69"/>
      <c r="D165" s="203"/>
      <c r="E165" s="32"/>
      <c r="F165" s="32"/>
      <c r="G165" s="32"/>
      <c r="H165" s="32"/>
      <c r="I165" s="32"/>
      <c r="J165" s="32"/>
      <c r="K165" s="32"/>
      <c r="L165" s="32"/>
      <c r="M165" s="387"/>
      <c r="N165" s="70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  <c r="AA165" s="32"/>
      <c r="AB165" s="32"/>
      <c r="AC165" s="32"/>
      <c r="AD165" s="32"/>
      <c r="AE165" s="32"/>
      <c r="AF165" s="32"/>
    </row>
    <row r="166" spans="1:32" x14ac:dyDescent="0.25">
      <c r="A166" s="32"/>
      <c r="B166" s="47"/>
      <c r="C166" s="69"/>
      <c r="D166" s="203"/>
      <c r="E166" s="32"/>
      <c r="F166" s="32"/>
      <c r="G166" s="32"/>
      <c r="H166" s="32"/>
      <c r="I166" s="32"/>
      <c r="J166" s="32"/>
      <c r="K166" s="32"/>
      <c r="L166" s="32"/>
      <c r="M166" s="387"/>
      <c r="N166" s="70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  <c r="AA166" s="32"/>
      <c r="AB166" s="32"/>
      <c r="AC166" s="32"/>
      <c r="AD166" s="32"/>
      <c r="AE166" s="32"/>
      <c r="AF166" s="32"/>
    </row>
    <row r="167" spans="1:32" x14ac:dyDescent="0.25">
      <c r="A167" s="32"/>
      <c r="B167" s="47"/>
      <c r="C167" s="69"/>
      <c r="D167" s="203"/>
      <c r="E167" s="32"/>
      <c r="F167" s="32"/>
      <c r="G167" s="32"/>
      <c r="H167" s="32"/>
      <c r="I167" s="32"/>
      <c r="J167" s="32"/>
      <c r="K167" s="32"/>
      <c r="L167" s="32"/>
      <c r="M167" s="387"/>
      <c r="N167" s="70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  <c r="AA167" s="32"/>
      <c r="AB167" s="32"/>
      <c r="AC167" s="32"/>
      <c r="AD167" s="32"/>
      <c r="AE167" s="32"/>
      <c r="AF167" s="32"/>
    </row>
    <row r="168" spans="1:32" x14ac:dyDescent="0.25">
      <c r="A168" s="32"/>
      <c r="B168" s="47"/>
      <c r="C168" s="69"/>
      <c r="D168" s="203"/>
      <c r="E168" s="32"/>
      <c r="F168" s="32"/>
      <c r="G168" s="32"/>
      <c r="H168" s="32"/>
      <c r="I168" s="32"/>
      <c r="J168" s="32"/>
      <c r="K168" s="32"/>
      <c r="L168" s="32"/>
      <c r="M168" s="387"/>
      <c r="N168" s="70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  <c r="AA168" s="32"/>
      <c r="AB168" s="32"/>
      <c r="AC168" s="32"/>
      <c r="AD168" s="32"/>
      <c r="AE168" s="32"/>
      <c r="AF168" s="32"/>
    </row>
    <row r="169" spans="1:32" x14ac:dyDescent="0.25">
      <c r="A169" s="32"/>
      <c r="B169" s="47"/>
      <c r="C169" s="69"/>
      <c r="D169" s="203"/>
      <c r="E169" s="32"/>
      <c r="F169" s="32"/>
      <c r="G169" s="32"/>
      <c r="H169" s="32"/>
      <c r="I169" s="32"/>
      <c r="J169" s="32"/>
      <c r="K169" s="32"/>
      <c r="L169" s="32"/>
      <c r="M169" s="387"/>
      <c r="N169" s="70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  <c r="AA169" s="32"/>
      <c r="AB169" s="32"/>
      <c r="AC169" s="32"/>
      <c r="AD169" s="32"/>
      <c r="AE169" s="32"/>
      <c r="AF169" s="32"/>
    </row>
    <row r="170" spans="1:32" x14ac:dyDescent="0.25">
      <c r="A170" s="32"/>
      <c r="B170" s="47"/>
      <c r="C170" s="69"/>
      <c r="D170" s="203"/>
      <c r="E170" s="32"/>
      <c r="F170" s="32"/>
      <c r="G170" s="32"/>
      <c r="H170" s="32"/>
      <c r="I170" s="32"/>
      <c r="J170" s="32"/>
      <c r="K170" s="32"/>
      <c r="L170" s="32"/>
      <c r="M170" s="387"/>
      <c r="N170" s="70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  <c r="AA170" s="32"/>
      <c r="AB170" s="32"/>
      <c r="AC170" s="32"/>
      <c r="AD170" s="32"/>
      <c r="AE170" s="32"/>
      <c r="AF170" s="32"/>
    </row>
    <row r="171" spans="1:32" x14ac:dyDescent="0.25">
      <c r="A171" s="32"/>
      <c r="B171" s="47"/>
      <c r="C171" s="69"/>
      <c r="D171" s="203"/>
      <c r="E171" s="32"/>
      <c r="F171" s="32"/>
      <c r="G171" s="32"/>
      <c r="H171" s="32"/>
      <c r="I171" s="32"/>
      <c r="J171" s="32"/>
      <c r="K171" s="32"/>
      <c r="L171" s="32"/>
      <c r="M171" s="387"/>
      <c r="N171" s="70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  <c r="AA171" s="32"/>
      <c r="AB171" s="32"/>
      <c r="AC171" s="32"/>
      <c r="AD171" s="32"/>
      <c r="AE171" s="32"/>
      <c r="AF171" s="32"/>
    </row>
    <row r="172" spans="1:32" x14ac:dyDescent="0.25">
      <c r="A172" s="32"/>
      <c r="B172" s="47"/>
      <c r="C172" s="69"/>
      <c r="D172" s="203"/>
      <c r="E172" s="32"/>
      <c r="F172" s="32"/>
      <c r="G172" s="32"/>
      <c r="H172" s="32"/>
      <c r="I172" s="32"/>
      <c r="J172" s="32"/>
      <c r="K172" s="32"/>
      <c r="L172" s="32"/>
      <c r="M172" s="387"/>
      <c r="N172" s="70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  <c r="AA172" s="32"/>
      <c r="AB172" s="32"/>
      <c r="AC172" s="32"/>
      <c r="AD172" s="32"/>
      <c r="AE172" s="32"/>
      <c r="AF172" s="32"/>
    </row>
    <row r="173" spans="1:32" x14ac:dyDescent="0.25">
      <c r="A173" s="32"/>
      <c r="B173" s="47"/>
      <c r="C173" s="69"/>
      <c r="D173" s="203"/>
      <c r="E173" s="32"/>
      <c r="F173" s="32"/>
      <c r="G173" s="32"/>
      <c r="H173" s="32"/>
      <c r="I173" s="32"/>
      <c r="J173" s="32"/>
      <c r="K173" s="32"/>
      <c r="L173" s="32"/>
      <c r="M173" s="387"/>
      <c r="N173" s="70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  <c r="AA173" s="32"/>
      <c r="AB173" s="32"/>
      <c r="AC173" s="32"/>
      <c r="AD173" s="32"/>
      <c r="AE173" s="32"/>
      <c r="AF173" s="32"/>
    </row>
    <row r="174" spans="1:32" x14ac:dyDescent="0.25">
      <c r="A174" s="32"/>
      <c r="B174" s="47"/>
      <c r="C174" s="69"/>
      <c r="D174" s="203"/>
      <c r="E174" s="32"/>
      <c r="F174" s="32"/>
      <c r="G174" s="32"/>
      <c r="H174" s="32"/>
      <c r="I174" s="32"/>
      <c r="J174" s="32"/>
      <c r="K174" s="32"/>
      <c r="L174" s="32"/>
      <c r="M174" s="387"/>
      <c r="N174" s="70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  <c r="AA174" s="32"/>
      <c r="AB174" s="32"/>
      <c r="AC174" s="32"/>
      <c r="AD174" s="32"/>
      <c r="AE174" s="32"/>
      <c r="AF174" s="32"/>
    </row>
    <row r="175" spans="1:32" x14ac:dyDescent="0.25">
      <c r="A175" s="32"/>
      <c r="B175" s="47"/>
      <c r="C175" s="69"/>
      <c r="D175" s="203"/>
      <c r="E175" s="32"/>
      <c r="F175" s="32"/>
      <c r="G175" s="32"/>
      <c r="H175" s="32"/>
      <c r="I175" s="32"/>
      <c r="J175" s="32"/>
      <c r="K175" s="32"/>
      <c r="L175" s="32"/>
      <c r="M175" s="387"/>
      <c r="N175" s="70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  <c r="AA175" s="32"/>
      <c r="AB175" s="32"/>
      <c r="AC175" s="32"/>
      <c r="AD175" s="32"/>
      <c r="AE175" s="32"/>
      <c r="AF175" s="32"/>
    </row>
    <row r="176" spans="1:32" x14ac:dyDescent="0.25">
      <c r="A176" s="32"/>
      <c r="B176" s="47"/>
      <c r="C176" s="69"/>
      <c r="D176" s="203"/>
      <c r="E176" s="32"/>
      <c r="F176" s="32"/>
      <c r="G176" s="32"/>
      <c r="H176" s="32"/>
      <c r="I176" s="32"/>
      <c r="J176" s="32"/>
      <c r="K176" s="32"/>
      <c r="L176" s="32"/>
      <c r="M176" s="387"/>
      <c r="N176" s="70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  <c r="AA176" s="32"/>
      <c r="AB176" s="32"/>
      <c r="AC176" s="32"/>
      <c r="AD176" s="32"/>
      <c r="AE176" s="32"/>
      <c r="AF176" s="32"/>
    </row>
    <row r="177" spans="1:32" x14ac:dyDescent="0.25">
      <c r="A177" s="32"/>
      <c r="B177" s="47"/>
      <c r="C177" s="69"/>
      <c r="D177" s="203"/>
      <c r="E177" s="32"/>
      <c r="F177" s="32"/>
      <c r="G177" s="32"/>
      <c r="H177" s="32"/>
      <c r="I177" s="32"/>
      <c r="J177" s="32"/>
      <c r="K177" s="32"/>
      <c r="L177" s="32"/>
      <c r="M177" s="387"/>
      <c r="N177" s="70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  <c r="AA177" s="32"/>
      <c r="AB177" s="32"/>
      <c r="AC177" s="32"/>
      <c r="AD177" s="32"/>
      <c r="AE177" s="32"/>
      <c r="AF177" s="32"/>
    </row>
    <row r="178" spans="1:32" x14ac:dyDescent="0.25">
      <c r="A178" s="32"/>
      <c r="B178" s="47"/>
      <c r="C178" s="69"/>
      <c r="D178" s="203"/>
      <c r="E178" s="32"/>
      <c r="F178" s="32"/>
      <c r="G178" s="32"/>
      <c r="H178" s="32"/>
      <c r="I178" s="32"/>
      <c r="J178" s="32"/>
      <c r="K178" s="32"/>
      <c r="L178" s="32"/>
      <c r="M178" s="387"/>
      <c r="N178" s="70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  <c r="AA178" s="32"/>
      <c r="AB178" s="32"/>
      <c r="AC178" s="32"/>
      <c r="AD178" s="32"/>
      <c r="AE178" s="32"/>
      <c r="AF178" s="32"/>
    </row>
    <row r="179" spans="1:32" x14ac:dyDescent="0.25">
      <c r="A179" s="32"/>
      <c r="B179" s="47"/>
      <c r="C179" s="69"/>
      <c r="D179" s="203"/>
      <c r="E179" s="32"/>
      <c r="F179" s="32"/>
      <c r="G179" s="32"/>
      <c r="H179" s="32"/>
      <c r="I179" s="32"/>
      <c r="J179" s="32"/>
      <c r="K179" s="32"/>
      <c r="L179" s="32"/>
      <c r="M179" s="387"/>
      <c r="N179" s="70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  <c r="AA179" s="32"/>
      <c r="AB179" s="32"/>
      <c r="AC179" s="32"/>
      <c r="AD179" s="32"/>
      <c r="AE179" s="32"/>
      <c r="AF179" s="32"/>
    </row>
    <row r="180" spans="1:32" x14ac:dyDescent="0.25">
      <c r="A180" s="32"/>
      <c r="B180" s="47"/>
      <c r="C180" s="69"/>
      <c r="D180" s="203"/>
      <c r="E180" s="32"/>
      <c r="F180" s="32"/>
      <c r="G180" s="32"/>
      <c r="H180" s="32"/>
      <c r="I180" s="32"/>
      <c r="J180" s="32"/>
      <c r="K180" s="32"/>
      <c r="L180" s="32"/>
      <c r="M180" s="387"/>
      <c r="N180" s="70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  <c r="AA180" s="32"/>
      <c r="AB180" s="32"/>
      <c r="AC180" s="32"/>
      <c r="AD180" s="32"/>
      <c r="AE180" s="32"/>
      <c r="AF180" s="32"/>
    </row>
    <row r="181" spans="1:32" x14ac:dyDescent="0.25">
      <c r="A181" s="32"/>
      <c r="B181" s="47"/>
      <c r="C181" s="69"/>
      <c r="D181" s="203"/>
      <c r="E181" s="32"/>
      <c r="F181" s="32"/>
      <c r="G181" s="32"/>
      <c r="H181" s="32"/>
      <c r="I181" s="32"/>
      <c r="J181" s="32"/>
      <c r="K181" s="32"/>
      <c r="L181" s="32"/>
      <c r="M181" s="387"/>
      <c r="N181" s="70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  <c r="AA181" s="32"/>
      <c r="AB181" s="32"/>
      <c r="AC181" s="32"/>
      <c r="AD181" s="32"/>
      <c r="AE181" s="32"/>
      <c r="AF181" s="32"/>
    </row>
    <row r="182" spans="1:32" x14ac:dyDescent="0.25">
      <c r="A182" s="32"/>
      <c r="B182" s="47"/>
      <c r="C182" s="69"/>
      <c r="D182" s="203"/>
      <c r="E182" s="32"/>
      <c r="F182" s="32"/>
      <c r="G182" s="32"/>
      <c r="H182" s="32"/>
      <c r="I182" s="32"/>
      <c r="J182" s="32"/>
      <c r="K182" s="32"/>
      <c r="L182" s="32"/>
      <c r="M182" s="387"/>
      <c r="N182" s="70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  <c r="AA182" s="32"/>
      <c r="AB182" s="32"/>
      <c r="AC182" s="32"/>
      <c r="AD182" s="32"/>
      <c r="AE182" s="32"/>
      <c r="AF182" s="32"/>
    </row>
    <row r="183" spans="1:32" x14ac:dyDescent="0.25">
      <c r="A183" s="32"/>
      <c r="B183" s="47"/>
      <c r="C183" s="69"/>
      <c r="D183" s="203"/>
      <c r="E183" s="32"/>
      <c r="F183" s="32"/>
      <c r="G183" s="32"/>
      <c r="H183" s="32"/>
      <c r="I183" s="32"/>
      <c r="J183" s="32"/>
      <c r="K183" s="32"/>
      <c r="L183" s="32"/>
      <c r="M183" s="387"/>
      <c r="N183" s="70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  <c r="AA183" s="32"/>
      <c r="AB183" s="32"/>
      <c r="AC183" s="32"/>
      <c r="AD183" s="32"/>
      <c r="AE183" s="32"/>
      <c r="AF183" s="32"/>
    </row>
    <row r="184" spans="1:32" x14ac:dyDescent="0.25">
      <c r="A184" s="32"/>
      <c r="B184" s="47"/>
      <c r="C184" s="69"/>
      <c r="D184" s="203"/>
      <c r="E184" s="32"/>
      <c r="F184" s="32"/>
      <c r="G184" s="32"/>
      <c r="H184" s="32"/>
      <c r="I184" s="32"/>
      <c r="J184" s="32"/>
      <c r="K184" s="32"/>
      <c r="L184" s="32"/>
      <c r="M184" s="387"/>
      <c r="N184" s="70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  <c r="AA184" s="32"/>
      <c r="AB184" s="32"/>
      <c r="AC184" s="32"/>
      <c r="AD184" s="32"/>
      <c r="AE184" s="32"/>
      <c r="AF184" s="32"/>
    </row>
    <row r="185" spans="1:32" x14ac:dyDescent="0.25">
      <c r="A185" s="32"/>
      <c r="B185" s="47"/>
      <c r="C185" s="69"/>
      <c r="D185" s="203"/>
      <c r="E185" s="32"/>
      <c r="F185" s="32"/>
      <c r="G185" s="32"/>
      <c r="H185" s="32"/>
      <c r="I185" s="32"/>
      <c r="J185" s="32"/>
      <c r="K185" s="32"/>
      <c r="L185" s="32"/>
      <c r="M185" s="387"/>
      <c r="N185" s="70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  <c r="AA185" s="32"/>
      <c r="AB185" s="32"/>
      <c r="AC185" s="32"/>
      <c r="AD185" s="32"/>
      <c r="AE185" s="32"/>
      <c r="AF185" s="32"/>
    </row>
    <row r="186" spans="1:32" x14ac:dyDescent="0.25">
      <c r="A186" s="32"/>
      <c r="B186" s="47"/>
      <c r="C186" s="69"/>
      <c r="D186" s="203"/>
      <c r="E186" s="32"/>
      <c r="F186" s="32"/>
      <c r="G186" s="32"/>
      <c r="H186" s="32"/>
      <c r="I186" s="32"/>
      <c r="J186" s="32"/>
      <c r="K186" s="32"/>
      <c r="L186" s="32"/>
      <c r="M186" s="387"/>
      <c r="N186" s="70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  <c r="AA186" s="32"/>
      <c r="AB186" s="32"/>
      <c r="AC186" s="32"/>
      <c r="AD186" s="32"/>
      <c r="AE186" s="32"/>
      <c r="AF186" s="32"/>
    </row>
    <row r="187" spans="1:32" x14ac:dyDescent="0.25">
      <c r="A187" s="32"/>
      <c r="B187" s="47"/>
      <c r="C187" s="69"/>
      <c r="D187" s="203"/>
      <c r="E187" s="32"/>
      <c r="F187" s="32"/>
      <c r="G187" s="32"/>
      <c r="H187" s="32"/>
      <c r="I187" s="32"/>
      <c r="J187" s="32"/>
      <c r="K187" s="32"/>
      <c r="L187" s="32"/>
      <c r="M187" s="387"/>
      <c r="N187" s="70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  <c r="AA187" s="32"/>
      <c r="AB187" s="32"/>
      <c r="AC187" s="32"/>
      <c r="AD187" s="32"/>
      <c r="AE187" s="32"/>
      <c r="AF187" s="32"/>
    </row>
    <row r="188" spans="1:32" x14ac:dyDescent="0.25">
      <c r="A188" s="32"/>
      <c r="B188" s="47"/>
      <c r="C188" s="69"/>
      <c r="D188" s="203"/>
      <c r="E188" s="32"/>
      <c r="F188" s="32"/>
      <c r="G188" s="32"/>
      <c r="H188" s="32"/>
      <c r="I188" s="32"/>
      <c r="J188" s="32"/>
      <c r="K188" s="32"/>
      <c r="L188" s="32"/>
      <c r="M188" s="387"/>
      <c r="N188" s="70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  <c r="AA188" s="32"/>
      <c r="AB188" s="32"/>
      <c r="AC188" s="32"/>
      <c r="AD188" s="32"/>
      <c r="AE188" s="32"/>
      <c r="AF188" s="32"/>
    </row>
    <row r="189" spans="1:32" x14ac:dyDescent="0.25">
      <c r="A189" s="32"/>
      <c r="B189" s="47"/>
      <c r="C189" s="69"/>
      <c r="D189" s="203"/>
      <c r="E189" s="32"/>
      <c r="F189" s="32"/>
      <c r="G189" s="32"/>
      <c r="H189" s="32"/>
      <c r="I189" s="32"/>
      <c r="J189" s="32"/>
      <c r="K189" s="32"/>
      <c r="L189" s="32"/>
      <c r="M189" s="387"/>
      <c r="N189" s="70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  <c r="AA189" s="32"/>
      <c r="AB189" s="32"/>
      <c r="AC189" s="32"/>
      <c r="AD189" s="32"/>
      <c r="AE189" s="32"/>
      <c r="AF189" s="32"/>
    </row>
    <row r="190" spans="1:32" x14ac:dyDescent="0.25">
      <c r="A190" s="32"/>
      <c r="B190" s="47"/>
      <c r="C190" s="69"/>
      <c r="D190" s="203"/>
      <c r="E190" s="32"/>
      <c r="F190" s="32"/>
      <c r="G190" s="32"/>
      <c r="H190" s="32"/>
      <c r="I190" s="32"/>
      <c r="J190" s="32"/>
      <c r="K190" s="32"/>
      <c r="L190" s="32"/>
      <c r="M190" s="387"/>
      <c r="N190" s="70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  <c r="AA190" s="32"/>
      <c r="AB190" s="32"/>
      <c r="AC190" s="32"/>
      <c r="AD190" s="32"/>
      <c r="AE190" s="32"/>
      <c r="AF190" s="32"/>
    </row>
    <row r="191" spans="1:32" x14ac:dyDescent="0.25">
      <c r="A191" s="32"/>
      <c r="B191" s="47"/>
      <c r="C191" s="69"/>
      <c r="D191" s="203"/>
      <c r="E191" s="32"/>
      <c r="F191" s="32"/>
      <c r="G191" s="32"/>
      <c r="H191" s="32"/>
      <c r="I191" s="32"/>
      <c r="J191" s="32"/>
      <c r="K191" s="32"/>
      <c r="L191" s="32"/>
      <c r="M191" s="387"/>
      <c r="N191" s="70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  <c r="AA191" s="32"/>
      <c r="AB191" s="32"/>
      <c r="AC191" s="32"/>
      <c r="AD191" s="32"/>
      <c r="AE191" s="32"/>
      <c r="AF191" s="32"/>
    </row>
    <row r="192" spans="1:32" x14ac:dyDescent="0.25">
      <c r="A192" s="32"/>
      <c r="B192" s="47"/>
      <c r="C192" s="69"/>
      <c r="D192" s="203"/>
      <c r="E192" s="32"/>
      <c r="F192" s="32"/>
      <c r="G192" s="32"/>
      <c r="H192" s="32"/>
      <c r="I192" s="32"/>
      <c r="J192" s="32"/>
      <c r="K192" s="32"/>
      <c r="L192" s="32"/>
      <c r="M192" s="387"/>
      <c r="N192" s="70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  <c r="AA192" s="32"/>
      <c r="AB192" s="32"/>
      <c r="AC192" s="32"/>
      <c r="AD192" s="32"/>
      <c r="AE192" s="32"/>
      <c r="AF192" s="32"/>
    </row>
    <row r="193" spans="1:32" x14ac:dyDescent="0.25">
      <c r="A193" s="32"/>
      <c r="B193" s="47"/>
      <c r="C193" s="69"/>
      <c r="D193" s="203"/>
      <c r="E193" s="32"/>
      <c r="F193" s="32"/>
      <c r="G193" s="32"/>
      <c r="H193" s="32"/>
      <c r="I193" s="32"/>
      <c r="J193" s="32"/>
      <c r="K193" s="32"/>
      <c r="L193" s="32"/>
      <c r="M193" s="387"/>
      <c r="N193" s="70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  <c r="AA193" s="32"/>
      <c r="AB193" s="32"/>
      <c r="AC193" s="32"/>
      <c r="AD193" s="32"/>
      <c r="AE193" s="32"/>
      <c r="AF193" s="32"/>
    </row>
    <row r="194" spans="1:32" x14ac:dyDescent="0.25">
      <c r="A194" s="32"/>
      <c r="B194" s="47"/>
      <c r="C194" s="69"/>
      <c r="D194" s="203"/>
      <c r="E194" s="32"/>
      <c r="F194" s="32"/>
      <c r="G194" s="32"/>
      <c r="H194" s="32"/>
      <c r="I194" s="32"/>
      <c r="J194" s="32"/>
      <c r="K194" s="32"/>
      <c r="L194" s="32"/>
      <c r="M194" s="387"/>
      <c r="N194" s="70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  <c r="AA194" s="32"/>
      <c r="AB194" s="32"/>
      <c r="AC194" s="32"/>
      <c r="AD194" s="32"/>
      <c r="AE194" s="32"/>
      <c r="AF194" s="32"/>
    </row>
    <row r="195" spans="1:32" x14ac:dyDescent="0.25">
      <c r="A195" s="32"/>
      <c r="B195" s="47"/>
      <c r="C195" s="69"/>
      <c r="D195" s="203"/>
      <c r="E195" s="32"/>
      <c r="F195" s="32"/>
      <c r="G195" s="32"/>
      <c r="H195" s="32"/>
      <c r="I195" s="32"/>
      <c r="J195" s="32"/>
      <c r="K195" s="32"/>
      <c r="L195" s="32"/>
      <c r="M195" s="387"/>
      <c r="N195" s="70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  <c r="AA195" s="32"/>
      <c r="AB195" s="32"/>
      <c r="AC195" s="32"/>
      <c r="AD195" s="32"/>
      <c r="AE195" s="32"/>
      <c r="AF195" s="32"/>
    </row>
    <row r="196" spans="1:32" x14ac:dyDescent="0.25">
      <c r="A196" s="32"/>
      <c r="B196" s="47"/>
      <c r="C196" s="69"/>
      <c r="D196" s="203"/>
      <c r="E196" s="32"/>
      <c r="F196" s="32"/>
      <c r="G196" s="32"/>
      <c r="H196" s="32"/>
      <c r="I196" s="32"/>
      <c r="J196" s="32"/>
      <c r="K196" s="32"/>
      <c r="L196" s="32"/>
      <c r="M196" s="387"/>
      <c r="N196" s="70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  <c r="AA196" s="32"/>
      <c r="AB196" s="32"/>
      <c r="AC196" s="32"/>
      <c r="AD196" s="32"/>
      <c r="AE196" s="32"/>
      <c r="AF196" s="32"/>
    </row>
    <row r="197" spans="1:32" x14ac:dyDescent="0.25">
      <c r="A197" s="32"/>
      <c r="B197" s="47"/>
      <c r="C197" s="69"/>
      <c r="D197" s="203"/>
      <c r="E197" s="32"/>
      <c r="F197" s="32"/>
      <c r="G197" s="32"/>
      <c r="H197" s="32"/>
      <c r="I197" s="32"/>
      <c r="J197" s="32"/>
      <c r="K197" s="32"/>
      <c r="L197" s="32"/>
      <c r="M197" s="387"/>
      <c r="N197" s="70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  <c r="AA197" s="32"/>
      <c r="AB197" s="32"/>
      <c r="AC197" s="32"/>
      <c r="AD197" s="32"/>
      <c r="AE197" s="32"/>
      <c r="AF197" s="32"/>
    </row>
    <row r="198" spans="1:32" x14ac:dyDescent="0.25">
      <c r="A198" s="32"/>
      <c r="B198" s="47"/>
      <c r="C198" s="69"/>
      <c r="D198" s="203"/>
      <c r="E198" s="32"/>
      <c r="F198" s="32"/>
      <c r="G198" s="32"/>
      <c r="H198" s="32"/>
      <c r="I198" s="32"/>
      <c r="J198" s="32"/>
      <c r="K198" s="32"/>
      <c r="L198" s="32"/>
      <c r="M198" s="387"/>
      <c r="N198" s="70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  <c r="AA198" s="32"/>
      <c r="AB198" s="32"/>
      <c r="AC198" s="32"/>
      <c r="AD198" s="32"/>
      <c r="AE198" s="32"/>
      <c r="AF198" s="32"/>
    </row>
    <row r="199" spans="1:32" x14ac:dyDescent="0.25">
      <c r="A199" s="32"/>
      <c r="B199" s="47"/>
      <c r="C199" s="69"/>
      <c r="D199" s="203"/>
      <c r="E199" s="32"/>
      <c r="F199" s="32"/>
      <c r="G199" s="32"/>
      <c r="H199" s="32"/>
      <c r="I199" s="32"/>
      <c r="J199" s="32"/>
      <c r="K199" s="32"/>
      <c r="L199" s="32"/>
      <c r="M199" s="387"/>
      <c r="N199" s="70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  <c r="AA199" s="32"/>
      <c r="AB199" s="32"/>
      <c r="AC199" s="32"/>
      <c r="AD199" s="32"/>
      <c r="AE199" s="32"/>
      <c r="AF199" s="32"/>
    </row>
    <row r="200" spans="1:32" x14ac:dyDescent="0.25">
      <c r="A200" s="32"/>
      <c r="B200" s="47"/>
      <c r="C200" s="69"/>
      <c r="D200" s="203"/>
      <c r="E200" s="32"/>
      <c r="F200" s="32"/>
      <c r="G200" s="32"/>
      <c r="H200" s="32"/>
      <c r="I200" s="32"/>
      <c r="J200" s="32"/>
      <c r="K200" s="32"/>
      <c r="L200" s="32"/>
      <c r="M200" s="387"/>
      <c r="N200" s="70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  <c r="AA200" s="32"/>
      <c r="AB200" s="32"/>
      <c r="AC200" s="32"/>
      <c r="AD200" s="32"/>
      <c r="AE200" s="32"/>
      <c r="AF200" s="32"/>
    </row>
    <row r="201" spans="1:32" x14ac:dyDescent="0.25">
      <c r="A201" s="32"/>
      <c r="B201" s="47"/>
      <c r="C201" s="69"/>
      <c r="D201" s="203"/>
      <c r="E201" s="32"/>
      <c r="F201" s="32"/>
      <c r="G201" s="32"/>
      <c r="H201" s="32"/>
      <c r="I201" s="32"/>
      <c r="J201" s="32"/>
      <c r="K201" s="32"/>
      <c r="L201" s="32"/>
      <c r="M201" s="387"/>
      <c r="N201" s="70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  <c r="AA201" s="32"/>
      <c r="AB201" s="32"/>
      <c r="AC201" s="32"/>
      <c r="AD201" s="32"/>
      <c r="AE201" s="32"/>
      <c r="AF201" s="32"/>
    </row>
    <row r="202" spans="1:32" x14ac:dyDescent="0.25">
      <c r="A202" s="32"/>
      <c r="B202" s="47"/>
      <c r="C202" s="69"/>
      <c r="D202" s="203"/>
      <c r="E202" s="32"/>
      <c r="F202" s="32"/>
      <c r="G202" s="32"/>
      <c r="H202" s="32"/>
      <c r="I202" s="32"/>
      <c r="J202" s="32"/>
      <c r="K202" s="32"/>
      <c r="L202" s="32"/>
      <c r="M202" s="387"/>
      <c r="N202" s="70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  <c r="AA202" s="32"/>
      <c r="AB202" s="32"/>
      <c r="AC202" s="32"/>
      <c r="AD202" s="32"/>
      <c r="AE202" s="32"/>
      <c r="AF202" s="32"/>
    </row>
    <row r="203" spans="1:32" x14ac:dyDescent="0.25">
      <c r="A203" s="32"/>
      <c r="B203" s="47"/>
      <c r="C203" s="69"/>
      <c r="D203" s="203"/>
      <c r="E203" s="32"/>
      <c r="F203" s="32"/>
      <c r="G203" s="32"/>
      <c r="H203" s="32"/>
      <c r="I203" s="32"/>
      <c r="J203" s="32"/>
      <c r="K203" s="32"/>
      <c r="L203" s="32"/>
      <c r="M203" s="387"/>
      <c r="N203" s="70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  <c r="AA203" s="32"/>
      <c r="AB203" s="32"/>
      <c r="AC203" s="32"/>
      <c r="AD203" s="32"/>
      <c r="AE203" s="32"/>
      <c r="AF203" s="32"/>
    </row>
    <row r="204" spans="1:32" x14ac:dyDescent="0.25">
      <c r="A204" s="32"/>
      <c r="B204" s="47"/>
      <c r="C204" s="69"/>
      <c r="D204" s="203"/>
      <c r="E204" s="32"/>
      <c r="F204" s="32"/>
      <c r="G204" s="32"/>
      <c r="H204" s="32"/>
      <c r="I204" s="32"/>
      <c r="J204" s="32"/>
      <c r="K204" s="32"/>
      <c r="L204" s="32"/>
      <c r="M204" s="387"/>
      <c r="N204" s="70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  <c r="AA204" s="32"/>
      <c r="AB204" s="32"/>
      <c r="AC204" s="32"/>
      <c r="AD204" s="32"/>
      <c r="AE204" s="32"/>
      <c r="AF204" s="32"/>
    </row>
    <row r="205" spans="1:32" x14ac:dyDescent="0.25">
      <c r="A205" s="32"/>
      <c r="B205" s="47"/>
      <c r="C205" s="69"/>
      <c r="D205" s="203"/>
      <c r="E205" s="32"/>
      <c r="F205" s="32"/>
      <c r="G205" s="32"/>
      <c r="H205" s="32"/>
      <c r="I205" s="32"/>
      <c r="J205" s="32"/>
      <c r="K205" s="32"/>
      <c r="L205" s="32"/>
      <c r="M205" s="387"/>
      <c r="N205" s="70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  <c r="AA205" s="32"/>
      <c r="AB205" s="32"/>
      <c r="AC205" s="32"/>
      <c r="AD205" s="32"/>
      <c r="AE205" s="32"/>
      <c r="AF205" s="32"/>
    </row>
    <row r="206" spans="1:32" x14ac:dyDescent="0.25">
      <c r="A206" s="32"/>
      <c r="B206" s="47"/>
      <c r="C206" s="69"/>
      <c r="D206" s="203"/>
      <c r="E206" s="32"/>
      <c r="F206" s="32"/>
      <c r="G206" s="32"/>
      <c r="H206" s="32"/>
      <c r="I206" s="32"/>
      <c r="J206" s="32"/>
      <c r="K206" s="32"/>
      <c r="L206" s="32"/>
      <c r="M206" s="387"/>
      <c r="N206" s="70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  <c r="AA206" s="32"/>
      <c r="AB206" s="32"/>
      <c r="AC206" s="32"/>
      <c r="AD206" s="32"/>
      <c r="AE206" s="32"/>
      <c r="AF206" s="32"/>
    </row>
    <row r="207" spans="1:32" x14ac:dyDescent="0.25">
      <c r="A207" s="32"/>
      <c r="B207" s="47"/>
      <c r="C207" s="69"/>
      <c r="D207" s="203"/>
      <c r="E207" s="32"/>
      <c r="F207" s="32"/>
      <c r="G207" s="32"/>
      <c r="H207" s="32"/>
      <c r="I207" s="32"/>
      <c r="J207" s="32"/>
      <c r="K207" s="32"/>
      <c r="L207" s="32"/>
      <c r="M207" s="387"/>
      <c r="N207" s="70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  <c r="AA207" s="32"/>
      <c r="AB207" s="32"/>
      <c r="AC207" s="32"/>
      <c r="AD207" s="32"/>
      <c r="AE207" s="32"/>
      <c r="AF207" s="32"/>
    </row>
    <row r="208" spans="1:32" x14ac:dyDescent="0.25">
      <c r="A208" s="32"/>
      <c r="B208" s="47"/>
      <c r="C208" s="69"/>
      <c r="D208" s="203"/>
      <c r="E208" s="32"/>
      <c r="F208" s="32"/>
      <c r="G208" s="32"/>
      <c r="H208" s="32"/>
      <c r="I208" s="32"/>
      <c r="J208" s="32"/>
      <c r="K208" s="32"/>
      <c r="L208" s="32"/>
      <c r="M208" s="387"/>
      <c r="N208" s="70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  <c r="AA208" s="32"/>
      <c r="AB208" s="32"/>
      <c r="AC208" s="32"/>
      <c r="AD208" s="32"/>
      <c r="AE208" s="32"/>
      <c r="AF208" s="32"/>
    </row>
    <row r="209" spans="1:32" x14ac:dyDescent="0.25">
      <c r="A209" s="32"/>
      <c r="B209" s="47"/>
      <c r="C209" s="69"/>
      <c r="D209" s="203"/>
      <c r="E209" s="32"/>
      <c r="F209" s="32"/>
      <c r="G209" s="32"/>
      <c r="H209" s="32"/>
      <c r="I209" s="32"/>
      <c r="J209" s="32"/>
      <c r="K209" s="32"/>
      <c r="L209" s="32"/>
      <c r="M209" s="387"/>
      <c r="N209" s="70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  <c r="AA209" s="32"/>
      <c r="AB209" s="32"/>
      <c r="AC209" s="32"/>
      <c r="AD209" s="32"/>
      <c r="AE209" s="32"/>
      <c r="AF209" s="32"/>
    </row>
    <row r="210" spans="1:32" x14ac:dyDescent="0.25">
      <c r="A210" s="32"/>
      <c r="B210" s="47"/>
      <c r="C210" s="69"/>
      <c r="D210" s="203"/>
      <c r="E210" s="32"/>
      <c r="F210" s="32"/>
      <c r="G210" s="32"/>
      <c r="H210" s="32"/>
      <c r="I210" s="32"/>
      <c r="J210" s="32"/>
      <c r="K210" s="32"/>
      <c r="L210" s="32"/>
      <c r="M210" s="387"/>
      <c r="N210" s="70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  <c r="AA210" s="32"/>
      <c r="AB210" s="32"/>
      <c r="AC210" s="32"/>
      <c r="AD210" s="32"/>
      <c r="AE210" s="32"/>
      <c r="AF210" s="32"/>
    </row>
    <row r="211" spans="1:32" x14ac:dyDescent="0.25">
      <c r="A211" s="32"/>
      <c r="B211" s="47"/>
      <c r="C211" s="69"/>
      <c r="D211" s="203"/>
      <c r="E211" s="32"/>
      <c r="F211" s="32"/>
      <c r="G211" s="32"/>
      <c r="H211" s="32"/>
      <c r="I211" s="32"/>
      <c r="J211" s="32"/>
      <c r="K211" s="32"/>
      <c r="L211" s="32"/>
      <c r="M211" s="387"/>
      <c r="N211" s="70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  <c r="AA211" s="32"/>
      <c r="AB211" s="32"/>
      <c r="AC211" s="32"/>
      <c r="AD211" s="32"/>
      <c r="AE211" s="32"/>
      <c r="AF211" s="32"/>
    </row>
    <row r="212" spans="1:32" x14ac:dyDescent="0.25">
      <c r="A212" s="32"/>
      <c r="B212" s="47"/>
      <c r="C212" s="69"/>
      <c r="D212" s="203"/>
      <c r="E212" s="32"/>
      <c r="F212" s="32"/>
      <c r="G212" s="32"/>
      <c r="H212" s="32"/>
      <c r="I212" s="32"/>
      <c r="J212" s="32"/>
      <c r="K212" s="32"/>
      <c r="L212" s="32"/>
      <c r="M212" s="387"/>
      <c r="N212" s="70"/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  <c r="AA212" s="32"/>
      <c r="AB212" s="32"/>
      <c r="AC212" s="32"/>
      <c r="AD212" s="32"/>
      <c r="AE212" s="32"/>
      <c r="AF212" s="32"/>
    </row>
    <row r="213" spans="1:32" x14ac:dyDescent="0.25">
      <c r="A213" s="32"/>
      <c r="B213" s="47"/>
      <c r="C213" s="69"/>
      <c r="D213" s="203"/>
      <c r="E213" s="32"/>
      <c r="F213" s="32"/>
      <c r="G213" s="32"/>
      <c r="H213" s="32"/>
      <c r="I213" s="32"/>
      <c r="J213" s="32"/>
      <c r="K213" s="32"/>
      <c r="L213" s="32"/>
      <c r="M213" s="387"/>
      <c r="N213" s="70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  <c r="AA213" s="32"/>
      <c r="AB213" s="32"/>
      <c r="AC213" s="32"/>
      <c r="AD213" s="32"/>
      <c r="AE213" s="32"/>
      <c r="AF213" s="32"/>
    </row>
    <row r="214" spans="1:32" x14ac:dyDescent="0.25">
      <c r="A214" s="32"/>
      <c r="B214" s="47"/>
      <c r="C214" s="69"/>
      <c r="D214" s="203"/>
      <c r="E214" s="32"/>
      <c r="F214" s="32"/>
      <c r="G214" s="32"/>
      <c r="H214" s="32"/>
      <c r="I214" s="32"/>
      <c r="J214" s="32"/>
      <c r="K214" s="32"/>
      <c r="L214" s="32"/>
      <c r="M214" s="387"/>
      <c r="N214" s="70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  <c r="AA214" s="32"/>
      <c r="AB214" s="32"/>
      <c r="AC214" s="32"/>
      <c r="AD214" s="32"/>
      <c r="AE214" s="32"/>
      <c r="AF214" s="32"/>
    </row>
    <row r="215" spans="1:32" x14ac:dyDescent="0.25">
      <c r="A215" s="32"/>
      <c r="B215" s="47"/>
      <c r="C215" s="69"/>
      <c r="D215" s="203"/>
      <c r="E215" s="32"/>
      <c r="F215" s="32"/>
      <c r="G215" s="32"/>
      <c r="H215" s="32"/>
      <c r="I215" s="32"/>
      <c r="J215" s="32"/>
      <c r="K215" s="32"/>
      <c r="L215" s="32"/>
      <c r="M215" s="387"/>
      <c r="N215" s="70"/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  <c r="AA215" s="32"/>
      <c r="AB215" s="32"/>
      <c r="AC215" s="32"/>
      <c r="AD215" s="32"/>
      <c r="AE215" s="32"/>
      <c r="AF215" s="32"/>
    </row>
    <row r="216" spans="1:32" x14ac:dyDescent="0.25">
      <c r="A216" s="32"/>
      <c r="B216" s="47"/>
      <c r="C216" s="69"/>
      <c r="D216" s="203"/>
      <c r="E216" s="32"/>
      <c r="F216" s="32"/>
      <c r="G216" s="32"/>
      <c r="H216" s="32"/>
      <c r="I216" s="32"/>
      <c r="J216" s="32"/>
      <c r="K216" s="32"/>
      <c r="L216" s="32"/>
      <c r="M216" s="387"/>
      <c r="N216" s="70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  <c r="AA216" s="32"/>
      <c r="AB216" s="32"/>
      <c r="AC216" s="32"/>
      <c r="AD216" s="32"/>
      <c r="AE216" s="32"/>
      <c r="AF216" s="32"/>
    </row>
    <row r="217" spans="1:32" x14ac:dyDescent="0.25">
      <c r="A217" s="32"/>
      <c r="B217" s="47"/>
      <c r="C217" s="69"/>
      <c r="D217" s="203"/>
      <c r="E217" s="32"/>
      <c r="F217" s="32"/>
      <c r="G217" s="32"/>
      <c r="H217" s="32"/>
      <c r="I217" s="32"/>
      <c r="J217" s="32"/>
      <c r="K217" s="32"/>
      <c r="L217" s="32"/>
      <c r="M217" s="387"/>
      <c r="N217" s="70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  <c r="AA217" s="32"/>
      <c r="AB217" s="32"/>
      <c r="AC217" s="32"/>
      <c r="AD217" s="32"/>
      <c r="AE217" s="32"/>
      <c r="AF217" s="32"/>
    </row>
    <row r="218" spans="1:32" x14ac:dyDescent="0.25">
      <c r="A218" s="32"/>
      <c r="B218" s="47"/>
      <c r="C218" s="69"/>
      <c r="D218" s="203"/>
      <c r="E218" s="32"/>
      <c r="F218" s="32"/>
      <c r="G218" s="32"/>
      <c r="H218" s="32"/>
      <c r="I218" s="32"/>
      <c r="J218" s="32"/>
      <c r="K218" s="32"/>
      <c r="L218" s="32"/>
      <c r="M218" s="387"/>
      <c r="N218" s="70"/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  <c r="AA218" s="32"/>
      <c r="AB218" s="32"/>
      <c r="AC218" s="32"/>
      <c r="AD218" s="32"/>
      <c r="AE218" s="32"/>
      <c r="AF218" s="32"/>
    </row>
    <row r="219" spans="1:32" x14ac:dyDescent="0.25">
      <c r="A219" s="32"/>
      <c r="B219" s="47"/>
      <c r="C219" s="69"/>
      <c r="D219" s="203"/>
      <c r="E219" s="32"/>
      <c r="F219" s="32"/>
      <c r="G219" s="32"/>
      <c r="H219" s="32"/>
      <c r="I219" s="32"/>
      <c r="J219" s="32"/>
      <c r="K219" s="32"/>
      <c r="L219" s="32"/>
      <c r="M219" s="387"/>
      <c r="N219" s="70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  <c r="AA219" s="32"/>
      <c r="AB219" s="32"/>
      <c r="AC219" s="32"/>
      <c r="AD219" s="32"/>
      <c r="AE219" s="32"/>
      <c r="AF219" s="32"/>
    </row>
    <row r="220" spans="1:32" x14ac:dyDescent="0.25">
      <c r="A220" s="32"/>
      <c r="B220" s="47"/>
      <c r="C220" s="69"/>
      <c r="D220" s="203"/>
      <c r="E220" s="32"/>
      <c r="F220" s="32"/>
      <c r="G220" s="32"/>
      <c r="H220" s="32"/>
      <c r="I220" s="32"/>
      <c r="J220" s="32"/>
      <c r="K220" s="32"/>
      <c r="L220" s="32"/>
      <c r="M220" s="387"/>
      <c r="N220" s="70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  <c r="AA220" s="32"/>
      <c r="AB220" s="32"/>
      <c r="AC220" s="32"/>
      <c r="AD220" s="32"/>
      <c r="AE220" s="32"/>
      <c r="AF220" s="32"/>
    </row>
    <row r="221" spans="1:32" x14ac:dyDescent="0.25">
      <c r="A221" s="32"/>
      <c r="B221" s="47"/>
      <c r="C221" s="69"/>
      <c r="D221" s="203"/>
      <c r="E221" s="32"/>
      <c r="F221" s="32"/>
      <c r="G221" s="32"/>
      <c r="H221" s="32"/>
      <c r="I221" s="32"/>
      <c r="J221" s="32"/>
      <c r="K221" s="32"/>
      <c r="L221" s="32"/>
      <c r="M221" s="387"/>
      <c r="N221" s="70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  <c r="AA221" s="32"/>
      <c r="AB221" s="32"/>
      <c r="AC221" s="32"/>
      <c r="AD221" s="32"/>
      <c r="AE221" s="32"/>
      <c r="AF221" s="32"/>
    </row>
    <row r="222" spans="1:32" x14ac:dyDescent="0.25">
      <c r="A222" s="32"/>
      <c r="B222" s="47"/>
      <c r="C222" s="69"/>
      <c r="D222" s="203"/>
      <c r="E222" s="32"/>
      <c r="F222" s="32"/>
      <c r="G222" s="32"/>
      <c r="H222" s="32"/>
      <c r="I222" s="32"/>
      <c r="J222" s="32"/>
      <c r="K222" s="32"/>
      <c r="L222" s="32"/>
      <c r="M222" s="387"/>
      <c r="N222" s="70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  <c r="AA222" s="32"/>
      <c r="AB222" s="32"/>
      <c r="AC222" s="32"/>
      <c r="AD222" s="32"/>
      <c r="AE222" s="32"/>
      <c r="AF222" s="32"/>
    </row>
    <row r="223" spans="1:32" x14ac:dyDescent="0.25">
      <c r="A223" s="32"/>
      <c r="B223" s="47"/>
      <c r="C223" s="69"/>
      <c r="D223" s="203"/>
      <c r="E223" s="32"/>
      <c r="F223" s="32"/>
      <c r="G223" s="32"/>
      <c r="H223" s="32"/>
      <c r="I223" s="32"/>
      <c r="J223" s="32"/>
      <c r="K223" s="32"/>
      <c r="L223" s="32"/>
      <c r="M223" s="387"/>
      <c r="N223" s="70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  <c r="AA223" s="32"/>
      <c r="AB223" s="32"/>
      <c r="AC223" s="32"/>
      <c r="AD223" s="32"/>
      <c r="AE223" s="32"/>
      <c r="AF223" s="32"/>
    </row>
    <row r="224" spans="1:32" x14ac:dyDescent="0.25">
      <c r="A224" s="32"/>
      <c r="B224" s="47"/>
      <c r="C224" s="69"/>
      <c r="D224" s="203"/>
      <c r="E224" s="32"/>
      <c r="F224" s="32"/>
      <c r="G224" s="32"/>
      <c r="H224" s="32"/>
      <c r="I224" s="32"/>
      <c r="J224" s="32"/>
      <c r="K224" s="32"/>
      <c r="L224" s="32"/>
      <c r="M224" s="387"/>
      <c r="N224" s="70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  <c r="AA224" s="32"/>
      <c r="AB224" s="32"/>
      <c r="AC224" s="32"/>
      <c r="AD224" s="32"/>
      <c r="AE224" s="32"/>
      <c r="AF224" s="32"/>
    </row>
    <row r="225" spans="1:32" x14ac:dyDescent="0.25">
      <c r="A225" s="32"/>
      <c r="B225" s="47"/>
      <c r="C225" s="69"/>
      <c r="D225" s="203"/>
      <c r="E225" s="32"/>
      <c r="F225" s="32"/>
      <c r="G225" s="32"/>
      <c r="H225" s="32"/>
      <c r="I225" s="32"/>
      <c r="J225" s="32"/>
      <c r="K225" s="32"/>
      <c r="L225" s="32"/>
      <c r="M225" s="387"/>
      <c r="N225" s="70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  <c r="AA225" s="32"/>
      <c r="AB225" s="32"/>
      <c r="AC225" s="32"/>
      <c r="AD225" s="32"/>
      <c r="AE225" s="32"/>
      <c r="AF225" s="32"/>
    </row>
    <row r="226" spans="1:32" x14ac:dyDescent="0.25">
      <c r="A226" s="32"/>
      <c r="B226" s="47"/>
      <c r="C226" s="69"/>
      <c r="D226" s="203"/>
      <c r="E226" s="32"/>
      <c r="F226" s="32"/>
      <c r="G226" s="32"/>
      <c r="H226" s="32"/>
      <c r="I226" s="32"/>
      <c r="J226" s="32"/>
      <c r="K226" s="32"/>
      <c r="L226" s="32"/>
      <c r="M226" s="387"/>
      <c r="N226" s="70"/>
      <c r="O226" s="32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  <c r="AA226" s="32"/>
      <c r="AB226" s="32"/>
      <c r="AC226" s="32"/>
      <c r="AD226" s="32"/>
      <c r="AE226" s="32"/>
      <c r="AF226" s="32"/>
    </row>
    <row r="227" spans="1:32" x14ac:dyDescent="0.25">
      <c r="A227" s="32"/>
      <c r="B227" s="47"/>
      <c r="C227" s="69"/>
      <c r="D227" s="203"/>
      <c r="E227" s="32"/>
      <c r="F227" s="32"/>
      <c r="G227" s="32"/>
      <c r="H227" s="32"/>
      <c r="I227" s="32"/>
      <c r="J227" s="32"/>
      <c r="K227" s="32"/>
      <c r="L227" s="32"/>
      <c r="M227" s="387"/>
      <c r="N227" s="70"/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  <c r="AA227" s="32"/>
      <c r="AB227" s="32"/>
      <c r="AC227" s="32"/>
      <c r="AD227" s="32"/>
      <c r="AE227" s="32"/>
      <c r="AF227" s="32"/>
    </row>
    <row r="228" spans="1:32" x14ac:dyDescent="0.25">
      <c r="A228" s="32"/>
      <c r="B228" s="47"/>
      <c r="C228" s="69"/>
      <c r="D228" s="203"/>
      <c r="E228" s="32"/>
      <c r="F228" s="32"/>
      <c r="G228" s="32"/>
      <c r="H228" s="32"/>
      <c r="I228" s="32"/>
      <c r="J228" s="32"/>
      <c r="K228" s="32"/>
      <c r="L228" s="32"/>
      <c r="M228" s="387"/>
      <c r="N228" s="70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  <c r="AA228" s="32"/>
      <c r="AB228" s="32"/>
      <c r="AC228" s="32"/>
      <c r="AD228" s="32"/>
      <c r="AE228" s="32"/>
      <c r="AF228" s="32"/>
    </row>
    <row r="229" spans="1:32" x14ac:dyDescent="0.25">
      <c r="A229" s="32"/>
      <c r="B229" s="47"/>
      <c r="C229" s="69"/>
      <c r="D229" s="203"/>
      <c r="E229" s="32"/>
      <c r="F229" s="32"/>
      <c r="G229" s="32"/>
      <c r="H229" s="32"/>
      <c r="I229" s="32"/>
      <c r="J229" s="32"/>
      <c r="K229" s="32"/>
      <c r="L229" s="32"/>
      <c r="M229" s="387"/>
      <c r="N229" s="70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  <c r="AA229" s="32"/>
      <c r="AB229" s="32"/>
      <c r="AC229" s="32"/>
      <c r="AD229" s="32"/>
      <c r="AE229" s="32"/>
      <c r="AF229" s="32"/>
    </row>
    <row r="230" spans="1:32" x14ac:dyDescent="0.25">
      <c r="A230" s="32"/>
      <c r="B230" s="47"/>
      <c r="C230" s="69"/>
      <c r="D230" s="203"/>
      <c r="E230" s="32"/>
      <c r="F230" s="32"/>
      <c r="G230" s="32"/>
      <c r="H230" s="32"/>
      <c r="I230" s="32"/>
      <c r="J230" s="32"/>
      <c r="K230" s="32"/>
      <c r="L230" s="32"/>
      <c r="M230" s="387"/>
      <c r="N230" s="70"/>
      <c r="O230" s="32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  <c r="AA230" s="32"/>
      <c r="AB230" s="32"/>
      <c r="AC230" s="32"/>
      <c r="AD230" s="32"/>
      <c r="AE230" s="32"/>
      <c r="AF230" s="32"/>
    </row>
    <row r="231" spans="1:32" x14ac:dyDescent="0.25">
      <c r="A231" s="32"/>
      <c r="B231" s="47"/>
      <c r="C231" s="69"/>
      <c r="D231" s="203"/>
      <c r="E231" s="32"/>
      <c r="F231" s="32"/>
      <c r="G231" s="32"/>
      <c r="H231" s="32"/>
      <c r="I231" s="32"/>
      <c r="J231" s="32"/>
      <c r="K231" s="32"/>
      <c r="L231" s="32"/>
      <c r="M231" s="387"/>
      <c r="N231" s="70"/>
      <c r="O231" s="32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  <c r="AA231" s="32"/>
      <c r="AB231" s="32"/>
      <c r="AC231" s="32"/>
      <c r="AD231" s="32"/>
      <c r="AE231" s="32"/>
      <c r="AF231" s="32"/>
    </row>
    <row r="232" spans="1:32" x14ac:dyDescent="0.25">
      <c r="A232" s="32"/>
      <c r="B232" s="47"/>
      <c r="C232" s="69"/>
      <c r="D232" s="203"/>
      <c r="E232" s="32"/>
      <c r="F232" s="32"/>
      <c r="G232" s="32"/>
      <c r="H232" s="32"/>
      <c r="I232" s="32"/>
      <c r="J232" s="32"/>
      <c r="K232" s="32"/>
      <c r="L232" s="32"/>
      <c r="M232" s="387"/>
      <c r="N232" s="70"/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  <c r="AA232" s="32"/>
      <c r="AB232" s="32"/>
      <c r="AC232" s="32"/>
      <c r="AD232" s="32"/>
      <c r="AE232" s="32"/>
      <c r="AF232" s="32"/>
    </row>
    <row r="233" spans="1:32" x14ac:dyDescent="0.25">
      <c r="A233" s="32"/>
      <c r="B233" s="47"/>
      <c r="C233" s="69"/>
      <c r="D233" s="203"/>
      <c r="E233" s="32"/>
      <c r="F233" s="32"/>
      <c r="G233" s="32"/>
      <c r="H233" s="32"/>
      <c r="I233" s="32"/>
      <c r="J233" s="32"/>
      <c r="K233" s="32"/>
      <c r="L233" s="32"/>
      <c r="M233" s="387"/>
      <c r="N233" s="70"/>
      <c r="O233" s="32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  <c r="AA233" s="32"/>
      <c r="AB233" s="32"/>
      <c r="AC233" s="32"/>
      <c r="AD233" s="32"/>
      <c r="AE233" s="32"/>
      <c r="AF233" s="32"/>
    </row>
    <row r="234" spans="1:32" x14ac:dyDescent="0.25">
      <c r="A234" s="32"/>
      <c r="B234" s="47"/>
      <c r="C234" s="69"/>
      <c r="D234" s="203"/>
      <c r="E234" s="32"/>
      <c r="F234" s="32"/>
      <c r="G234" s="32"/>
      <c r="H234" s="32"/>
      <c r="I234" s="32"/>
      <c r="J234" s="32"/>
      <c r="K234" s="32"/>
      <c r="L234" s="32"/>
      <c r="M234" s="387"/>
      <c r="N234" s="70"/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  <c r="AA234" s="32"/>
      <c r="AB234" s="32"/>
      <c r="AC234" s="32"/>
      <c r="AD234" s="32"/>
      <c r="AE234" s="32"/>
      <c r="AF234" s="32"/>
    </row>
    <row r="235" spans="1:32" x14ac:dyDescent="0.25">
      <c r="A235" s="32"/>
      <c r="B235" s="47"/>
      <c r="C235" s="69"/>
      <c r="D235" s="203"/>
      <c r="E235" s="32"/>
      <c r="F235" s="32"/>
      <c r="G235" s="32"/>
      <c r="H235" s="32"/>
      <c r="I235" s="32"/>
      <c r="J235" s="32"/>
      <c r="K235" s="32"/>
      <c r="L235" s="32"/>
      <c r="M235" s="387"/>
      <c r="N235" s="70"/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  <c r="AA235" s="32"/>
      <c r="AB235" s="32"/>
      <c r="AC235" s="32"/>
      <c r="AD235" s="32"/>
      <c r="AE235" s="32"/>
      <c r="AF235" s="32"/>
    </row>
    <row r="236" spans="1:32" x14ac:dyDescent="0.25">
      <c r="A236" s="32"/>
      <c r="B236" s="47"/>
      <c r="C236" s="69"/>
      <c r="D236" s="203"/>
      <c r="E236" s="32"/>
      <c r="F236" s="32"/>
      <c r="G236" s="32"/>
      <c r="H236" s="32"/>
      <c r="I236" s="32"/>
      <c r="J236" s="32"/>
      <c r="K236" s="32"/>
      <c r="L236" s="32"/>
      <c r="M236" s="387"/>
      <c r="N236" s="70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  <c r="AA236" s="32"/>
      <c r="AB236" s="32"/>
      <c r="AC236" s="32"/>
      <c r="AD236" s="32"/>
      <c r="AE236" s="32"/>
      <c r="AF236" s="32"/>
    </row>
    <row r="237" spans="1:32" x14ac:dyDescent="0.25">
      <c r="A237" s="32"/>
      <c r="B237" s="47"/>
      <c r="C237" s="69"/>
      <c r="D237" s="203"/>
      <c r="E237" s="32"/>
      <c r="F237" s="32"/>
      <c r="G237" s="32"/>
      <c r="H237" s="32"/>
      <c r="I237" s="32"/>
      <c r="J237" s="32"/>
      <c r="K237" s="32"/>
      <c r="L237" s="32"/>
      <c r="M237" s="387"/>
      <c r="N237" s="70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  <c r="AA237" s="32"/>
      <c r="AB237" s="32"/>
      <c r="AC237" s="32"/>
      <c r="AD237" s="32"/>
      <c r="AE237" s="32"/>
      <c r="AF237" s="32"/>
    </row>
    <row r="238" spans="1:32" x14ac:dyDescent="0.25">
      <c r="A238" s="32"/>
      <c r="B238" s="47"/>
      <c r="C238" s="69"/>
      <c r="D238" s="203"/>
      <c r="E238" s="32"/>
      <c r="F238" s="32"/>
      <c r="G238" s="32"/>
      <c r="H238" s="32"/>
      <c r="I238" s="32"/>
      <c r="J238" s="32"/>
      <c r="K238" s="32"/>
      <c r="L238" s="32"/>
      <c r="M238" s="387"/>
      <c r="N238" s="70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  <c r="AA238" s="32"/>
      <c r="AB238" s="32"/>
      <c r="AC238" s="32"/>
      <c r="AD238" s="32"/>
      <c r="AE238" s="32"/>
      <c r="AF238" s="32"/>
    </row>
    <row r="239" spans="1:32" x14ac:dyDescent="0.25">
      <c r="A239" s="32"/>
      <c r="B239" s="47"/>
      <c r="C239" s="69"/>
      <c r="D239" s="203"/>
      <c r="E239" s="32"/>
      <c r="F239" s="32"/>
      <c r="G239" s="32"/>
      <c r="H239" s="32"/>
      <c r="I239" s="32"/>
      <c r="J239" s="32"/>
      <c r="K239" s="32"/>
      <c r="L239" s="32"/>
      <c r="M239" s="387"/>
      <c r="N239" s="70"/>
      <c r="O239" s="32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  <c r="AA239" s="32"/>
      <c r="AB239" s="32"/>
      <c r="AC239" s="32"/>
      <c r="AD239" s="32"/>
      <c r="AE239" s="32"/>
      <c r="AF239" s="32"/>
    </row>
    <row r="240" spans="1:32" x14ac:dyDescent="0.25">
      <c r="A240" s="32"/>
      <c r="B240" s="47"/>
      <c r="C240" s="69"/>
      <c r="D240" s="203"/>
      <c r="E240" s="32"/>
      <c r="F240" s="32"/>
      <c r="G240" s="32"/>
      <c r="H240" s="32"/>
      <c r="I240" s="32"/>
      <c r="J240" s="32"/>
      <c r="K240" s="32"/>
      <c r="L240" s="32"/>
      <c r="M240" s="387"/>
      <c r="N240" s="70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  <c r="AA240" s="32"/>
      <c r="AB240" s="32"/>
      <c r="AC240" s="32"/>
      <c r="AD240" s="32"/>
      <c r="AE240" s="32"/>
      <c r="AF240" s="32"/>
    </row>
    <row r="241" spans="1:32" x14ac:dyDescent="0.25">
      <c r="A241" s="32"/>
      <c r="B241" s="47"/>
      <c r="C241" s="69"/>
      <c r="D241" s="203"/>
      <c r="E241" s="32"/>
      <c r="F241" s="32"/>
      <c r="G241" s="32"/>
      <c r="H241" s="32"/>
      <c r="I241" s="32"/>
      <c r="J241" s="32"/>
      <c r="K241" s="32"/>
      <c r="L241" s="32"/>
      <c r="M241" s="387"/>
      <c r="N241" s="70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  <c r="AA241" s="32"/>
      <c r="AB241" s="32"/>
      <c r="AC241" s="32"/>
      <c r="AD241" s="32"/>
      <c r="AE241" s="32"/>
      <c r="AF241" s="32"/>
    </row>
    <row r="242" spans="1:32" x14ac:dyDescent="0.25">
      <c r="A242" s="32"/>
      <c r="B242" s="47"/>
      <c r="C242" s="69"/>
      <c r="D242" s="203"/>
      <c r="E242" s="32"/>
      <c r="F242" s="32"/>
      <c r="G242" s="32"/>
      <c r="H242" s="32"/>
      <c r="I242" s="32"/>
      <c r="J242" s="32"/>
      <c r="K242" s="32"/>
      <c r="L242" s="32"/>
      <c r="M242" s="387"/>
      <c r="N242" s="70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  <c r="AA242" s="32"/>
      <c r="AB242" s="32"/>
      <c r="AC242" s="32"/>
      <c r="AD242" s="32"/>
      <c r="AE242" s="32"/>
      <c r="AF242" s="32"/>
    </row>
    <row r="243" spans="1:32" x14ac:dyDescent="0.25">
      <c r="A243" s="32"/>
      <c r="B243" s="47"/>
      <c r="C243" s="69"/>
      <c r="D243" s="203"/>
      <c r="E243" s="32"/>
      <c r="F243" s="32"/>
      <c r="G243" s="32"/>
      <c r="H243" s="32"/>
      <c r="I243" s="32"/>
      <c r="J243" s="32"/>
      <c r="K243" s="32"/>
      <c r="L243" s="32"/>
      <c r="M243" s="387"/>
      <c r="N243" s="70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  <c r="AA243" s="32"/>
      <c r="AB243" s="32"/>
      <c r="AC243" s="32"/>
      <c r="AD243" s="32"/>
      <c r="AE243" s="32"/>
      <c r="AF243" s="32"/>
    </row>
    <row r="244" spans="1:32" x14ac:dyDescent="0.25">
      <c r="A244" s="32"/>
      <c r="B244" s="47"/>
      <c r="C244" s="69"/>
      <c r="D244" s="203"/>
      <c r="E244" s="32"/>
      <c r="F244" s="32"/>
      <c r="G244" s="32"/>
      <c r="H244" s="32"/>
      <c r="I244" s="32"/>
      <c r="J244" s="32"/>
      <c r="K244" s="32"/>
      <c r="L244" s="32"/>
      <c r="M244" s="387"/>
      <c r="N244" s="70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  <c r="AA244" s="32"/>
      <c r="AB244" s="32"/>
      <c r="AC244" s="32"/>
      <c r="AD244" s="32"/>
      <c r="AE244" s="32"/>
      <c r="AF244" s="32"/>
    </row>
    <row r="245" spans="1:32" x14ac:dyDescent="0.25">
      <c r="A245" s="32"/>
      <c r="B245" s="47"/>
      <c r="C245" s="69"/>
      <c r="D245" s="203"/>
      <c r="E245" s="32"/>
      <c r="F245" s="32"/>
      <c r="G245" s="32"/>
      <c r="H245" s="32"/>
      <c r="I245" s="32"/>
      <c r="J245" s="32"/>
      <c r="K245" s="32"/>
      <c r="L245" s="32"/>
      <c r="M245" s="387"/>
      <c r="N245" s="70"/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  <c r="AA245" s="32"/>
      <c r="AB245" s="32"/>
      <c r="AC245" s="32"/>
      <c r="AD245" s="32"/>
      <c r="AE245" s="32"/>
      <c r="AF245" s="32"/>
    </row>
    <row r="246" spans="1:32" x14ac:dyDescent="0.25">
      <c r="A246" s="32"/>
      <c r="B246" s="47"/>
      <c r="C246" s="69"/>
      <c r="D246" s="203"/>
      <c r="E246" s="32"/>
      <c r="F246" s="32"/>
      <c r="G246" s="32"/>
      <c r="H246" s="32"/>
      <c r="I246" s="32"/>
      <c r="J246" s="32"/>
      <c r="K246" s="32"/>
      <c r="L246" s="32"/>
      <c r="M246" s="387"/>
      <c r="N246" s="70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  <c r="AA246" s="32"/>
      <c r="AB246" s="32"/>
      <c r="AC246" s="32"/>
      <c r="AD246" s="32"/>
      <c r="AE246" s="32"/>
      <c r="AF246" s="32"/>
    </row>
    <row r="247" spans="1:32" x14ac:dyDescent="0.25">
      <c r="A247" s="32"/>
      <c r="B247" s="47"/>
      <c r="C247" s="69"/>
      <c r="D247" s="203"/>
      <c r="E247" s="32"/>
      <c r="F247" s="32"/>
      <c r="G247" s="32"/>
      <c r="H247" s="32"/>
      <c r="I247" s="32"/>
      <c r="J247" s="32"/>
      <c r="K247" s="32"/>
      <c r="L247" s="32"/>
      <c r="M247" s="387"/>
      <c r="N247" s="70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  <c r="AA247" s="32"/>
      <c r="AB247" s="32"/>
      <c r="AC247" s="32"/>
      <c r="AD247" s="32"/>
      <c r="AE247" s="32"/>
      <c r="AF247" s="32"/>
    </row>
    <row r="248" spans="1:32" x14ac:dyDescent="0.25">
      <c r="A248" s="32"/>
      <c r="B248" s="47"/>
      <c r="C248" s="69"/>
      <c r="D248" s="203"/>
      <c r="E248" s="32"/>
      <c r="F248" s="32"/>
      <c r="G248" s="32"/>
      <c r="H248" s="32"/>
      <c r="I248" s="32"/>
      <c r="J248" s="32"/>
      <c r="K248" s="32"/>
      <c r="L248" s="32"/>
      <c r="M248" s="387"/>
      <c r="N248" s="70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  <c r="AA248" s="32"/>
      <c r="AB248" s="32"/>
      <c r="AC248" s="32"/>
      <c r="AD248" s="32"/>
      <c r="AE248" s="32"/>
      <c r="AF248" s="32"/>
    </row>
    <row r="249" spans="1:32" x14ac:dyDescent="0.25">
      <c r="A249" s="32"/>
      <c r="B249" s="47"/>
      <c r="C249" s="69"/>
      <c r="D249" s="203"/>
      <c r="E249" s="32"/>
      <c r="F249" s="32"/>
      <c r="G249" s="32"/>
      <c r="H249" s="32"/>
      <c r="I249" s="32"/>
      <c r="J249" s="32"/>
      <c r="K249" s="32"/>
      <c r="L249" s="32"/>
      <c r="M249" s="387"/>
      <c r="N249" s="70"/>
      <c r="O249" s="32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  <c r="AA249" s="32"/>
      <c r="AB249" s="32"/>
      <c r="AC249" s="32"/>
      <c r="AD249" s="32"/>
      <c r="AE249" s="32"/>
      <c r="AF249" s="32"/>
    </row>
    <row r="250" spans="1:32" x14ac:dyDescent="0.25">
      <c r="A250" s="32"/>
      <c r="B250" s="47"/>
      <c r="C250" s="69"/>
      <c r="D250" s="203"/>
      <c r="E250" s="32"/>
      <c r="F250" s="32"/>
      <c r="G250" s="32"/>
      <c r="H250" s="32"/>
      <c r="I250" s="32"/>
      <c r="J250" s="32"/>
      <c r="K250" s="32"/>
      <c r="L250" s="32"/>
      <c r="M250" s="387"/>
      <c r="N250" s="70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  <c r="AA250" s="32"/>
      <c r="AB250" s="32"/>
      <c r="AC250" s="32"/>
      <c r="AD250" s="32"/>
      <c r="AE250" s="32"/>
      <c r="AF250" s="32"/>
    </row>
    <row r="251" spans="1:32" x14ac:dyDescent="0.25">
      <c r="A251" s="32"/>
      <c r="B251" s="47"/>
      <c r="C251" s="69"/>
      <c r="D251" s="203"/>
      <c r="E251" s="32"/>
      <c r="F251" s="32"/>
      <c r="G251" s="32"/>
      <c r="H251" s="32"/>
      <c r="I251" s="32"/>
      <c r="J251" s="32"/>
      <c r="K251" s="32"/>
      <c r="L251" s="32"/>
      <c r="M251" s="387"/>
      <c r="N251" s="70"/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  <c r="AA251" s="32"/>
      <c r="AB251" s="32"/>
      <c r="AC251" s="32"/>
      <c r="AD251" s="32"/>
      <c r="AE251" s="32"/>
      <c r="AF251" s="32"/>
    </row>
    <row r="252" spans="1:32" x14ac:dyDescent="0.25">
      <c r="A252" s="32"/>
      <c r="B252" s="47"/>
      <c r="C252" s="69"/>
      <c r="D252" s="203"/>
      <c r="E252" s="32"/>
      <c r="F252" s="32"/>
      <c r="G252" s="32"/>
      <c r="H252" s="32"/>
      <c r="I252" s="32"/>
      <c r="J252" s="32"/>
      <c r="K252" s="32"/>
      <c r="L252" s="32"/>
      <c r="M252" s="387"/>
      <c r="N252" s="70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  <c r="AA252" s="32"/>
      <c r="AB252" s="32"/>
      <c r="AC252" s="32"/>
      <c r="AD252" s="32"/>
      <c r="AE252" s="32"/>
      <c r="AF252" s="32"/>
    </row>
    <row r="253" spans="1:32" x14ac:dyDescent="0.25">
      <c r="A253" s="32"/>
      <c r="B253" s="47"/>
      <c r="C253" s="69"/>
      <c r="D253" s="203"/>
      <c r="E253" s="32"/>
      <c r="F253" s="32"/>
      <c r="G253" s="32"/>
      <c r="H253" s="32"/>
      <c r="I253" s="32"/>
      <c r="J253" s="32"/>
      <c r="K253" s="32"/>
      <c r="L253" s="32"/>
      <c r="M253" s="387"/>
      <c r="N253" s="70"/>
      <c r="O253" s="32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  <c r="AA253" s="32"/>
      <c r="AB253" s="32"/>
      <c r="AC253" s="32"/>
      <c r="AD253" s="32"/>
      <c r="AE253" s="32"/>
      <c r="AF253" s="32"/>
    </row>
    <row r="254" spans="1:32" x14ac:dyDescent="0.25">
      <c r="A254" s="32"/>
      <c r="B254" s="47"/>
      <c r="C254" s="69"/>
      <c r="D254" s="203"/>
      <c r="E254" s="32"/>
      <c r="F254" s="32"/>
      <c r="G254" s="32"/>
      <c r="H254" s="32"/>
      <c r="I254" s="32"/>
      <c r="J254" s="32"/>
      <c r="K254" s="32"/>
      <c r="L254" s="32"/>
      <c r="M254" s="387"/>
      <c r="N254" s="70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  <c r="AA254" s="32"/>
      <c r="AB254" s="32"/>
      <c r="AC254" s="32"/>
      <c r="AD254" s="32"/>
      <c r="AE254" s="32"/>
      <c r="AF254" s="32"/>
    </row>
    <row r="255" spans="1:32" x14ac:dyDescent="0.25">
      <c r="A255" s="32"/>
      <c r="B255" s="47"/>
      <c r="C255" s="69"/>
      <c r="D255" s="203"/>
      <c r="E255" s="32"/>
      <c r="F255" s="32"/>
      <c r="G255" s="32"/>
      <c r="H255" s="32"/>
      <c r="I255" s="32"/>
      <c r="J255" s="32"/>
      <c r="K255" s="32"/>
      <c r="L255" s="32"/>
      <c r="M255" s="387"/>
      <c r="N255" s="70"/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  <c r="AA255" s="32"/>
      <c r="AB255" s="32"/>
      <c r="AC255" s="32"/>
      <c r="AD255" s="32"/>
      <c r="AE255" s="32"/>
      <c r="AF255" s="32"/>
    </row>
    <row r="256" spans="1:32" x14ac:dyDescent="0.25">
      <c r="A256" s="32"/>
      <c r="B256" s="47"/>
      <c r="C256" s="69"/>
      <c r="D256" s="203"/>
      <c r="E256" s="32"/>
      <c r="F256" s="32"/>
      <c r="G256" s="32"/>
      <c r="H256" s="32"/>
      <c r="I256" s="32"/>
      <c r="J256" s="32"/>
      <c r="K256" s="32"/>
      <c r="L256" s="32"/>
      <c r="M256" s="387"/>
      <c r="N256" s="70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  <c r="AA256" s="32"/>
      <c r="AB256" s="32"/>
      <c r="AC256" s="32"/>
      <c r="AD256" s="32"/>
      <c r="AE256" s="32"/>
      <c r="AF256" s="32"/>
    </row>
    <row r="257" spans="1:32" x14ac:dyDescent="0.25">
      <c r="A257" s="32"/>
      <c r="B257" s="47"/>
      <c r="C257" s="69"/>
      <c r="D257" s="203"/>
      <c r="E257" s="32"/>
      <c r="F257" s="32"/>
      <c r="G257" s="32"/>
      <c r="H257" s="32"/>
      <c r="I257" s="32"/>
      <c r="J257" s="32"/>
      <c r="K257" s="32"/>
      <c r="L257" s="32"/>
      <c r="M257" s="387"/>
      <c r="N257" s="70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  <c r="AA257" s="32"/>
      <c r="AB257" s="32"/>
      <c r="AC257" s="32"/>
      <c r="AD257" s="32"/>
      <c r="AE257" s="32"/>
      <c r="AF257" s="32"/>
    </row>
    <row r="258" spans="1:32" x14ac:dyDescent="0.25">
      <c r="A258" s="32"/>
      <c r="B258" s="47"/>
      <c r="C258" s="69"/>
      <c r="D258" s="203"/>
      <c r="E258" s="32"/>
      <c r="F258" s="32"/>
      <c r="G258" s="32"/>
      <c r="H258" s="32"/>
      <c r="I258" s="32"/>
      <c r="J258" s="32"/>
      <c r="K258" s="32"/>
      <c r="L258" s="32"/>
      <c r="M258" s="387"/>
      <c r="N258" s="70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  <c r="AA258" s="32"/>
      <c r="AB258" s="32"/>
      <c r="AC258" s="32"/>
      <c r="AD258" s="32"/>
      <c r="AE258" s="32"/>
      <c r="AF258" s="32"/>
    </row>
    <row r="259" spans="1:32" x14ac:dyDescent="0.25">
      <c r="A259" s="32"/>
      <c r="B259" s="47"/>
      <c r="C259" s="69"/>
      <c r="D259" s="203"/>
      <c r="E259" s="32"/>
      <c r="F259" s="32"/>
      <c r="G259" s="32"/>
      <c r="H259" s="32"/>
      <c r="I259" s="32"/>
      <c r="J259" s="32"/>
      <c r="K259" s="32"/>
      <c r="L259" s="32"/>
      <c r="M259" s="387"/>
      <c r="N259" s="70"/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  <c r="AA259" s="32"/>
      <c r="AB259" s="32"/>
      <c r="AC259" s="32"/>
      <c r="AD259" s="32"/>
      <c r="AE259" s="32"/>
      <c r="AF259" s="32"/>
    </row>
    <row r="260" spans="1:32" x14ac:dyDescent="0.25">
      <c r="A260" s="32"/>
      <c r="B260" s="47"/>
      <c r="C260" s="69"/>
      <c r="D260" s="203"/>
      <c r="E260" s="32"/>
      <c r="F260" s="32"/>
      <c r="G260" s="32"/>
      <c r="H260" s="32"/>
      <c r="I260" s="32"/>
      <c r="J260" s="32"/>
      <c r="K260" s="32"/>
      <c r="L260" s="32"/>
      <c r="M260" s="387"/>
      <c r="N260" s="70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  <c r="AA260" s="32"/>
      <c r="AB260" s="32"/>
      <c r="AC260" s="32"/>
      <c r="AD260" s="32"/>
      <c r="AE260" s="32"/>
      <c r="AF260" s="32"/>
    </row>
    <row r="261" spans="1:32" x14ac:dyDescent="0.25">
      <c r="A261" s="32"/>
      <c r="B261" s="47"/>
      <c r="C261" s="69"/>
      <c r="D261" s="203"/>
      <c r="E261" s="32"/>
      <c r="F261" s="32"/>
      <c r="G261" s="32"/>
      <c r="H261" s="32"/>
      <c r="I261" s="32"/>
      <c r="J261" s="32"/>
      <c r="K261" s="32"/>
      <c r="L261" s="32"/>
      <c r="M261" s="387"/>
      <c r="N261" s="70"/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  <c r="AA261" s="32"/>
      <c r="AB261" s="32"/>
      <c r="AC261" s="32"/>
      <c r="AD261" s="32"/>
      <c r="AE261" s="32"/>
      <c r="AF261" s="32"/>
    </row>
    <row r="262" spans="1:32" x14ac:dyDescent="0.25">
      <c r="A262" s="32"/>
      <c r="B262" s="47"/>
      <c r="C262" s="69"/>
      <c r="D262" s="203"/>
      <c r="E262" s="32"/>
      <c r="F262" s="32"/>
      <c r="G262" s="32"/>
      <c r="H262" s="32"/>
      <c r="I262" s="32"/>
      <c r="J262" s="32"/>
      <c r="K262" s="32"/>
      <c r="L262" s="32"/>
      <c r="M262" s="387"/>
      <c r="N262" s="70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  <c r="AA262" s="32"/>
      <c r="AB262" s="32"/>
      <c r="AC262" s="32"/>
      <c r="AD262" s="32"/>
      <c r="AE262" s="32"/>
      <c r="AF262" s="32"/>
    </row>
    <row r="263" spans="1:32" x14ac:dyDescent="0.25">
      <c r="A263" s="32"/>
      <c r="B263" s="47"/>
      <c r="C263" s="69"/>
      <c r="D263" s="203"/>
      <c r="E263" s="32"/>
      <c r="F263" s="32"/>
      <c r="G263" s="32"/>
      <c r="H263" s="32"/>
      <c r="I263" s="32"/>
      <c r="J263" s="32"/>
      <c r="K263" s="32"/>
      <c r="L263" s="32"/>
      <c r="M263" s="387"/>
      <c r="N263" s="70"/>
      <c r="O263" s="32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  <c r="AA263" s="32"/>
      <c r="AB263" s="32"/>
      <c r="AC263" s="32"/>
      <c r="AD263" s="32"/>
      <c r="AE263" s="32"/>
      <c r="AF263" s="32"/>
    </row>
    <row r="264" spans="1:32" x14ac:dyDescent="0.25">
      <c r="A264" s="32"/>
      <c r="B264" s="47"/>
      <c r="C264" s="69"/>
      <c r="D264" s="203"/>
      <c r="E264" s="32"/>
      <c r="F264" s="32"/>
      <c r="G264" s="32"/>
      <c r="H264" s="32"/>
      <c r="I264" s="32"/>
      <c r="J264" s="32"/>
      <c r="K264" s="32"/>
      <c r="L264" s="32"/>
      <c r="M264" s="387"/>
      <c r="N264" s="70"/>
      <c r="O264" s="32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  <c r="AA264" s="32"/>
      <c r="AB264" s="32"/>
      <c r="AC264" s="32"/>
      <c r="AD264" s="32"/>
      <c r="AE264" s="32"/>
      <c r="AF264" s="32"/>
    </row>
    <row r="265" spans="1:32" x14ac:dyDescent="0.25">
      <c r="A265" s="32"/>
      <c r="B265" s="47"/>
      <c r="C265" s="69"/>
      <c r="D265" s="203"/>
      <c r="E265" s="32"/>
      <c r="F265" s="32"/>
      <c r="G265" s="32"/>
      <c r="H265" s="32"/>
      <c r="I265" s="32"/>
      <c r="J265" s="32"/>
      <c r="K265" s="32"/>
      <c r="L265" s="32"/>
      <c r="M265" s="387"/>
      <c r="N265" s="70"/>
      <c r="O265" s="32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  <c r="AA265" s="32"/>
      <c r="AB265" s="32"/>
      <c r="AC265" s="32"/>
      <c r="AD265" s="32"/>
      <c r="AE265" s="32"/>
      <c r="AF265" s="32"/>
    </row>
    <row r="266" spans="1:32" x14ac:dyDescent="0.25">
      <c r="A266" s="32"/>
      <c r="B266" s="47"/>
      <c r="C266" s="69"/>
      <c r="D266" s="203"/>
      <c r="E266" s="32"/>
      <c r="F266" s="32"/>
      <c r="G266" s="32"/>
      <c r="H266" s="32"/>
      <c r="I266" s="32"/>
      <c r="J266" s="32"/>
      <c r="K266" s="32"/>
      <c r="L266" s="32"/>
      <c r="M266" s="387"/>
      <c r="N266" s="70"/>
      <c r="O266" s="32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  <c r="AA266" s="32"/>
      <c r="AB266" s="32"/>
      <c r="AC266" s="32"/>
      <c r="AD266" s="32"/>
      <c r="AE266" s="32"/>
      <c r="AF266" s="32"/>
    </row>
    <row r="267" spans="1:32" x14ac:dyDescent="0.25">
      <c r="A267" s="32"/>
      <c r="B267" s="47"/>
      <c r="C267" s="69"/>
      <c r="D267" s="203"/>
      <c r="E267" s="32"/>
      <c r="F267" s="32"/>
      <c r="G267" s="32"/>
      <c r="H267" s="32"/>
      <c r="I267" s="32"/>
      <c r="J267" s="32"/>
      <c r="K267" s="32"/>
      <c r="L267" s="32"/>
      <c r="M267" s="387"/>
      <c r="N267" s="70"/>
      <c r="O267" s="32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  <c r="AA267" s="32"/>
      <c r="AB267" s="32"/>
      <c r="AC267" s="32"/>
      <c r="AD267" s="32"/>
      <c r="AE267" s="32"/>
      <c r="AF267" s="32"/>
    </row>
    <row r="268" spans="1:32" x14ac:dyDescent="0.25">
      <c r="A268" s="32"/>
      <c r="B268" s="47"/>
      <c r="C268" s="69"/>
      <c r="D268" s="203"/>
      <c r="E268" s="32"/>
      <c r="F268" s="32"/>
      <c r="G268" s="32"/>
      <c r="H268" s="32"/>
      <c r="I268" s="32"/>
      <c r="J268" s="32"/>
      <c r="K268" s="32"/>
      <c r="L268" s="32"/>
      <c r="M268" s="387"/>
      <c r="N268" s="70"/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  <c r="AA268" s="32"/>
      <c r="AB268" s="32"/>
      <c r="AC268" s="32"/>
      <c r="AD268" s="32"/>
      <c r="AE268" s="32"/>
      <c r="AF268" s="32"/>
    </row>
    <row r="269" spans="1:32" x14ac:dyDescent="0.25">
      <c r="A269" s="32"/>
      <c r="B269" s="47"/>
      <c r="C269" s="69"/>
      <c r="D269" s="203"/>
      <c r="E269" s="32"/>
      <c r="F269" s="32"/>
      <c r="G269" s="32"/>
      <c r="H269" s="32"/>
      <c r="I269" s="32"/>
      <c r="J269" s="32"/>
      <c r="K269" s="32"/>
      <c r="L269" s="32"/>
      <c r="M269" s="387"/>
      <c r="N269" s="70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  <c r="AA269" s="32"/>
      <c r="AB269" s="32"/>
      <c r="AC269" s="32"/>
      <c r="AD269" s="32"/>
      <c r="AE269" s="32"/>
      <c r="AF269" s="32"/>
    </row>
    <row r="270" spans="1:32" x14ac:dyDescent="0.25">
      <c r="A270" s="32"/>
      <c r="B270" s="47"/>
      <c r="C270" s="69"/>
      <c r="D270" s="203"/>
      <c r="E270" s="32"/>
      <c r="F270" s="32"/>
      <c r="G270" s="32"/>
      <c r="H270" s="32"/>
      <c r="I270" s="32"/>
      <c r="J270" s="32"/>
      <c r="K270" s="32"/>
      <c r="L270" s="32"/>
      <c r="M270" s="387"/>
      <c r="N270" s="70"/>
      <c r="O270" s="32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  <c r="AA270" s="32"/>
      <c r="AB270" s="32"/>
      <c r="AC270" s="32"/>
      <c r="AD270" s="32"/>
      <c r="AE270" s="32"/>
      <c r="AF270" s="32"/>
    </row>
    <row r="271" spans="1:32" x14ac:dyDescent="0.25">
      <c r="A271" s="32"/>
      <c r="B271" s="47"/>
      <c r="C271" s="69"/>
      <c r="D271" s="203"/>
      <c r="E271" s="32"/>
      <c r="F271" s="32"/>
      <c r="G271" s="32"/>
      <c r="H271" s="32"/>
      <c r="I271" s="32"/>
      <c r="J271" s="32"/>
      <c r="K271" s="32"/>
      <c r="L271" s="32"/>
      <c r="M271" s="387"/>
      <c r="N271" s="70"/>
      <c r="O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  <c r="AA271" s="32"/>
      <c r="AB271" s="32"/>
      <c r="AC271" s="32"/>
      <c r="AD271" s="32"/>
      <c r="AE271" s="32"/>
      <c r="AF271" s="32"/>
    </row>
    <row r="272" spans="1:32" x14ac:dyDescent="0.25">
      <c r="A272" s="32"/>
      <c r="B272" s="47"/>
      <c r="C272" s="69"/>
      <c r="D272" s="203"/>
      <c r="E272" s="32"/>
      <c r="F272" s="32"/>
      <c r="G272" s="32"/>
      <c r="H272" s="32"/>
      <c r="I272" s="32"/>
      <c r="J272" s="32"/>
      <c r="K272" s="32"/>
      <c r="L272" s="32"/>
      <c r="M272" s="387"/>
      <c r="N272" s="70"/>
      <c r="O272" s="32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  <c r="AA272" s="32"/>
      <c r="AB272" s="32"/>
      <c r="AC272" s="32"/>
      <c r="AD272" s="32"/>
      <c r="AE272" s="32"/>
      <c r="AF272" s="32"/>
    </row>
    <row r="273" spans="1:32" x14ac:dyDescent="0.25">
      <c r="A273" s="32"/>
      <c r="B273" s="47"/>
      <c r="C273" s="69"/>
      <c r="D273" s="203"/>
      <c r="E273" s="32"/>
      <c r="F273" s="32"/>
      <c r="G273" s="32"/>
      <c r="H273" s="32"/>
      <c r="I273" s="32"/>
      <c r="J273" s="32"/>
      <c r="K273" s="32"/>
      <c r="L273" s="32"/>
      <c r="M273" s="387"/>
      <c r="N273" s="70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  <c r="AA273" s="32"/>
      <c r="AB273" s="32"/>
      <c r="AC273" s="32"/>
      <c r="AD273" s="32"/>
      <c r="AE273" s="32"/>
      <c r="AF273" s="32"/>
    </row>
    <row r="274" spans="1:32" x14ac:dyDescent="0.25">
      <c r="A274" s="32"/>
      <c r="B274" s="47"/>
      <c r="C274" s="69"/>
      <c r="D274" s="203"/>
      <c r="E274" s="32"/>
      <c r="F274" s="32"/>
      <c r="G274" s="32"/>
      <c r="H274" s="32"/>
      <c r="I274" s="32"/>
      <c r="J274" s="32"/>
      <c r="K274" s="32"/>
      <c r="L274" s="32"/>
      <c r="M274" s="387"/>
      <c r="N274" s="70"/>
      <c r="O274" s="32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  <c r="AA274" s="32"/>
      <c r="AB274" s="32"/>
      <c r="AC274" s="32"/>
      <c r="AD274" s="32"/>
      <c r="AE274" s="32"/>
      <c r="AF274" s="32"/>
    </row>
    <row r="275" spans="1:32" x14ac:dyDescent="0.25">
      <c r="A275" s="32"/>
      <c r="B275" s="47"/>
      <c r="C275" s="69"/>
      <c r="D275" s="203"/>
      <c r="E275" s="32"/>
      <c r="F275" s="32"/>
      <c r="G275" s="32"/>
      <c r="H275" s="32"/>
      <c r="I275" s="32"/>
      <c r="J275" s="32"/>
      <c r="K275" s="32"/>
      <c r="L275" s="32"/>
      <c r="M275" s="387"/>
      <c r="N275" s="70"/>
      <c r="O275" s="32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  <c r="AA275" s="32"/>
      <c r="AB275" s="32"/>
      <c r="AC275" s="32"/>
      <c r="AD275" s="32"/>
      <c r="AE275" s="32"/>
      <c r="AF275" s="32"/>
    </row>
    <row r="276" spans="1:32" x14ac:dyDescent="0.25">
      <c r="A276" s="32"/>
      <c r="B276" s="47"/>
      <c r="C276" s="69"/>
      <c r="D276" s="203"/>
      <c r="E276" s="32"/>
      <c r="F276" s="32"/>
      <c r="G276" s="32"/>
      <c r="H276" s="32"/>
      <c r="I276" s="32"/>
      <c r="J276" s="32"/>
      <c r="K276" s="32"/>
      <c r="L276" s="32"/>
      <c r="M276" s="387"/>
      <c r="N276" s="70"/>
      <c r="O276" s="32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  <c r="AA276" s="32"/>
      <c r="AB276" s="32"/>
      <c r="AC276" s="32"/>
      <c r="AD276" s="32"/>
      <c r="AE276" s="32"/>
      <c r="AF276" s="32"/>
    </row>
    <row r="277" spans="1:32" x14ac:dyDescent="0.25">
      <c r="A277" s="32"/>
      <c r="B277" s="47"/>
      <c r="C277" s="69"/>
      <c r="D277" s="203"/>
      <c r="E277" s="32"/>
      <c r="F277" s="32"/>
      <c r="G277" s="32"/>
      <c r="H277" s="32"/>
      <c r="I277" s="32"/>
      <c r="J277" s="32"/>
      <c r="K277" s="32"/>
      <c r="L277" s="32"/>
      <c r="M277" s="387"/>
      <c r="N277" s="70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  <c r="AA277" s="32"/>
      <c r="AB277" s="32"/>
      <c r="AC277" s="32"/>
      <c r="AD277" s="32"/>
      <c r="AE277" s="32"/>
      <c r="AF277" s="32"/>
    </row>
    <row r="278" spans="1:32" x14ac:dyDescent="0.25">
      <c r="A278" s="32"/>
      <c r="B278" s="47"/>
      <c r="C278" s="69"/>
      <c r="D278" s="203"/>
      <c r="E278" s="32"/>
      <c r="F278" s="32"/>
      <c r="G278" s="32"/>
      <c r="H278" s="32"/>
      <c r="I278" s="32"/>
      <c r="J278" s="32"/>
      <c r="K278" s="32"/>
      <c r="L278" s="32"/>
      <c r="M278" s="387"/>
      <c r="N278" s="70"/>
      <c r="O278" s="32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  <c r="AA278" s="32"/>
      <c r="AB278" s="32"/>
      <c r="AC278" s="32"/>
      <c r="AD278" s="32"/>
      <c r="AE278" s="32"/>
      <c r="AF278" s="32"/>
    </row>
    <row r="279" spans="1:32" x14ac:dyDescent="0.25">
      <c r="A279" s="32"/>
      <c r="B279" s="47"/>
      <c r="C279" s="69"/>
      <c r="D279" s="203"/>
      <c r="E279" s="32"/>
      <c r="F279" s="32"/>
      <c r="G279" s="32"/>
      <c r="H279" s="32"/>
      <c r="I279" s="32"/>
      <c r="J279" s="32"/>
      <c r="K279" s="32"/>
      <c r="L279" s="32"/>
      <c r="M279" s="387"/>
      <c r="N279" s="70"/>
      <c r="O279" s="32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  <c r="AA279" s="32"/>
      <c r="AB279" s="32"/>
      <c r="AC279" s="32"/>
      <c r="AD279" s="32"/>
      <c r="AE279" s="32"/>
      <c r="AF279" s="32"/>
    </row>
    <row r="280" spans="1:32" x14ac:dyDescent="0.25">
      <c r="A280" s="32"/>
      <c r="B280" s="47"/>
      <c r="C280" s="69"/>
      <c r="D280" s="203"/>
      <c r="E280" s="32"/>
      <c r="F280" s="32"/>
      <c r="G280" s="32"/>
      <c r="H280" s="32"/>
      <c r="I280" s="32"/>
      <c r="J280" s="32"/>
      <c r="K280" s="32"/>
      <c r="L280" s="32"/>
      <c r="M280" s="387"/>
      <c r="N280" s="70"/>
      <c r="O280" s="32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  <c r="AA280" s="32"/>
      <c r="AB280" s="32"/>
      <c r="AC280" s="32"/>
      <c r="AD280" s="32"/>
      <c r="AE280" s="32"/>
      <c r="AF280" s="32"/>
    </row>
    <row r="281" spans="1:32" x14ac:dyDescent="0.25">
      <c r="A281" s="32"/>
      <c r="B281" s="47"/>
      <c r="C281" s="69"/>
      <c r="D281" s="203"/>
      <c r="E281" s="32"/>
      <c r="F281" s="32"/>
      <c r="G281" s="32"/>
      <c r="H281" s="32"/>
      <c r="I281" s="32"/>
      <c r="J281" s="32"/>
      <c r="K281" s="32"/>
      <c r="L281" s="32"/>
      <c r="M281" s="387"/>
      <c r="N281" s="70"/>
      <c r="O281" s="32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  <c r="AA281" s="32"/>
      <c r="AB281" s="32"/>
      <c r="AC281" s="32"/>
      <c r="AD281" s="32"/>
      <c r="AE281" s="32"/>
      <c r="AF281" s="32"/>
    </row>
    <row r="282" spans="1:32" x14ac:dyDescent="0.25">
      <c r="A282" s="32"/>
      <c r="B282" s="47"/>
      <c r="C282" s="69"/>
      <c r="D282" s="203"/>
      <c r="E282" s="32"/>
      <c r="F282" s="32"/>
      <c r="G282" s="32"/>
      <c r="H282" s="32"/>
      <c r="I282" s="32"/>
      <c r="J282" s="32"/>
      <c r="K282" s="32"/>
      <c r="L282" s="32"/>
      <c r="M282" s="387"/>
      <c r="N282" s="70"/>
      <c r="O282" s="32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  <c r="AA282" s="32"/>
      <c r="AB282" s="32"/>
      <c r="AC282" s="32"/>
      <c r="AD282" s="32"/>
      <c r="AE282" s="32"/>
      <c r="AF282" s="32"/>
    </row>
    <row r="283" spans="1:32" x14ac:dyDescent="0.25">
      <c r="A283" s="32"/>
      <c r="B283" s="47"/>
      <c r="C283" s="69"/>
      <c r="D283" s="203"/>
      <c r="E283" s="32"/>
      <c r="F283" s="32"/>
      <c r="G283" s="32"/>
      <c r="H283" s="32"/>
      <c r="I283" s="32"/>
      <c r="J283" s="32"/>
      <c r="K283" s="32"/>
      <c r="L283" s="32"/>
      <c r="M283" s="387"/>
      <c r="N283" s="70"/>
      <c r="O283" s="32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  <c r="AA283" s="32"/>
      <c r="AB283" s="32"/>
      <c r="AC283" s="32"/>
      <c r="AD283" s="32"/>
      <c r="AE283" s="32"/>
      <c r="AF283" s="32"/>
    </row>
    <row r="284" spans="1:32" x14ac:dyDescent="0.25">
      <c r="A284" s="32"/>
      <c r="B284" s="47"/>
      <c r="C284" s="69"/>
      <c r="D284" s="203"/>
      <c r="E284" s="32"/>
      <c r="F284" s="32"/>
      <c r="G284" s="32"/>
      <c r="H284" s="32"/>
      <c r="I284" s="32"/>
      <c r="J284" s="32"/>
      <c r="K284" s="32"/>
      <c r="L284" s="32"/>
      <c r="M284" s="387"/>
      <c r="N284" s="70"/>
      <c r="O284" s="32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  <c r="AA284" s="32"/>
      <c r="AB284" s="32"/>
      <c r="AC284" s="32"/>
      <c r="AD284" s="32"/>
      <c r="AE284" s="32"/>
      <c r="AF284" s="32"/>
    </row>
    <row r="285" spans="1:32" x14ac:dyDescent="0.25">
      <c r="A285" s="32"/>
      <c r="B285" s="47"/>
      <c r="C285" s="69"/>
      <c r="D285" s="203"/>
      <c r="E285" s="32"/>
      <c r="F285" s="32"/>
      <c r="G285" s="32"/>
      <c r="H285" s="32"/>
      <c r="I285" s="32"/>
      <c r="J285" s="32"/>
      <c r="K285" s="32"/>
      <c r="L285" s="32"/>
      <c r="M285" s="387"/>
      <c r="N285" s="70"/>
      <c r="O285" s="32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  <c r="AA285" s="32"/>
      <c r="AB285" s="32"/>
      <c r="AC285" s="32"/>
      <c r="AD285" s="32"/>
      <c r="AE285" s="32"/>
      <c r="AF285" s="32"/>
    </row>
    <row r="286" spans="1:32" x14ac:dyDescent="0.25">
      <c r="A286" s="32"/>
      <c r="B286" s="47"/>
      <c r="C286" s="69"/>
      <c r="D286" s="203"/>
      <c r="E286" s="32"/>
      <c r="F286" s="32"/>
      <c r="G286" s="32"/>
      <c r="H286" s="32"/>
      <c r="I286" s="32"/>
      <c r="J286" s="32"/>
      <c r="K286" s="32"/>
      <c r="L286" s="32"/>
      <c r="M286" s="387"/>
      <c r="N286" s="70"/>
      <c r="O286" s="32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  <c r="AA286" s="32"/>
      <c r="AB286" s="32"/>
      <c r="AC286" s="32"/>
      <c r="AD286" s="32"/>
      <c r="AE286" s="32"/>
      <c r="AF286" s="32"/>
    </row>
    <row r="287" spans="1:32" x14ac:dyDescent="0.25">
      <c r="A287" s="32"/>
      <c r="B287" s="47"/>
      <c r="C287" s="69"/>
      <c r="D287" s="203"/>
      <c r="E287" s="32"/>
      <c r="F287" s="32"/>
      <c r="G287" s="32"/>
      <c r="H287" s="32"/>
      <c r="I287" s="32"/>
      <c r="J287" s="32"/>
      <c r="K287" s="32"/>
      <c r="L287" s="32"/>
      <c r="M287" s="387"/>
      <c r="N287" s="70"/>
      <c r="O287" s="32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  <c r="AA287" s="32"/>
      <c r="AB287" s="32"/>
      <c r="AC287" s="32"/>
      <c r="AD287" s="32"/>
      <c r="AE287" s="32"/>
      <c r="AF287" s="32"/>
    </row>
    <row r="288" spans="1:32" x14ac:dyDescent="0.25">
      <c r="A288" s="32"/>
      <c r="B288" s="47"/>
      <c r="C288" s="69"/>
      <c r="D288" s="203"/>
      <c r="E288" s="32"/>
      <c r="F288" s="32"/>
      <c r="G288" s="32"/>
      <c r="H288" s="32"/>
      <c r="I288" s="32"/>
      <c r="J288" s="32"/>
      <c r="K288" s="32"/>
      <c r="L288" s="32"/>
      <c r="M288" s="387"/>
      <c r="N288" s="70"/>
      <c r="O288" s="32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  <c r="AA288" s="32"/>
      <c r="AB288" s="32"/>
      <c r="AC288" s="32"/>
      <c r="AD288" s="32"/>
      <c r="AE288" s="32"/>
      <c r="AF288" s="32"/>
    </row>
    <row r="289" spans="1:32" x14ac:dyDescent="0.25">
      <c r="A289" s="32"/>
      <c r="B289" s="47"/>
      <c r="C289" s="69"/>
      <c r="D289" s="203"/>
      <c r="E289" s="32"/>
      <c r="F289" s="32"/>
      <c r="G289" s="32"/>
      <c r="H289" s="32"/>
      <c r="I289" s="32"/>
      <c r="J289" s="32"/>
      <c r="K289" s="32"/>
      <c r="L289" s="32"/>
      <c r="M289" s="387"/>
      <c r="N289" s="70"/>
      <c r="O289" s="32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  <c r="AA289" s="32"/>
      <c r="AB289" s="32"/>
      <c r="AC289" s="32"/>
      <c r="AD289" s="32"/>
      <c r="AE289" s="32"/>
      <c r="AF289" s="32"/>
    </row>
    <row r="290" spans="1:32" x14ac:dyDescent="0.25">
      <c r="A290" s="32"/>
      <c r="B290" s="47"/>
      <c r="C290" s="69"/>
      <c r="D290" s="203"/>
      <c r="E290" s="32"/>
      <c r="F290" s="32"/>
      <c r="G290" s="32"/>
      <c r="H290" s="32"/>
      <c r="I290" s="32"/>
      <c r="J290" s="32"/>
      <c r="K290" s="32"/>
      <c r="L290" s="32"/>
      <c r="M290" s="387"/>
      <c r="N290" s="70"/>
      <c r="O290" s="32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  <c r="AA290" s="32"/>
      <c r="AB290" s="32"/>
      <c r="AC290" s="32"/>
      <c r="AD290" s="32"/>
      <c r="AE290" s="32"/>
      <c r="AF290" s="32"/>
    </row>
    <row r="291" spans="1:32" x14ac:dyDescent="0.25">
      <c r="A291" s="32"/>
      <c r="B291" s="47"/>
      <c r="C291" s="69"/>
      <c r="D291" s="203"/>
      <c r="E291" s="32"/>
      <c r="F291" s="32"/>
      <c r="G291" s="32"/>
      <c r="H291" s="32"/>
      <c r="I291" s="32"/>
      <c r="J291" s="32"/>
      <c r="K291" s="32"/>
      <c r="L291" s="32"/>
      <c r="M291" s="387"/>
      <c r="N291" s="70"/>
      <c r="O291" s="32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  <c r="AA291" s="32"/>
      <c r="AB291" s="32"/>
      <c r="AC291" s="32"/>
      <c r="AD291" s="32"/>
      <c r="AE291" s="32"/>
      <c r="AF291" s="32"/>
    </row>
    <row r="292" spans="1:32" x14ac:dyDescent="0.25">
      <c r="A292" s="32"/>
      <c r="B292" s="47"/>
      <c r="C292" s="69"/>
      <c r="D292" s="203"/>
      <c r="E292" s="32"/>
      <c r="F292" s="32"/>
      <c r="G292" s="32"/>
      <c r="H292" s="32"/>
      <c r="I292" s="32"/>
      <c r="J292" s="32"/>
      <c r="K292" s="32"/>
      <c r="L292" s="32"/>
      <c r="M292" s="387"/>
      <c r="N292" s="70"/>
      <c r="O292" s="32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  <c r="AA292" s="32"/>
      <c r="AB292" s="32"/>
      <c r="AC292" s="32"/>
      <c r="AD292" s="32"/>
      <c r="AE292" s="32"/>
      <c r="AF292" s="32"/>
    </row>
    <row r="293" spans="1:32" x14ac:dyDescent="0.25">
      <c r="A293" s="32"/>
      <c r="B293" s="47"/>
      <c r="C293" s="69"/>
      <c r="D293" s="203"/>
      <c r="E293" s="32"/>
      <c r="F293" s="32"/>
      <c r="G293" s="32"/>
      <c r="H293" s="32"/>
      <c r="I293" s="32"/>
      <c r="J293" s="32"/>
      <c r="K293" s="32"/>
      <c r="L293" s="32"/>
      <c r="M293" s="387"/>
      <c r="N293" s="70"/>
      <c r="O293" s="32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  <c r="AA293" s="32"/>
      <c r="AB293" s="32"/>
      <c r="AC293" s="32"/>
      <c r="AD293" s="32"/>
      <c r="AE293" s="32"/>
      <c r="AF293" s="32"/>
    </row>
    <row r="294" spans="1:32" x14ac:dyDescent="0.25">
      <c r="A294" s="32"/>
      <c r="B294" s="47"/>
      <c r="C294" s="69"/>
      <c r="D294" s="203"/>
      <c r="E294" s="32"/>
      <c r="F294" s="32"/>
      <c r="G294" s="32"/>
      <c r="H294" s="32"/>
      <c r="I294" s="32"/>
      <c r="J294" s="32"/>
      <c r="K294" s="32"/>
      <c r="L294" s="32"/>
      <c r="M294" s="387"/>
      <c r="N294" s="70"/>
      <c r="O294" s="32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  <c r="AA294" s="32"/>
      <c r="AB294" s="32"/>
      <c r="AC294" s="32"/>
      <c r="AD294" s="32"/>
      <c r="AE294" s="32"/>
      <c r="AF294" s="32"/>
    </row>
    <row r="295" spans="1:32" x14ac:dyDescent="0.25">
      <c r="A295" s="32"/>
      <c r="B295" s="47"/>
      <c r="C295" s="69"/>
      <c r="D295" s="203"/>
      <c r="E295" s="32"/>
      <c r="F295" s="32"/>
      <c r="G295" s="32"/>
      <c r="H295" s="32"/>
      <c r="I295" s="32"/>
      <c r="J295" s="32"/>
      <c r="K295" s="32"/>
      <c r="L295" s="32"/>
      <c r="M295" s="387"/>
      <c r="N295" s="70"/>
      <c r="O295" s="32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  <c r="AA295" s="32"/>
      <c r="AB295" s="32"/>
      <c r="AC295" s="32"/>
      <c r="AD295" s="32"/>
      <c r="AE295" s="32"/>
      <c r="AF295" s="32"/>
    </row>
    <row r="296" spans="1:32" x14ac:dyDescent="0.25">
      <c r="A296" s="32"/>
      <c r="B296" s="47"/>
      <c r="C296" s="69"/>
      <c r="D296" s="203"/>
      <c r="E296" s="32"/>
      <c r="F296" s="32"/>
      <c r="G296" s="32"/>
      <c r="H296" s="32"/>
      <c r="I296" s="32"/>
      <c r="J296" s="32"/>
      <c r="K296" s="32"/>
      <c r="L296" s="32"/>
      <c r="M296" s="387"/>
      <c r="N296" s="70"/>
      <c r="O296" s="32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  <c r="AA296" s="32"/>
      <c r="AB296" s="32"/>
      <c r="AC296" s="32"/>
      <c r="AD296" s="32"/>
      <c r="AE296" s="32"/>
      <c r="AF296" s="32"/>
    </row>
    <row r="297" spans="1:32" x14ac:dyDescent="0.25">
      <c r="A297" s="32"/>
      <c r="B297" s="47"/>
      <c r="C297" s="69"/>
      <c r="D297" s="203"/>
      <c r="E297" s="32"/>
      <c r="F297" s="32"/>
      <c r="G297" s="32"/>
      <c r="H297" s="32"/>
      <c r="I297" s="32"/>
      <c r="J297" s="32"/>
      <c r="K297" s="32"/>
      <c r="L297" s="32"/>
      <c r="M297" s="387"/>
      <c r="N297" s="70"/>
      <c r="O297" s="32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  <c r="AA297" s="32"/>
      <c r="AB297" s="32"/>
      <c r="AC297" s="32"/>
      <c r="AD297" s="32"/>
      <c r="AE297" s="32"/>
      <c r="AF297" s="32"/>
    </row>
    <row r="298" spans="1:32" x14ac:dyDescent="0.25">
      <c r="A298" s="32"/>
      <c r="B298" s="47"/>
      <c r="C298" s="69"/>
      <c r="D298" s="203"/>
      <c r="E298" s="32"/>
      <c r="F298" s="32"/>
      <c r="G298" s="32"/>
      <c r="H298" s="32"/>
      <c r="I298" s="32"/>
      <c r="J298" s="32"/>
      <c r="K298" s="32"/>
      <c r="L298" s="32"/>
      <c r="M298" s="387"/>
      <c r="N298" s="70"/>
      <c r="O298" s="32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  <c r="AA298" s="32"/>
      <c r="AB298" s="32"/>
      <c r="AC298" s="32"/>
      <c r="AD298" s="32"/>
      <c r="AE298" s="32"/>
      <c r="AF298" s="32"/>
    </row>
    <row r="299" spans="1:32" x14ac:dyDescent="0.25">
      <c r="A299" s="32"/>
      <c r="B299" s="47"/>
      <c r="C299" s="69"/>
      <c r="D299" s="203"/>
      <c r="E299" s="32"/>
      <c r="F299" s="32"/>
      <c r="G299" s="32"/>
      <c r="H299" s="32"/>
      <c r="I299" s="32"/>
      <c r="J299" s="32"/>
      <c r="K299" s="32"/>
      <c r="L299" s="32"/>
      <c r="M299" s="387"/>
      <c r="N299" s="70"/>
      <c r="O299" s="32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  <c r="AA299" s="32"/>
      <c r="AB299" s="32"/>
      <c r="AC299" s="32"/>
      <c r="AD299" s="32"/>
      <c r="AE299" s="32"/>
      <c r="AF299" s="32"/>
    </row>
    <row r="300" spans="1:32" x14ac:dyDescent="0.25">
      <c r="A300" s="32"/>
      <c r="B300" s="47"/>
      <c r="C300" s="69"/>
      <c r="D300" s="203"/>
      <c r="E300" s="32"/>
      <c r="F300" s="32"/>
      <c r="G300" s="32"/>
      <c r="H300" s="32"/>
      <c r="I300" s="32"/>
      <c r="J300" s="32"/>
      <c r="K300" s="32"/>
      <c r="L300" s="32"/>
      <c r="M300" s="387"/>
      <c r="N300" s="70"/>
      <c r="O300" s="32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  <c r="AA300" s="32"/>
      <c r="AB300" s="32"/>
      <c r="AC300" s="32"/>
      <c r="AD300" s="32"/>
      <c r="AE300" s="32"/>
      <c r="AF300" s="32"/>
    </row>
    <row r="301" spans="1:32" x14ac:dyDescent="0.25">
      <c r="A301" s="32"/>
      <c r="B301" s="47"/>
      <c r="C301" s="69"/>
      <c r="D301" s="203"/>
      <c r="E301" s="32"/>
      <c r="F301" s="32"/>
      <c r="G301" s="32"/>
      <c r="H301" s="32"/>
      <c r="I301" s="32"/>
      <c r="J301" s="32"/>
      <c r="K301" s="32"/>
      <c r="L301" s="32"/>
      <c r="M301" s="387"/>
      <c r="N301" s="70"/>
      <c r="O301" s="32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  <c r="AA301" s="32"/>
      <c r="AB301" s="32"/>
      <c r="AC301" s="32"/>
      <c r="AD301" s="32"/>
      <c r="AE301" s="32"/>
      <c r="AF301" s="32"/>
    </row>
    <row r="302" spans="1:32" x14ac:dyDescent="0.25">
      <c r="A302" s="32"/>
      <c r="B302" s="47"/>
      <c r="C302" s="69"/>
      <c r="D302" s="203"/>
      <c r="E302" s="32"/>
      <c r="F302" s="32"/>
      <c r="G302" s="32"/>
      <c r="H302" s="32"/>
      <c r="I302" s="32"/>
      <c r="J302" s="32"/>
      <c r="K302" s="32"/>
      <c r="L302" s="32"/>
      <c r="M302" s="387"/>
      <c r="N302" s="70"/>
      <c r="O302" s="32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  <c r="AA302" s="32"/>
      <c r="AB302" s="32"/>
      <c r="AC302" s="32"/>
      <c r="AD302" s="32"/>
      <c r="AE302" s="32"/>
      <c r="AF302" s="32"/>
    </row>
    <row r="303" spans="1:32" x14ac:dyDescent="0.25">
      <c r="A303" s="32"/>
      <c r="B303" s="47"/>
      <c r="C303" s="69"/>
      <c r="D303" s="203"/>
      <c r="E303" s="32"/>
      <c r="F303" s="32"/>
      <c r="G303" s="32"/>
      <c r="H303" s="32"/>
      <c r="I303" s="32"/>
      <c r="J303" s="32"/>
      <c r="K303" s="32"/>
      <c r="L303" s="32"/>
      <c r="M303" s="387"/>
      <c r="N303" s="70"/>
      <c r="O303" s="32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  <c r="AA303" s="32"/>
      <c r="AB303" s="32"/>
      <c r="AC303" s="32"/>
      <c r="AD303" s="32"/>
      <c r="AE303" s="32"/>
      <c r="AF303" s="32"/>
    </row>
    <row r="304" spans="1:32" x14ac:dyDescent="0.25">
      <c r="A304" s="32"/>
      <c r="B304" s="47"/>
      <c r="C304" s="69"/>
      <c r="D304" s="203"/>
      <c r="E304" s="32"/>
      <c r="F304" s="32"/>
      <c r="G304" s="32"/>
      <c r="H304" s="32"/>
      <c r="I304" s="32"/>
      <c r="J304" s="32"/>
      <c r="K304" s="32"/>
      <c r="L304" s="32"/>
      <c r="M304" s="387"/>
      <c r="N304" s="70"/>
      <c r="O304" s="32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  <c r="AA304" s="32"/>
      <c r="AB304" s="32"/>
      <c r="AC304" s="32"/>
      <c r="AD304" s="32"/>
      <c r="AE304" s="32"/>
      <c r="AF304" s="32"/>
    </row>
    <row r="305" spans="1:32" x14ac:dyDescent="0.25">
      <c r="A305" s="32"/>
      <c r="B305" s="47"/>
      <c r="C305" s="69"/>
      <c r="D305" s="203"/>
      <c r="E305" s="32"/>
      <c r="F305" s="32"/>
      <c r="G305" s="32"/>
      <c r="H305" s="32"/>
      <c r="I305" s="32"/>
      <c r="J305" s="32"/>
      <c r="K305" s="32"/>
      <c r="L305" s="32"/>
      <c r="M305" s="387"/>
      <c r="N305" s="70"/>
      <c r="O305" s="32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  <c r="AA305" s="32"/>
      <c r="AB305" s="32"/>
      <c r="AC305" s="32"/>
      <c r="AD305" s="32"/>
      <c r="AE305" s="32"/>
      <c r="AF305" s="32"/>
    </row>
    <row r="306" spans="1:32" x14ac:dyDescent="0.25">
      <c r="A306" s="32"/>
      <c r="B306" s="47"/>
      <c r="C306" s="69"/>
      <c r="D306" s="203"/>
      <c r="E306" s="32"/>
      <c r="F306" s="32"/>
      <c r="G306" s="32"/>
      <c r="H306" s="32"/>
      <c r="I306" s="32"/>
      <c r="J306" s="32"/>
      <c r="K306" s="32"/>
      <c r="L306" s="32"/>
      <c r="M306" s="387"/>
      <c r="N306" s="70"/>
      <c r="O306" s="32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  <c r="AA306" s="32"/>
      <c r="AB306" s="32"/>
      <c r="AC306" s="32"/>
      <c r="AD306" s="32"/>
      <c r="AE306" s="32"/>
      <c r="AF306" s="32"/>
    </row>
    <row r="307" spans="1:32" x14ac:dyDescent="0.25">
      <c r="A307" s="32"/>
      <c r="B307" s="47"/>
      <c r="C307" s="69"/>
      <c r="D307" s="203"/>
      <c r="E307" s="32"/>
      <c r="F307" s="32"/>
      <c r="G307" s="32"/>
      <c r="H307" s="32"/>
      <c r="I307" s="32"/>
      <c r="J307" s="32"/>
      <c r="K307" s="32"/>
      <c r="L307" s="32"/>
      <c r="M307" s="387"/>
      <c r="N307" s="70"/>
      <c r="O307" s="32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  <c r="AA307" s="32"/>
      <c r="AB307" s="32"/>
      <c r="AC307" s="32"/>
      <c r="AD307" s="32"/>
      <c r="AE307" s="32"/>
      <c r="AF307" s="32"/>
    </row>
    <row r="308" spans="1:32" x14ac:dyDescent="0.25">
      <c r="A308" s="32"/>
      <c r="B308" s="47"/>
      <c r="C308" s="69"/>
      <c r="D308" s="203"/>
      <c r="E308" s="32"/>
      <c r="F308" s="32"/>
      <c r="G308" s="32"/>
      <c r="H308" s="32"/>
      <c r="I308" s="32"/>
      <c r="J308" s="32"/>
      <c r="K308" s="32"/>
      <c r="L308" s="32"/>
      <c r="M308" s="387"/>
      <c r="N308" s="70"/>
      <c r="O308" s="32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  <c r="AA308" s="32"/>
      <c r="AB308" s="32"/>
      <c r="AC308" s="32"/>
      <c r="AD308" s="32"/>
      <c r="AE308" s="32"/>
      <c r="AF308" s="32"/>
    </row>
    <row r="309" spans="1:32" x14ac:dyDescent="0.25">
      <c r="A309" s="32"/>
      <c r="B309" s="47"/>
      <c r="C309" s="69"/>
      <c r="D309" s="203"/>
      <c r="E309" s="32"/>
      <c r="F309" s="32"/>
      <c r="G309" s="32"/>
      <c r="H309" s="32"/>
      <c r="I309" s="32"/>
      <c r="J309" s="32"/>
      <c r="K309" s="32"/>
      <c r="L309" s="32"/>
      <c r="M309" s="387"/>
      <c r="N309" s="70"/>
      <c r="O309" s="32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  <c r="AA309" s="32"/>
      <c r="AB309" s="32"/>
      <c r="AC309" s="32"/>
      <c r="AD309" s="32"/>
      <c r="AE309" s="32"/>
      <c r="AF309" s="32"/>
    </row>
    <row r="310" spans="1:32" x14ac:dyDescent="0.25">
      <c r="A310" s="32"/>
      <c r="B310" s="47"/>
      <c r="C310" s="69"/>
      <c r="D310" s="203"/>
      <c r="E310" s="32"/>
      <c r="F310" s="32"/>
      <c r="G310" s="32"/>
      <c r="H310" s="32"/>
      <c r="I310" s="32"/>
      <c r="J310" s="32"/>
      <c r="K310" s="32"/>
      <c r="L310" s="32"/>
      <c r="M310" s="387"/>
      <c r="N310" s="70"/>
      <c r="O310" s="32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  <c r="AA310" s="32"/>
      <c r="AB310" s="32"/>
      <c r="AC310" s="32"/>
      <c r="AD310" s="32"/>
      <c r="AE310" s="32"/>
      <c r="AF310" s="32"/>
    </row>
    <row r="311" spans="1:32" x14ac:dyDescent="0.25">
      <c r="A311" s="32"/>
      <c r="B311" s="47"/>
      <c r="C311" s="69"/>
      <c r="D311" s="203"/>
      <c r="E311" s="32"/>
      <c r="F311" s="32"/>
      <c r="G311" s="32"/>
      <c r="H311" s="32"/>
      <c r="I311" s="32"/>
      <c r="J311" s="32"/>
      <c r="K311" s="32"/>
      <c r="L311" s="32"/>
      <c r="M311" s="387"/>
      <c r="N311" s="70"/>
      <c r="O311" s="32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  <c r="AA311" s="32"/>
      <c r="AB311" s="32"/>
      <c r="AC311" s="32"/>
      <c r="AD311" s="32"/>
      <c r="AE311" s="32"/>
      <c r="AF311" s="32"/>
    </row>
    <row r="312" spans="1:32" x14ac:dyDescent="0.25">
      <c r="A312" s="32"/>
      <c r="B312" s="47"/>
      <c r="C312" s="69"/>
      <c r="D312" s="203"/>
      <c r="E312" s="32"/>
      <c r="F312" s="32"/>
      <c r="G312" s="32"/>
      <c r="H312" s="32"/>
      <c r="I312" s="32"/>
      <c r="J312" s="32"/>
      <c r="K312" s="32"/>
      <c r="L312" s="32"/>
      <c r="M312" s="387"/>
      <c r="N312" s="70"/>
      <c r="O312" s="32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  <c r="AA312" s="32"/>
      <c r="AB312" s="32"/>
      <c r="AC312" s="32"/>
      <c r="AD312" s="32"/>
      <c r="AE312" s="32"/>
      <c r="AF312" s="32"/>
    </row>
    <row r="313" spans="1:32" x14ac:dyDescent="0.25">
      <c r="A313" s="32"/>
      <c r="B313" s="47"/>
      <c r="C313" s="69"/>
      <c r="D313" s="203"/>
      <c r="E313" s="32"/>
      <c r="F313" s="32"/>
      <c r="G313" s="32"/>
      <c r="H313" s="32"/>
      <c r="I313" s="32"/>
      <c r="J313" s="32"/>
      <c r="K313" s="32"/>
      <c r="L313" s="32"/>
      <c r="M313" s="387"/>
      <c r="N313" s="70"/>
      <c r="O313" s="32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  <c r="AA313" s="32"/>
      <c r="AB313" s="32"/>
      <c r="AC313" s="32"/>
      <c r="AD313" s="32"/>
      <c r="AE313" s="32"/>
      <c r="AF313" s="32"/>
    </row>
    <row r="314" spans="1:32" x14ac:dyDescent="0.25">
      <c r="A314" s="32"/>
      <c r="B314" s="47"/>
      <c r="C314" s="69"/>
      <c r="D314" s="203"/>
      <c r="E314" s="32"/>
      <c r="F314" s="32"/>
      <c r="G314" s="32"/>
      <c r="H314" s="32"/>
      <c r="I314" s="32"/>
      <c r="J314" s="32"/>
      <c r="K314" s="32"/>
      <c r="L314" s="32"/>
      <c r="M314" s="387"/>
      <c r="N314" s="70"/>
      <c r="O314" s="32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  <c r="AA314" s="32"/>
      <c r="AB314" s="32"/>
      <c r="AC314" s="32"/>
      <c r="AD314" s="32"/>
      <c r="AE314" s="32"/>
      <c r="AF314" s="32"/>
    </row>
    <row r="315" spans="1:32" x14ac:dyDescent="0.25">
      <c r="A315" s="32"/>
      <c r="B315" s="47"/>
      <c r="C315" s="69"/>
      <c r="D315" s="203"/>
      <c r="E315" s="32"/>
      <c r="F315" s="32"/>
      <c r="G315" s="32"/>
      <c r="H315" s="32"/>
      <c r="I315" s="32"/>
      <c r="J315" s="32"/>
      <c r="K315" s="32"/>
      <c r="L315" s="32"/>
      <c r="M315" s="387"/>
      <c r="N315" s="70"/>
      <c r="O315" s="32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  <c r="AA315" s="32"/>
      <c r="AB315" s="32"/>
      <c r="AC315" s="32"/>
      <c r="AD315" s="32"/>
      <c r="AE315" s="32"/>
      <c r="AF315" s="32"/>
    </row>
    <row r="316" spans="1:32" x14ac:dyDescent="0.25">
      <c r="A316" s="32"/>
      <c r="B316" s="47"/>
      <c r="C316" s="69"/>
      <c r="D316" s="203"/>
      <c r="E316" s="32"/>
      <c r="F316" s="32"/>
      <c r="G316" s="32"/>
      <c r="H316" s="32"/>
      <c r="I316" s="32"/>
      <c r="J316" s="32"/>
      <c r="K316" s="32"/>
      <c r="L316" s="32"/>
      <c r="M316" s="387"/>
      <c r="N316" s="70"/>
      <c r="O316" s="32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  <c r="AA316" s="32"/>
      <c r="AB316" s="32"/>
      <c r="AC316" s="32"/>
      <c r="AD316" s="32"/>
      <c r="AE316" s="32"/>
      <c r="AF316" s="32"/>
    </row>
    <row r="317" spans="1:32" x14ac:dyDescent="0.25">
      <c r="A317" s="32"/>
      <c r="B317" s="47"/>
      <c r="C317" s="69"/>
      <c r="D317" s="203"/>
      <c r="E317" s="32"/>
      <c r="F317" s="32"/>
      <c r="G317" s="32"/>
      <c r="H317" s="32"/>
      <c r="I317" s="32"/>
      <c r="J317" s="32"/>
      <c r="K317" s="32"/>
      <c r="L317" s="32"/>
      <c r="M317" s="387"/>
      <c r="N317" s="70"/>
      <c r="O317" s="32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  <c r="AA317" s="32"/>
      <c r="AB317" s="32"/>
      <c r="AC317" s="32"/>
      <c r="AD317" s="32"/>
      <c r="AE317" s="32"/>
      <c r="AF317" s="32"/>
    </row>
    <row r="318" spans="1:32" x14ac:dyDescent="0.25">
      <c r="A318" s="32"/>
      <c r="B318" s="47"/>
      <c r="C318" s="69"/>
      <c r="D318" s="203"/>
      <c r="E318" s="32"/>
      <c r="F318" s="32"/>
      <c r="G318" s="32"/>
      <c r="H318" s="32"/>
      <c r="I318" s="32"/>
      <c r="J318" s="32"/>
      <c r="K318" s="32"/>
      <c r="L318" s="32"/>
      <c r="M318" s="387"/>
      <c r="N318" s="70"/>
      <c r="O318" s="32"/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  <c r="AA318" s="32"/>
      <c r="AB318" s="32"/>
      <c r="AC318" s="32"/>
      <c r="AD318" s="32"/>
      <c r="AE318" s="32"/>
      <c r="AF318" s="32"/>
    </row>
    <row r="319" spans="1:32" x14ac:dyDescent="0.25">
      <c r="A319" s="32"/>
      <c r="B319" s="47"/>
      <c r="C319" s="69"/>
      <c r="D319" s="203"/>
      <c r="E319" s="32"/>
      <c r="F319" s="32"/>
      <c r="G319" s="32"/>
      <c r="H319" s="32"/>
      <c r="I319" s="32"/>
      <c r="J319" s="32"/>
      <c r="K319" s="32"/>
      <c r="L319" s="32"/>
      <c r="M319" s="387"/>
      <c r="N319" s="70"/>
      <c r="O319" s="32"/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  <c r="AA319" s="32"/>
      <c r="AB319" s="32"/>
      <c r="AC319" s="32"/>
      <c r="AD319" s="32"/>
      <c r="AE319" s="32"/>
      <c r="AF319" s="32"/>
    </row>
    <row r="320" spans="1:32" x14ac:dyDescent="0.25">
      <c r="A320" s="32"/>
      <c r="B320" s="47"/>
      <c r="C320" s="69"/>
      <c r="D320" s="203"/>
      <c r="E320" s="32"/>
      <c r="F320" s="32"/>
      <c r="G320" s="32"/>
      <c r="H320" s="32"/>
      <c r="I320" s="32"/>
      <c r="J320" s="32"/>
      <c r="K320" s="32"/>
      <c r="L320" s="32"/>
      <c r="M320" s="387"/>
      <c r="N320" s="70"/>
      <c r="O320" s="32"/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  <c r="AA320" s="32"/>
      <c r="AB320" s="32"/>
      <c r="AC320" s="32"/>
      <c r="AD320" s="32"/>
      <c r="AE320" s="32"/>
      <c r="AF320" s="32"/>
    </row>
    <row r="321" spans="1:32" x14ac:dyDescent="0.25">
      <c r="A321" s="32"/>
      <c r="B321" s="47"/>
      <c r="C321" s="69"/>
      <c r="D321" s="203"/>
      <c r="E321" s="32"/>
      <c r="F321" s="32"/>
      <c r="G321" s="32"/>
      <c r="H321" s="32"/>
      <c r="I321" s="32"/>
      <c r="J321" s="32"/>
      <c r="K321" s="32"/>
      <c r="L321" s="32"/>
      <c r="M321" s="387"/>
      <c r="N321" s="70"/>
      <c r="O321" s="32"/>
      <c r="P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/>
      <c r="AA321" s="32"/>
      <c r="AB321" s="32"/>
      <c r="AC321" s="32"/>
      <c r="AD321" s="32"/>
      <c r="AE321" s="32"/>
      <c r="AF321" s="32"/>
    </row>
    <row r="322" spans="1:32" x14ac:dyDescent="0.25">
      <c r="A322" s="32"/>
      <c r="B322" s="47"/>
      <c r="C322" s="69"/>
      <c r="D322" s="203"/>
      <c r="E322" s="32"/>
      <c r="F322" s="32"/>
      <c r="G322" s="32"/>
      <c r="H322" s="32"/>
      <c r="I322" s="32"/>
      <c r="J322" s="32"/>
      <c r="K322" s="32"/>
      <c r="L322" s="32"/>
      <c r="M322" s="387"/>
      <c r="N322" s="70"/>
      <c r="O322" s="32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  <c r="AA322" s="32"/>
      <c r="AB322" s="32"/>
      <c r="AC322" s="32"/>
      <c r="AD322" s="32"/>
      <c r="AE322" s="32"/>
      <c r="AF322" s="32"/>
    </row>
    <row r="323" spans="1:32" x14ac:dyDescent="0.25">
      <c r="A323" s="32"/>
      <c r="B323" s="47"/>
      <c r="C323" s="69"/>
      <c r="D323" s="203"/>
      <c r="E323" s="32"/>
      <c r="F323" s="32"/>
      <c r="G323" s="32"/>
      <c r="H323" s="32"/>
      <c r="I323" s="32"/>
      <c r="J323" s="32"/>
      <c r="K323" s="32"/>
      <c r="L323" s="32"/>
      <c r="M323" s="387"/>
      <c r="N323" s="70"/>
      <c r="O323" s="32"/>
      <c r="P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  <c r="AA323" s="32"/>
      <c r="AB323" s="32"/>
      <c r="AC323" s="32"/>
      <c r="AD323" s="32"/>
      <c r="AE323" s="32"/>
      <c r="AF323" s="32"/>
    </row>
    <row r="324" spans="1:32" x14ac:dyDescent="0.25">
      <c r="A324" s="32"/>
      <c r="B324" s="47"/>
      <c r="C324" s="69"/>
      <c r="D324" s="203"/>
      <c r="E324" s="32"/>
      <c r="F324" s="32"/>
      <c r="G324" s="32"/>
      <c r="H324" s="32"/>
      <c r="I324" s="32"/>
      <c r="J324" s="32"/>
      <c r="K324" s="32"/>
      <c r="L324" s="32"/>
      <c r="M324" s="387"/>
      <c r="N324" s="70"/>
      <c r="O324" s="32"/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  <c r="AA324" s="32"/>
      <c r="AB324" s="32"/>
      <c r="AC324" s="32"/>
      <c r="AD324" s="32"/>
      <c r="AE324" s="32"/>
      <c r="AF324" s="32"/>
    </row>
    <row r="325" spans="1:32" x14ac:dyDescent="0.25">
      <c r="A325" s="32"/>
      <c r="B325" s="47"/>
      <c r="C325" s="69"/>
      <c r="D325" s="203"/>
      <c r="E325" s="32"/>
      <c r="F325" s="32"/>
      <c r="G325" s="32"/>
      <c r="H325" s="32"/>
      <c r="I325" s="32"/>
      <c r="J325" s="32"/>
      <c r="K325" s="32"/>
      <c r="L325" s="32"/>
      <c r="M325" s="387"/>
      <c r="N325" s="70"/>
      <c r="O325" s="32"/>
      <c r="P325" s="32"/>
      <c r="Q325" s="32"/>
      <c r="R325" s="32"/>
      <c r="S325" s="32"/>
      <c r="T325" s="32"/>
      <c r="U325" s="32"/>
      <c r="V325" s="32"/>
      <c r="W325" s="32"/>
      <c r="X325" s="32"/>
      <c r="Y325" s="32"/>
      <c r="Z325" s="32"/>
      <c r="AA325" s="32"/>
      <c r="AB325" s="32"/>
      <c r="AC325" s="32"/>
      <c r="AD325" s="32"/>
      <c r="AE325" s="32"/>
      <c r="AF325" s="32"/>
    </row>
    <row r="326" spans="1:32" x14ac:dyDescent="0.25">
      <c r="A326" s="32"/>
      <c r="B326" s="47"/>
      <c r="C326" s="69"/>
      <c r="D326" s="203"/>
      <c r="E326" s="32"/>
      <c r="F326" s="32"/>
      <c r="G326" s="32"/>
      <c r="H326" s="32"/>
      <c r="I326" s="32"/>
      <c r="J326" s="32"/>
      <c r="K326" s="32"/>
      <c r="L326" s="32"/>
      <c r="M326" s="387"/>
      <c r="N326" s="70"/>
      <c r="O326" s="32"/>
      <c r="P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  <c r="AA326" s="32"/>
      <c r="AB326" s="32"/>
      <c r="AC326" s="32"/>
      <c r="AD326" s="32"/>
      <c r="AE326" s="32"/>
      <c r="AF326" s="32"/>
    </row>
    <row r="327" spans="1:32" x14ac:dyDescent="0.25">
      <c r="A327" s="32"/>
      <c r="B327" s="47"/>
      <c r="C327" s="69"/>
      <c r="D327" s="203"/>
      <c r="E327" s="32"/>
      <c r="F327" s="32"/>
      <c r="G327" s="32"/>
      <c r="H327" s="32"/>
      <c r="I327" s="32"/>
      <c r="J327" s="32"/>
      <c r="K327" s="32"/>
      <c r="L327" s="32"/>
      <c r="M327" s="387"/>
      <c r="N327" s="70"/>
      <c r="O327" s="32"/>
      <c r="P327" s="32"/>
      <c r="Q327" s="32"/>
      <c r="R327" s="32"/>
      <c r="S327" s="32"/>
      <c r="T327" s="32"/>
      <c r="U327" s="32"/>
      <c r="V327" s="32"/>
      <c r="W327" s="32"/>
      <c r="X327" s="32"/>
      <c r="Y327" s="32"/>
      <c r="Z327" s="32"/>
      <c r="AA327" s="32"/>
      <c r="AB327" s="32"/>
      <c r="AC327" s="32"/>
      <c r="AD327" s="32"/>
      <c r="AE327" s="32"/>
      <c r="AF327" s="32"/>
    </row>
    <row r="328" spans="1:32" x14ac:dyDescent="0.25">
      <c r="A328" s="32"/>
      <c r="B328" s="47"/>
      <c r="C328" s="69"/>
      <c r="D328" s="203"/>
      <c r="E328" s="32"/>
      <c r="F328" s="32"/>
      <c r="G328" s="32"/>
      <c r="H328" s="32"/>
      <c r="I328" s="32"/>
      <c r="J328" s="32"/>
      <c r="K328" s="32"/>
      <c r="L328" s="32"/>
      <c r="M328" s="387"/>
      <c r="N328" s="70"/>
      <c r="O328" s="32"/>
      <c r="P328" s="32"/>
      <c r="Q328" s="32"/>
      <c r="R328" s="32"/>
      <c r="S328" s="32"/>
      <c r="T328" s="32"/>
      <c r="U328" s="32"/>
      <c r="V328" s="32"/>
      <c r="W328" s="32"/>
      <c r="X328" s="32"/>
      <c r="Y328" s="32"/>
      <c r="Z328" s="32"/>
      <c r="AA328" s="32"/>
      <c r="AB328" s="32"/>
      <c r="AC328" s="32"/>
      <c r="AD328" s="32"/>
      <c r="AE328" s="32"/>
      <c r="AF328" s="32"/>
    </row>
    <row r="329" spans="1:32" x14ac:dyDescent="0.25">
      <c r="A329" s="32"/>
      <c r="B329" s="47"/>
      <c r="C329" s="69"/>
      <c r="D329" s="203"/>
      <c r="E329" s="32"/>
      <c r="F329" s="32"/>
      <c r="G329" s="32"/>
      <c r="H329" s="32"/>
      <c r="I329" s="32"/>
      <c r="J329" s="32"/>
      <c r="K329" s="32"/>
      <c r="L329" s="32"/>
      <c r="M329" s="387"/>
      <c r="N329" s="70"/>
      <c r="O329" s="32"/>
      <c r="P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  <c r="AA329" s="32"/>
      <c r="AB329" s="32"/>
      <c r="AC329" s="32"/>
      <c r="AD329" s="32"/>
      <c r="AE329" s="32"/>
      <c r="AF329" s="32"/>
    </row>
    <row r="330" spans="1:32" x14ac:dyDescent="0.25">
      <c r="A330" s="32"/>
      <c r="B330" s="47"/>
      <c r="C330" s="69"/>
      <c r="D330" s="203"/>
      <c r="E330" s="32"/>
      <c r="F330" s="32"/>
      <c r="G330" s="32"/>
      <c r="H330" s="32"/>
      <c r="I330" s="32"/>
      <c r="J330" s="32"/>
      <c r="K330" s="32"/>
      <c r="L330" s="32"/>
      <c r="M330" s="387"/>
      <c r="N330" s="70"/>
      <c r="O330" s="32"/>
      <c r="P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  <c r="AA330" s="32"/>
      <c r="AB330" s="32"/>
      <c r="AC330" s="32"/>
      <c r="AD330" s="32"/>
      <c r="AE330" s="32"/>
      <c r="AF330" s="32"/>
    </row>
    <row r="331" spans="1:32" x14ac:dyDescent="0.25">
      <c r="A331" s="32"/>
      <c r="B331" s="47"/>
      <c r="C331" s="69"/>
      <c r="D331" s="203"/>
      <c r="E331" s="32"/>
      <c r="F331" s="32"/>
      <c r="G331" s="32"/>
      <c r="H331" s="32"/>
      <c r="I331" s="32"/>
      <c r="J331" s="32"/>
      <c r="K331" s="32"/>
      <c r="L331" s="32"/>
      <c r="M331" s="387"/>
      <c r="N331" s="70"/>
      <c r="O331" s="32"/>
      <c r="P331" s="32"/>
      <c r="Q331" s="32"/>
      <c r="R331" s="32"/>
      <c r="S331" s="32"/>
      <c r="T331" s="32"/>
      <c r="U331" s="32"/>
      <c r="V331" s="32"/>
      <c r="W331" s="32"/>
      <c r="X331" s="32"/>
      <c r="Y331" s="32"/>
      <c r="Z331" s="32"/>
      <c r="AA331" s="32"/>
      <c r="AB331" s="32"/>
      <c r="AC331" s="32"/>
      <c r="AD331" s="32"/>
      <c r="AE331" s="32"/>
      <c r="AF331" s="32"/>
    </row>
    <row r="332" spans="1:32" x14ac:dyDescent="0.25">
      <c r="A332" s="32"/>
      <c r="B332" s="47"/>
      <c r="C332" s="69"/>
      <c r="D332" s="203"/>
      <c r="E332" s="32"/>
      <c r="F332" s="32"/>
      <c r="G332" s="32"/>
      <c r="H332" s="32"/>
      <c r="I332" s="32"/>
      <c r="J332" s="32"/>
      <c r="K332" s="32"/>
      <c r="L332" s="32"/>
      <c r="M332" s="387"/>
      <c r="N332" s="70"/>
      <c r="O332" s="32"/>
      <c r="P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  <c r="AA332" s="32"/>
      <c r="AB332" s="32"/>
      <c r="AC332" s="32"/>
      <c r="AD332" s="32"/>
      <c r="AE332" s="32"/>
      <c r="AF332" s="32"/>
    </row>
    <row r="333" spans="1:32" x14ac:dyDescent="0.25">
      <c r="A333" s="32"/>
      <c r="B333" s="47"/>
      <c r="C333" s="69"/>
      <c r="D333" s="203"/>
      <c r="E333" s="32"/>
      <c r="F333" s="32"/>
      <c r="G333" s="32"/>
      <c r="H333" s="32"/>
      <c r="I333" s="32"/>
      <c r="J333" s="32"/>
      <c r="K333" s="32"/>
      <c r="L333" s="32"/>
      <c r="M333" s="387"/>
      <c r="N333" s="70"/>
      <c r="O333" s="32"/>
      <c r="P333" s="32"/>
      <c r="Q333" s="32"/>
      <c r="R333" s="32"/>
      <c r="S333" s="32"/>
      <c r="T333" s="32"/>
      <c r="U333" s="32"/>
      <c r="V333" s="32"/>
      <c r="W333" s="32"/>
      <c r="X333" s="32"/>
      <c r="Y333" s="32"/>
      <c r="Z333" s="32"/>
      <c r="AA333" s="32"/>
      <c r="AB333" s="32"/>
      <c r="AC333" s="32"/>
      <c r="AD333" s="32"/>
      <c r="AE333" s="32"/>
      <c r="AF333" s="32"/>
    </row>
    <row r="334" spans="1:32" x14ac:dyDescent="0.25">
      <c r="A334" s="32"/>
      <c r="B334" s="47"/>
      <c r="C334" s="69"/>
      <c r="D334" s="203"/>
      <c r="E334" s="32"/>
      <c r="F334" s="32"/>
      <c r="G334" s="32"/>
      <c r="H334" s="32"/>
      <c r="I334" s="32"/>
      <c r="J334" s="32"/>
      <c r="K334" s="32"/>
      <c r="L334" s="32"/>
      <c r="M334" s="387"/>
      <c r="N334" s="70"/>
      <c r="O334" s="32"/>
      <c r="P334" s="32"/>
      <c r="Q334" s="32"/>
      <c r="R334" s="32"/>
      <c r="S334" s="32"/>
      <c r="T334" s="32"/>
      <c r="U334" s="32"/>
      <c r="V334" s="32"/>
      <c r="W334" s="32"/>
      <c r="X334" s="32"/>
      <c r="Y334" s="32"/>
      <c r="Z334" s="32"/>
      <c r="AA334" s="32"/>
      <c r="AB334" s="32"/>
      <c r="AC334" s="32"/>
      <c r="AD334" s="32"/>
      <c r="AE334" s="32"/>
      <c r="AF334" s="32"/>
    </row>
    <row r="335" spans="1:32" x14ac:dyDescent="0.25">
      <c r="A335" s="32"/>
      <c r="B335" s="47"/>
      <c r="C335" s="69"/>
      <c r="D335" s="203"/>
      <c r="E335" s="32"/>
      <c r="F335" s="32"/>
      <c r="G335" s="32"/>
      <c r="H335" s="32"/>
      <c r="I335" s="32"/>
      <c r="J335" s="32"/>
      <c r="K335" s="32"/>
      <c r="L335" s="32"/>
      <c r="M335" s="387"/>
      <c r="N335" s="70"/>
      <c r="O335" s="32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  <c r="AA335" s="32"/>
      <c r="AB335" s="32"/>
      <c r="AC335" s="32"/>
      <c r="AD335" s="32"/>
      <c r="AE335" s="32"/>
      <c r="AF335" s="32"/>
    </row>
    <row r="336" spans="1:32" x14ac:dyDescent="0.25">
      <c r="A336" s="32"/>
      <c r="B336" s="47"/>
      <c r="C336" s="69"/>
      <c r="D336" s="203"/>
      <c r="E336" s="32"/>
      <c r="F336" s="32"/>
      <c r="G336" s="32"/>
      <c r="H336" s="32"/>
      <c r="I336" s="32"/>
      <c r="J336" s="32"/>
      <c r="K336" s="32"/>
      <c r="L336" s="32"/>
      <c r="M336" s="387"/>
      <c r="N336" s="70"/>
      <c r="O336" s="32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  <c r="AA336" s="32"/>
      <c r="AB336" s="32"/>
      <c r="AC336" s="32"/>
      <c r="AD336" s="32"/>
      <c r="AE336" s="32"/>
      <c r="AF336" s="32"/>
    </row>
    <row r="337" spans="1:32" x14ac:dyDescent="0.25">
      <c r="A337" s="32"/>
      <c r="B337" s="47"/>
      <c r="C337" s="69"/>
      <c r="D337" s="203"/>
      <c r="E337" s="32"/>
      <c r="F337" s="32"/>
      <c r="G337" s="32"/>
      <c r="H337" s="32"/>
      <c r="I337" s="32"/>
      <c r="J337" s="32"/>
      <c r="K337" s="32"/>
      <c r="L337" s="32"/>
      <c r="M337" s="387"/>
      <c r="N337" s="70"/>
      <c r="O337" s="32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  <c r="AA337" s="32"/>
      <c r="AB337" s="32"/>
      <c r="AC337" s="32"/>
      <c r="AD337" s="32"/>
      <c r="AE337" s="32"/>
      <c r="AF337" s="32"/>
    </row>
    <row r="338" spans="1:32" x14ac:dyDescent="0.25">
      <c r="A338" s="32"/>
      <c r="B338" s="47"/>
      <c r="C338" s="69"/>
      <c r="D338" s="203"/>
      <c r="E338" s="32"/>
      <c r="F338" s="32"/>
      <c r="G338" s="32"/>
      <c r="H338" s="32"/>
      <c r="I338" s="32"/>
      <c r="J338" s="32"/>
      <c r="K338" s="32"/>
      <c r="L338" s="32"/>
      <c r="M338" s="387"/>
      <c r="N338" s="70"/>
      <c r="O338" s="32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  <c r="AA338" s="32"/>
      <c r="AB338" s="32"/>
      <c r="AC338" s="32"/>
      <c r="AD338" s="32"/>
      <c r="AE338" s="32"/>
      <c r="AF338" s="32"/>
    </row>
    <row r="339" spans="1:32" x14ac:dyDescent="0.25">
      <c r="A339" s="32"/>
      <c r="B339" s="47"/>
      <c r="C339" s="69"/>
      <c r="D339" s="203"/>
      <c r="E339" s="32"/>
      <c r="F339" s="32"/>
      <c r="G339" s="32"/>
      <c r="H339" s="32"/>
      <c r="I339" s="32"/>
      <c r="J339" s="32"/>
      <c r="K339" s="32"/>
      <c r="L339" s="32"/>
      <c r="M339" s="387"/>
      <c r="N339" s="70"/>
      <c r="O339" s="32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  <c r="AA339" s="32"/>
      <c r="AB339" s="32"/>
      <c r="AC339" s="32"/>
      <c r="AD339" s="32"/>
      <c r="AE339" s="32"/>
      <c r="AF339" s="32"/>
    </row>
    <row r="340" spans="1:32" x14ac:dyDescent="0.25">
      <c r="A340" s="32"/>
      <c r="B340" s="47"/>
      <c r="C340" s="69"/>
      <c r="D340" s="203"/>
      <c r="E340" s="32"/>
      <c r="F340" s="32"/>
      <c r="G340" s="32"/>
      <c r="H340" s="32"/>
      <c r="I340" s="32"/>
      <c r="J340" s="32"/>
      <c r="K340" s="32"/>
      <c r="L340" s="32"/>
      <c r="M340" s="387"/>
      <c r="N340" s="70"/>
      <c r="O340" s="32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  <c r="AA340" s="32"/>
      <c r="AB340" s="32"/>
      <c r="AC340" s="32"/>
      <c r="AD340" s="32"/>
      <c r="AE340" s="32"/>
      <c r="AF340" s="32"/>
    </row>
    <row r="341" spans="1:32" x14ac:dyDescent="0.25">
      <c r="A341" s="32"/>
      <c r="B341" s="47"/>
      <c r="C341" s="69"/>
      <c r="D341" s="203"/>
      <c r="E341" s="32"/>
      <c r="F341" s="32"/>
      <c r="G341" s="32"/>
      <c r="H341" s="32"/>
      <c r="I341" s="32"/>
      <c r="J341" s="32"/>
      <c r="K341" s="32"/>
      <c r="L341" s="32"/>
      <c r="M341" s="387"/>
      <c r="N341" s="70"/>
      <c r="O341" s="32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  <c r="AA341" s="32"/>
      <c r="AB341" s="32"/>
      <c r="AC341" s="32"/>
      <c r="AD341" s="32"/>
      <c r="AE341" s="32"/>
      <c r="AF341" s="32"/>
    </row>
    <row r="342" spans="1:32" x14ac:dyDescent="0.25">
      <c r="A342" s="32"/>
      <c r="B342" s="47"/>
      <c r="C342" s="69"/>
      <c r="D342" s="203"/>
      <c r="E342" s="32"/>
      <c r="F342" s="32"/>
      <c r="G342" s="32"/>
      <c r="H342" s="32"/>
      <c r="I342" s="32"/>
      <c r="J342" s="32"/>
      <c r="K342" s="32"/>
      <c r="L342" s="32"/>
      <c r="M342" s="387"/>
      <c r="N342" s="70"/>
      <c r="O342" s="32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  <c r="AA342" s="32"/>
      <c r="AB342" s="32"/>
      <c r="AC342" s="32"/>
      <c r="AD342" s="32"/>
      <c r="AE342" s="32"/>
      <c r="AF342" s="32"/>
    </row>
    <row r="343" spans="1:32" x14ac:dyDescent="0.25">
      <c r="A343" s="32"/>
      <c r="B343" s="47"/>
      <c r="C343" s="69"/>
      <c r="D343" s="203"/>
      <c r="E343" s="32"/>
      <c r="F343" s="32"/>
      <c r="G343" s="32"/>
      <c r="H343" s="32"/>
      <c r="I343" s="32"/>
      <c r="J343" s="32"/>
      <c r="K343" s="32"/>
      <c r="L343" s="32"/>
      <c r="M343" s="387"/>
      <c r="N343" s="70"/>
      <c r="O343" s="32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  <c r="AA343" s="32"/>
      <c r="AB343" s="32"/>
      <c r="AC343" s="32"/>
      <c r="AD343" s="32"/>
      <c r="AE343" s="32"/>
      <c r="AF343" s="32"/>
    </row>
    <row r="344" spans="1:32" x14ac:dyDescent="0.25">
      <c r="A344" s="32"/>
      <c r="B344" s="47"/>
      <c r="C344" s="69"/>
      <c r="D344" s="203"/>
      <c r="E344" s="32"/>
      <c r="F344" s="32"/>
      <c r="G344" s="32"/>
      <c r="H344" s="32"/>
      <c r="I344" s="32"/>
      <c r="J344" s="32"/>
      <c r="K344" s="32"/>
      <c r="L344" s="32"/>
      <c r="M344" s="387"/>
      <c r="N344" s="70"/>
      <c r="O344" s="32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  <c r="AA344" s="32"/>
      <c r="AB344" s="32"/>
      <c r="AC344" s="32"/>
      <c r="AD344" s="32"/>
      <c r="AE344" s="32"/>
      <c r="AF344" s="32"/>
    </row>
    <row r="345" spans="1:32" x14ac:dyDescent="0.25">
      <c r="A345" s="32"/>
      <c r="B345" s="47"/>
      <c r="C345" s="69"/>
      <c r="D345" s="203"/>
      <c r="E345" s="32"/>
      <c r="F345" s="32"/>
      <c r="G345" s="32"/>
      <c r="H345" s="32"/>
      <c r="I345" s="32"/>
      <c r="J345" s="32"/>
      <c r="K345" s="32"/>
      <c r="L345" s="32"/>
      <c r="M345" s="387"/>
      <c r="N345" s="70"/>
      <c r="O345" s="32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  <c r="AA345" s="32"/>
      <c r="AB345" s="32"/>
      <c r="AC345" s="32"/>
      <c r="AD345" s="32"/>
      <c r="AE345" s="32"/>
      <c r="AF345" s="32"/>
    </row>
    <row r="346" spans="1:32" x14ac:dyDescent="0.25">
      <c r="A346" s="32"/>
      <c r="B346" s="47"/>
      <c r="C346" s="69"/>
      <c r="D346" s="203"/>
      <c r="E346" s="32"/>
      <c r="F346" s="32"/>
      <c r="G346" s="32"/>
      <c r="H346" s="32"/>
      <c r="I346" s="32"/>
      <c r="J346" s="32"/>
      <c r="K346" s="32"/>
      <c r="L346" s="32"/>
      <c r="M346" s="387"/>
      <c r="N346" s="70"/>
      <c r="O346" s="32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  <c r="AA346" s="32"/>
      <c r="AB346" s="32"/>
      <c r="AC346" s="32"/>
      <c r="AD346" s="32"/>
      <c r="AE346" s="32"/>
      <c r="AF346" s="32"/>
    </row>
    <row r="347" spans="1:32" x14ac:dyDescent="0.25">
      <c r="A347" s="32"/>
      <c r="B347" s="47"/>
      <c r="C347" s="69"/>
      <c r="D347" s="203"/>
      <c r="E347" s="32"/>
      <c r="F347" s="32"/>
      <c r="G347" s="32"/>
      <c r="H347" s="32"/>
      <c r="I347" s="32"/>
      <c r="J347" s="32"/>
      <c r="K347" s="32"/>
      <c r="L347" s="32"/>
      <c r="M347" s="387"/>
      <c r="N347" s="70"/>
      <c r="O347" s="32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  <c r="AA347" s="32"/>
      <c r="AB347" s="32"/>
      <c r="AC347" s="32"/>
      <c r="AD347" s="32"/>
      <c r="AE347" s="32"/>
      <c r="AF347" s="32"/>
    </row>
    <row r="348" spans="1:32" x14ac:dyDescent="0.25">
      <c r="A348" s="32"/>
      <c r="B348" s="47"/>
      <c r="C348" s="69"/>
      <c r="D348" s="203"/>
      <c r="E348" s="32"/>
      <c r="F348" s="32"/>
      <c r="G348" s="32"/>
      <c r="H348" s="32"/>
      <c r="I348" s="32"/>
      <c r="J348" s="32"/>
      <c r="K348" s="32"/>
      <c r="L348" s="32"/>
      <c r="M348" s="387"/>
      <c r="N348" s="70"/>
      <c r="O348" s="32"/>
      <c r="P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  <c r="AA348" s="32"/>
      <c r="AB348" s="32"/>
      <c r="AC348" s="32"/>
      <c r="AD348" s="32"/>
      <c r="AE348" s="32"/>
      <c r="AF348" s="32"/>
    </row>
    <row r="349" spans="1:32" x14ac:dyDescent="0.25">
      <c r="A349" s="32"/>
      <c r="B349" s="47"/>
      <c r="C349" s="69"/>
      <c r="D349" s="203"/>
      <c r="E349" s="32"/>
      <c r="F349" s="32"/>
      <c r="G349" s="32"/>
      <c r="H349" s="32"/>
      <c r="I349" s="32"/>
      <c r="J349" s="32"/>
      <c r="K349" s="32"/>
      <c r="L349" s="32"/>
      <c r="M349" s="387"/>
      <c r="N349" s="70"/>
      <c r="O349" s="32"/>
      <c r="P349" s="32"/>
      <c r="Q349" s="32"/>
      <c r="R349" s="32"/>
      <c r="S349" s="32"/>
      <c r="T349" s="32"/>
      <c r="U349" s="32"/>
      <c r="V349" s="32"/>
      <c r="W349" s="32"/>
      <c r="X349" s="32"/>
      <c r="Y349" s="32"/>
      <c r="Z349" s="32"/>
      <c r="AA349" s="32"/>
      <c r="AB349" s="32"/>
      <c r="AC349" s="32"/>
      <c r="AD349" s="32"/>
      <c r="AE349" s="32"/>
      <c r="AF349" s="32"/>
    </row>
    <row r="350" spans="1:32" x14ac:dyDescent="0.25">
      <c r="A350" s="32"/>
      <c r="B350" s="47"/>
      <c r="C350" s="69"/>
      <c r="D350" s="203"/>
      <c r="E350" s="32"/>
      <c r="F350" s="32"/>
      <c r="G350" s="32"/>
      <c r="H350" s="32"/>
      <c r="I350" s="32"/>
      <c r="J350" s="32"/>
      <c r="K350" s="32"/>
      <c r="L350" s="32"/>
      <c r="M350" s="387"/>
      <c r="N350" s="70"/>
      <c r="O350" s="32"/>
      <c r="P350" s="32"/>
      <c r="Q350" s="32"/>
      <c r="R350" s="32"/>
      <c r="S350" s="32"/>
      <c r="T350" s="32"/>
      <c r="U350" s="32"/>
      <c r="V350" s="32"/>
      <c r="W350" s="32"/>
      <c r="X350" s="32"/>
      <c r="Y350" s="32"/>
      <c r="Z350" s="32"/>
      <c r="AA350" s="32"/>
      <c r="AB350" s="32"/>
      <c r="AC350" s="32"/>
      <c r="AD350" s="32"/>
      <c r="AE350" s="32"/>
      <c r="AF350" s="32"/>
    </row>
    <row r="351" spans="1:32" x14ac:dyDescent="0.25">
      <c r="A351" s="32"/>
      <c r="B351" s="47"/>
      <c r="C351" s="69"/>
      <c r="D351" s="203"/>
      <c r="E351" s="32"/>
      <c r="F351" s="32"/>
      <c r="G351" s="32"/>
      <c r="H351" s="32"/>
      <c r="I351" s="32"/>
      <c r="J351" s="32"/>
      <c r="K351" s="32"/>
      <c r="L351" s="32"/>
      <c r="M351" s="387"/>
      <c r="N351" s="70"/>
      <c r="O351" s="32"/>
      <c r="P351" s="32"/>
      <c r="Q351" s="32"/>
      <c r="R351" s="32"/>
      <c r="S351" s="32"/>
      <c r="T351" s="32"/>
      <c r="U351" s="32"/>
      <c r="V351" s="32"/>
      <c r="W351" s="32"/>
      <c r="X351" s="32"/>
      <c r="Y351" s="32"/>
      <c r="Z351" s="32"/>
      <c r="AA351" s="32"/>
      <c r="AB351" s="32"/>
      <c r="AC351" s="32"/>
      <c r="AD351" s="32"/>
      <c r="AE351" s="32"/>
      <c r="AF351" s="32"/>
    </row>
    <row r="352" spans="1:32" x14ac:dyDescent="0.25">
      <c r="A352" s="32"/>
      <c r="B352" s="47"/>
      <c r="C352" s="69"/>
      <c r="D352" s="203"/>
      <c r="E352" s="32"/>
      <c r="F352" s="32"/>
      <c r="G352" s="32"/>
      <c r="H352" s="32"/>
      <c r="I352" s="32"/>
      <c r="J352" s="32"/>
      <c r="K352" s="32"/>
      <c r="L352" s="32"/>
      <c r="M352" s="387"/>
      <c r="N352" s="70"/>
      <c r="O352" s="32"/>
      <c r="P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  <c r="AA352" s="32"/>
      <c r="AB352" s="32"/>
      <c r="AC352" s="32"/>
      <c r="AD352" s="32"/>
      <c r="AE352" s="32"/>
      <c r="AF352" s="32"/>
    </row>
    <row r="353" spans="1:32" x14ac:dyDescent="0.25">
      <c r="A353" s="32"/>
      <c r="B353" s="47"/>
      <c r="C353" s="69"/>
      <c r="D353" s="203"/>
      <c r="E353" s="32"/>
      <c r="F353" s="32"/>
      <c r="G353" s="32"/>
      <c r="H353" s="32"/>
      <c r="I353" s="32"/>
      <c r="J353" s="32"/>
      <c r="K353" s="32"/>
      <c r="L353" s="32"/>
      <c r="M353" s="387"/>
      <c r="N353" s="70"/>
      <c r="O353" s="32"/>
      <c r="P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  <c r="AA353" s="32"/>
      <c r="AB353" s="32"/>
      <c r="AC353" s="32"/>
      <c r="AD353" s="32"/>
      <c r="AE353" s="32"/>
      <c r="AF353" s="32"/>
    </row>
    <row r="354" spans="1:32" x14ac:dyDescent="0.25">
      <c r="A354" s="32"/>
      <c r="B354" s="47"/>
      <c r="C354" s="69"/>
      <c r="D354" s="203"/>
      <c r="E354" s="32"/>
      <c r="F354" s="32"/>
      <c r="G354" s="32"/>
      <c r="H354" s="32"/>
      <c r="I354" s="32"/>
      <c r="J354" s="32"/>
      <c r="K354" s="32"/>
      <c r="L354" s="32"/>
      <c r="M354" s="387"/>
      <c r="N354" s="70"/>
      <c r="O354" s="32"/>
      <c r="P354" s="32"/>
      <c r="Q354" s="32"/>
      <c r="R354" s="32"/>
      <c r="S354" s="32"/>
      <c r="T354" s="32"/>
      <c r="U354" s="32"/>
      <c r="V354" s="32"/>
      <c r="W354" s="32"/>
      <c r="X354" s="32"/>
      <c r="Y354" s="32"/>
      <c r="Z354" s="32"/>
      <c r="AA354" s="32"/>
      <c r="AB354" s="32"/>
      <c r="AC354" s="32"/>
      <c r="AD354" s="32"/>
      <c r="AE354" s="32"/>
      <c r="AF354" s="32"/>
    </row>
    <row r="355" spans="1:32" x14ac:dyDescent="0.25">
      <c r="A355" s="32"/>
      <c r="B355" s="47"/>
      <c r="C355" s="69"/>
      <c r="D355" s="203"/>
      <c r="E355" s="32"/>
      <c r="F355" s="32"/>
      <c r="G355" s="32"/>
      <c r="H355" s="32"/>
      <c r="I355" s="32"/>
      <c r="J355" s="32"/>
      <c r="K355" s="32"/>
      <c r="L355" s="32"/>
      <c r="M355" s="387"/>
      <c r="N355" s="70"/>
      <c r="O355" s="32"/>
      <c r="P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  <c r="AA355" s="32"/>
      <c r="AB355" s="32"/>
      <c r="AC355" s="32"/>
      <c r="AD355" s="32"/>
      <c r="AE355" s="32"/>
      <c r="AF355" s="32"/>
    </row>
    <row r="356" spans="1:32" x14ac:dyDescent="0.25">
      <c r="A356" s="32"/>
      <c r="B356" s="47"/>
      <c r="C356" s="69"/>
      <c r="D356" s="203"/>
      <c r="E356" s="32"/>
      <c r="F356" s="32"/>
      <c r="G356" s="32"/>
      <c r="H356" s="32"/>
      <c r="I356" s="32"/>
      <c r="J356" s="32"/>
      <c r="K356" s="32"/>
      <c r="L356" s="32"/>
      <c r="M356" s="387"/>
      <c r="N356" s="70"/>
      <c r="O356" s="32"/>
      <c r="P356" s="32"/>
      <c r="Q356" s="32"/>
      <c r="R356" s="32"/>
      <c r="S356" s="32"/>
      <c r="T356" s="32"/>
      <c r="U356" s="32"/>
      <c r="V356" s="32"/>
      <c r="W356" s="32"/>
      <c r="X356" s="32"/>
      <c r="Y356" s="32"/>
      <c r="Z356" s="32"/>
      <c r="AA356" s="32"/>
      <c r="AB356" s="32"/>
      <c r="AC356" s="32"/>
      <c r="AD356" s="32"/>
      <c r="AE356" s="32"/>
      <c r="AF356" s="32"/>
    </row>
    <row r="357" spans="1:32" x14ac:dyDescent="0.25">
      <c r="A357" s="32"/>
      <c r="B357" s="47"/>
      <c r="C357" s="69"/>
      <c r="D357" s="203"/>
      <c r="E357" s="32"/>
      <c r="F357" s="32"/>
      <c r="G357" s="32"/>
      <c r="H357" s="32"/>
      <c r="I357" s="32"/>
      <c r="J357" s="32"/>
      <c r="K357" s="32"/>
      <c r="L357" s="32"/>
      <c r="M357" s="387"/>
      <c r="N357" s="70"/>
      <c r="O357" s="32"/>
      <c r="P357" s="32"/>
      <c r="Q357" s="32"/>
      <c r="R357" s="32"/>
      <c r="S357" s="32"/>
      <c r="T357" s="32"/>
      <c r="U357" s="32"/>
      <c r="V357" s="32"/>
      <c r="W357" s="32"/>
      <c r="X357" s="32"/>
      <c r="Y357" s="32"/>
      <c r="Z357" s="32"/>
      <c r="AA357" s="32"/>
      <c r="AB357" s="32"/>
      <c r="AC357" s="32"/>
      <c r="AD357" s="32"/>
      <c r="AE357" s="32"/>
      <c r="AF357" s="32"/>
    </row>
    <row r="358" spans="1:32" x14ac:dyDescent="0.25">
      <c r="A358" s="32"/>
      <c r="B358" s="47"/>
      <c r="C358" s="69"/>
      <c r="D358" s="203"/>
      <c r="E358" s="32"/>
      <c r="F358" s="32"/>
      <c r="G358" s="32"/>
      <c r="H358" s="32"/>
      <c r="I358" s="32"/>
      <c r="J358" s="32"/>
      <c r="K358" s="32"/>
      <c r="L358" s="32"/>
      <c r="M358" s="387"/>
      <c r="N358" s="70"/>
      <c r="O358" s="32"/>
      <c r="P358" s="32"/>
      <c r="Q358" s="32"/>
      <c r="R358" s="32"/>
      <c r="S358" s="32"/>
      <c r="T358" s="32"/>
      <c r="U358" s="32"/>
      <c r="V358" s="32"/>
      <c r="W358" s="32"/>
      <c r="X358" s="32"/>
      <c r="Y358" s="32"/>
      <c r="Z358" s="32"/>
      <c r="AA358" s="32"/>
      <c r="AB358" s="32"/>
      <c r="AC358" s="32"/>
      <c r="AD358" s="32"/>
      <c r="AE358" s="32"/>
      <c r="AF358" s="32"/>
    </row>
    <row r="359" spans="1:32" x14ac:dyDescent="0.25">
      <c r="A359" s="32"/>
      <c r="B359" s="47"/>
      <c r="C359" s="69"/>
      <c r="D359" s="203"/>
      <c r="E359" s="32"/>
      <c r="F359" s="32"/>
      <c r="G359" s="32"/>
      <c r="H359" s="32"/>
      <c r="I359" s="32"/>
      <c r="J359" s="32"/>
      <c r="K359" s="32"/>
      <c r="L359" s="32"/>
      <c r="M359" s="387"/>
      <c r="N359" s="70"/>
      <c r="O359" s="32"/>
      <c r="P359" s="32"/>
      <c r="Q359" s="32"/>
      <c r="R359" s="32"/>
      <c r="S359" s="32"/>
      <c r="T359" s="32"/>
      <c r="U359" s="32"/>
      <c r="V359" s="32"/>
      <c r="W359" s="32"/>
      <c r="X359" s="32"/>
      <c r="Y359" s="32"/>
      <c r="Z359" s="32"/>
      <c r="AA359" s="32"/>
      <c r="AB359" s="32"/>
      <c r="AC359" s="32"/>
      <c r="AD359" s="32"/>
      <c r="AE359" s="32"/>
      <c r="AF359" s="32"/>
    </row>
    <row r="360" spans="1:32" x14ac:dyDescent="0.25">
      <c r="A360" s="32"/>
      <c r="B360" s="47"/>
      <c r="C360" s="69"/>
      <c r="D360" s="203"/>
      <c r="E360" s="32"/>
      <c r="F360" s="32"/>
      <c r="G360" s="32"/>
      <c r="H360" s="32"/>
      <c r="I360" s="32"/>
      <c r="J360" s="32"/>
      <c r="K360" s="32"/>
      <c r="L360" s="32"/>
      <c r="M360" s="387"/>
      <c r="N360" s="70"/>
      <c r="O360" s="32"/>
      <c r="P360" s="32"/>
      <c r="Q360" s="32"/>
      <c r="R360" s="32"/>
      <c r="S360" s="32"/>
      <c r="T360" s="32"/>
      <c r="U360" s="32"/>
      <c r="V360" s="32"/>
      <c r="W360" s="32"/>
      <c r="X360" s="32"/>
      <c r="Y360" s="32"/>
      <c r="Z360" s="32"/>
      <c r="AA360" s="32"/>
      <c r="AB360" s="32"/>
      <c r="AC360" s="32"/>
      <c r="AD360" s="32"/>
      <c r="AE360" s="32"/>
      <c r="AF360" s="32"/>
    </row>
    <row r="361" spans="1:32" x14ac:dyDescent="0.25">
      <c r="A361" s="32"/>
      <c r="B361" s="47"/>
      <c r="C361" s="69"/>
      <c r="D361" s="203"/>
      <c r="E361" s="32"/>
      <c r="F361" s="32"/>
      <c r="G361" s="32"/>
      <c r="H361" s="32"/>
      <c r="I361" s="32"/>
      <c r="J361" s="32"/>
      <c r="K361" s="32"/>
      <c r="L361" s="32"/>
      <c r="M361" s="387"/>
      <c r="N361" s="70"/>
      <c r="O361" s="32"/>
      <c r="P361" s="32"/>
      <c r="Q361" s="32"/>
      <c r="R361" s="32"/>
      <c r="S361" s="32"/>
      <c r="T361" s="32"/>
      <c r="U361" s="32"/>
      <c r="V361" s="32"/>
      <c r="W361" s="32"/>
      <c r="X361" s="32"/>
      <c r="Y361" s="32"/>
      <c r="Z361" s="32"/>
      <c r="AA361" s="32"/>
      <c r="AB361" s="32"/>
      <c r="AC361" s="32"/>
      <c r="AD361" s="32"/>
      <c r="AE361" s="32"/>
      <c r="AF361" s="32"/>
    </row>
    <row r="362" spans="1:32" x14ac:dyDescent="0.25">
      <c r="A362" s="32"/>
      <c r="B362" s="47"/>
      <c r="C362" s="69"/>
      <c r="D362" s="203"/>
      <c r="E362" s="32"/>
      <c r="F362" s="32"/>
      <c r="G362" s="32"/>
      <c r="H362" s="32"/>
      <c r="I362" s="32"/>
      <c r="J362" s="32"/>
      <c r="K362" s="32"/>
      <c r="L362" s="32"/>
      <c r="M362" s="387"/>
      <c r="N362" s="70"/>
      <c r="O362" s="32"/>
      <c r="P362" s="32"/>
      <c r="Q362" s="32"/>
      <c r="R362" s="32"/>
      <c r="S362" s="32"/>
      <c r="T362" s="32"/>
      <c r="U362" s="32"/>
      <c r="V362" s="32"/>
      <c r="W362" s="32"/>
      <c r="X362" s="32"/>
      <c r="Y362" s="32"/>
      <c r="Z362" s="32"/>
      <c r="AA362" s="32"/>
      <c r="AB362" s="32"/>
      <c r="AC362" s="32"/>
      <c r="AD362" s="32"/>
      <c r="AE362" s="32"/>
      <c r="AF362" s="32"/>
    </row>
    <row r="363" spans="1:32" x14ac:dyDescent="0.25">
      <c r="A363" s="32"/>
      <c r="B363" s="47"/>
      <c r="C363" s="69"/>
      <c r="D363" s="203"/>
      <c r="E363" s="32"/>
      <c r="F363" s="32"/>
      <c r="G363" s="32"/>
      <c r="H363" s="32"/>
      <c r="I363" s="32"/>
      <c r="J363" s="32"/>
      <c r="K363" s="32"/>
      <c r="L363" s="32"/>
      <c r="M363" s="387"/>
      <c r="N363" s="70"/>
      <c r="O363" s="32"/>
      <c r="P363" s="32"/>
      <c r="Q363" s="32"/>
      <c r="R363" s="32"/>
      <c r="S363" s="32"/>
      <c r="T363" s="32"/>
      <c r="U363" s="32"/>
      <c r="V363" s="32"/>
      <c r="W363" s="32"/>
      <c r="X363" s="32"/>
      <c r="Y363" s="32"/>
      <c r="Z363" s="32"/>
      <c r="AA363" s="32"/>
      <c r="AB363" s="32"/>
      <c r="AC363" s="32"/>
      <c r="AD363" s="32"/>
      <c r="AE363" s="32"/>
      <c r="AF363" s="32"/>
    </row>
    <row r="364" spans="1:32" x14ac:dyDescent="0.25">
      <c r="A364" s="32"/>
      <c r="B364" s="47"/>
      <c r="C364" s="69"/>
      <c r="D364" s="203"/>
      <c r="E364" s="32"/>
      <c r="F364" s="32"/>
      <c r="G364" s="32"/>
      <c r="H364" s="32"/>
      <c r="I364" s="32"/>
      <c r="J364" s="32"/>
      <c r="K364" s="32"/>
      <c r="L364" s="32"/>
      <c r="M364" s="387"/>
      <c r="N364" s="70"/>
      <c r="O364" s="32"/>
      <c r="P364" s="32"/>
      <c r="Q364" s="32"/>
      <c r="R364" s="32"/>
      <c r="S364" s="32"/>
      <c r="T364" s="32"/>
      <c r="U364" s="32"/>
      <c r="V364" s="32"/>
      <c r="W364" s="32"/>
      <c r="X364" s="32"/>
      <c r="Y364" s="32"/>
      <c r="Z364" s="32"/>
      <c r="AA364" s="32"/>
      <c r="AB364" s="32"/>
      <c r="AC364" s="32"/>
      <c r="AD364" s="32"/>
      <c r="AE364" s="32"/>
      <c r="AF364" s="32"/>
    </row>
    <row r="365" spans="1:32" x14ac:dyDescent="0.25">
      <c r="A365" s="32"/>
      <c r="B365" s="47"/>
      <c r="C365" s="69"/>
      <c r="D365" s="203"/>
      <c r="E365" s="32"/>
      <c r="F365" s="32"/>
      <c r="G365" s="32"/>
      <c r="H365" s="32"/>
      <c r="I365" s="32"/>
      <c r="J365" s="32"/>
      <c r="K365" s="32"/>
      <c r="L365" s="32"/>
      <c r="M365" s="387"/>
      <c r="N365" s="70"/>
      <c r="O365" s="32"/>
      <c r="P365" s="32"/>
      <c r="Q365" s="32"/>
      <c r="R365" s="32"/>
      <c r="S365" s="32"/>
      <c r="T365" s="32"/>
      <c r="U365" s="32"/>
      <c r="V365" s="32"/>
      <c r="W365" s="32"/>
      <c r="X365" s="32"/>
      <c r="Y365" s="32"/>
      <c r="Z365" s="32"/>
      <c r="AA365" s="32"/>
      <c r="AB365" s="32"/>
      <c r="AC365" s="32"/>
      <c r="AD365" s="32"/>
      <c r="AE365" s="32"/>
      <c r="AF365" s="32"/>
    </row>
    <row r="366" spans="1:32" x14ac:dyDescent="0.25">
      <c r="A366" s="32"/>
      <c r="B366" s="47"/>
      <c r="C366" s="69"/>
      <c r="D366" s="203"/>
      <c r="E366" s="32"/>
      <c r="F366" s="32"/>
      <c r="G366" s="32"/>
      <c r="H366" s="32"/>
      <c r="I366" s="32"/>
      <c r="J366" s="32"/>
      <c r="K366" s="32"/>
      <c r="L366" s="32"/>
      <c r="M366" s="387"/>
      <c r="N366" s="70"/>
      <c r="O366" s="32"/>
      <c r="P366" s="32"/>
      <c r="Q366" s="32"/>
      <c r="R366" s="32"/>
      <c r="S366" s="32"/>
      <c r="T366" s="32"/>
      <c r="U366" s="32"/>
      <c r="V366" s="32"/>
      <c r="W366" s="32"/>
      <c r="X366" s="32"/>
      <c r="Y366" s="32"/>
      <c r="Z366" s="32"/>
      <c r="AA366" s="32"/>
      <c r="AB366" s="32"/>
      <c r="AC366" s="32"/>
      <c r="AD366" s="32"/>
      <c r="AE366" s="32"/>
      <c r="AF366" s="32"/>
    </row>
    <row r="367" spans="1:32" x14ac:dyDescent="0.25">
      <c r="A367" s="32"/>
      <c r="B367" s="47"/>
      <c r="C367" s="69"/>
      <c r="D367" s="203"/>
      <c r="E367" s="32"/>
      <c r="F367" s="32"/>
      <c r="G367" s="32"/>
      <c r="H367" s="32"/>
      <c r="I367" s="32"/>
      <c r="J367" s="32"/>
      <c r="K367" s="32"/>
      <c r="L367" s="32"/>
      <c r="M367" s="387"/>
      <c r="N367" s="70"/>
      <c r="O367" s="32"/>
      <c r="P367" s="32"/>
      <c r="Q367" s="32"/>
      <c r="R367" s="32"/>
      <c r="S367" s="32"/>
      <c r="T367" s="32"/>
      <c r="U367" s="32"/>
      <c r="V367" s="32"/>
      <c r="W367" s="32"/>
      <c r="X367" s="32"/>
      <c r="Y367" s="32"/>
      <c r="Z367" s="32"/>
      <c r="AA367" s="32"/>
      <c r="AB367" s="32"/>
      <c r="AC367" s="32"/>
      <c r="AD367" s="32"/>
      <c r="AE367" s="32"/>
      <c r="AF367" s="32"/>
    </row>
    <row r="368" spans="1:32" x14ac:dyDescent="0.25">
      <c r="A368" s="32"/>
      <c r="B368" s="47"/>
      <c r="C368" s="69"/>
      <c r="D368" s="203"/>
      <c r="E368" s="32"/>
      <c r="F368" s="32"/>
      <c r="G368" s="32"/>
      <c r="H368" s="32"/>
      <c r="I368" s="32"/>
      <c r="J368" s="32"/>
      <c r="K368" s="32"/>
      <c r="L368" s="32"/>
      <c r="M368" s="387"/>
      <c r="N368" s="70"/>
      <c r="O368" s="32"/>
      <c r="P368" s="32"/>
      <c r="Q368" s="32"/>
      <c r="R368" s="32"/>
      <c r="S368" s="32"/>
      <c r="T368" s="32"/>
      <c r="U368" s="32"/>
      <c r="V368" s="32"/>
      <c r="W368" s="32"/>
      <c r="X368" s="32"/>
      <c r="Y368" s="32"/>
      <c r="Z368" s="32"/>
      <c r="AA368" s="32"/>
      <c r="AB368" s="32"/>
      <c r="AC368" s="32"/>
      <c r="AD368" s="32"/>
      <c r="AE368" s="32"/>
      <c r="AF368" s="32"/>
    </row>
    <row r="369" spans="1:32" x14ac:dyDescent="0.25">
      <c r="A369" s="32"/>
      <c r="B369" s="47"/>
      <c r="C369" s="69"/>
      <c r="D369" s="203"/>
      <c r="E369" s="32"/>
      <c r="F369" s="32"/>
      <c r="G369" s="32"/>
      <c r="H369" s="32"/>
      <c r="I369" s="32"/>
      <c r="J369" s="32"/>
      <c r="K369" s="32"/>
      <c r="L369" s="32"/>
      <c r="M369" s="387"/>
      <c r="N369" s="70"/>
      <c r="O369" s="32"/>
      <c r="P369" s="32"/>
      <c r="Q369" s="32"/>
      <c r="R369" s="32"/>
      <c r="S369" s="32"/>
      <c r="T369" s="32"/>
      <c r="U369" s="32"/>
      <c r="V369" s="32"/>
      <c r="W369" s="32"/>
      <c r="X369" s="32"/>
      <c r="Y369" s="32"/>
      <c r="Z369" s="32"/>
      <c r="AA369" s="32"/>
      <c r="AB369" s="32"/>
      <c r="AC369" s="32"/>
      <c r="AD369" s="32"/>
      <c r="AE369" s="32"/>
      <c r="AF369" s="32"/>
    </row>
    <row r="370" spans="1:32" x14ac:dyDescent="0.25">
      <c r="A370" s="32"/>
      <c r="B370" s="47"/>
      <c r="C370" s="69"/>
      <c r="D370" s="203"/>
      <c r="E370" s="32"/>
      <c r="F370" s="32"/>
      <c r="G370" s="32"/>
      <c r="H370" s="32"/>
      <c r="I370" s="32"/>
      <c r="J370" s="32"/>
      <c r="K370" s="32"/>
      <c r="L370" s="32"/>
      <c r="M370" s="387"/>
      <c r="N370" s="70"/>
      <c r="O370" s="32"/>
      <c r="P370" s="32"/>
      <c r="Q370" s="32"/>
      <c r="R370" s="32"/>
      <c r="S370" s="32"/>
      <c r="T370" s="32"/>
      <c r="U370" s="32"/>
      <c r="V370" s="32"/>
      <c r="W370" s="32"/>
      <c r="X370" s="32"/>
      <c r="Y370" s="32"/>
      <c r="Z370" s="32"/>
      <c r="AA370" s="32"/>
      <c r="AB370" s="32"/>
      <c r="AC370" s="32"/>
      <c r="AD370" s="32"/>
      <c r="AE370" s="32"/>
      <c r="AF370" s="32"/>
    </row>
  </sheetData>
  <phoneticPr fontId="0" type="noConversion"/>
  <pageMargins left="0" right="0" top="0" bottom="0" header="0.5" footer="0.5"/>
  <pageSetup orientation="portrait" horizontalDpi="300" verticalDpi="30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35"/>
  <sheetViews>
    <sheetView topLeftCell="A11" workbookViewId="0">
      <selection activeCell="D37" sqref="D37"/>
    </sheetView>
  </sheetViews>
  <sheetFormatPr defaultColWidth="9.109375" defaultRowHeight="10.199999999999999" x14ac:dyDescent="0.2"/>
  <cols>
    <col min="1" max="3" width="9.109375" style="32"/>
    <col min="4" max="4" width="12.44140625" style="32" customWidth="1"/>
    <col min="5" max="16384" width="9.109375" style="32"/>
  </cols>
  <sheetData>
    <row r="4" spans="1:4" ht="13.2" x14ac:dyDescent="0.25">
      <c r="A4" s="34" t="s">
        <v>88</v>
      </c>
      <c r="B4" s="69"/>
      <c r="C4" s="281"/>
      <c r="D4" s="69"/>
    </row>
    <row r="5" spans="1:4" x14ac:dyDescent="0.2">
      <c r="B5" s="282" t="s">
        <v>20</v>
      </c>
      <c r="C5" s="282" t="s">
        <v>21</v>
      </c>
      <c r="D5" s="283" t="s">
        <v>50</v>
      </c>
    </row>
    <row r="6" spans="1:4" x14ac:dyDescent="0.2">
      <c r="A6" s="32">
        <v>1635</v>
      </c>
      <c r="B6" s="328">
        <v>-908342</v>
      </c>
      <c r="C6" s="80"/>
      <c r="D6" s="80">
        <f t="shared" ref="D6:D14" si="0">+C6-B6</f>
        <v>908342</v>
      </c>
    </row>
    <row r="7" spans="1:4" x14ac:dyDescent="0.2">
      <c r="A7" s="32">
        <v>3531</v>
      </c>
      <c r="B7" s="312">
        <v>-493784</v>
      </c>
      <c r="C7" s="80">
        <v>-192208</v>
      </c>
      <c r="D7" s="80">
        <f t="shared" si="0"/>
        <v>301576</v>
      </c>
    </row>
    <row r="8" spans="1:4" x14ac:dyDescent="0.2">
      <c r="A8" s="32">
        <v>60667</v>
      </c>
      <c r="B8" s="312">
        <v>-22936</v>
      </c>
      <c r="C8" s="80">
        <v>-1320780</v>
      </c>
      <c r="D8" s="80">
        <f t="shared" si="0"/>
        <v>-1297844</v>
      </c>
    </row>
    <row r="9" spans="1:4" x14ac:dyDescent="0.2">
      <c r="A9" s="32">
        <v>60749</v>
      </c>
      <c r="B9" s="312">
        <v>22379</v>
      </c>
      <c r="C9" s="80">
        <v>-60623</v>
      </c>
      <c r="D9" s="80">
        <f t="shared" si="0"/>
        <v>-83002</v>
      </c>
    </row>
    <row r="10" spans="1:4" x14ac:dyDescent="0.2">
      <c r="A10" s="32">
        <v>61206</v>
      </c>
      <c r="B10" s="80"/>
      <c r="C10" s="80"/>
      <c r="D10" s="80">
        <f t="shared" si="0"/>
        <v>0</v>
      </c>
    </row>
    <row r="11" spans="1:4" x14ac:dyDescent="0.2">
      <c r="A11" s="32">
        <v>61334</v>
      </c>
      <c r="B11" s="312">
        <v>-170352</v>
      </c>
      <c r="C11" s="80"/>
      <c r="D11" s="80">
        <f t="shared" si="0"/>
        <v>170352</v>
      </c>
    </row>
    <row r="12" spans="1:4" x14ac:dyDescent="0.2">
      <c r="A12" s="32">
        <v>62960</v>
      </c>
      <c r="B12" s="312"/>
      <c r="C12" s="80"/>
      <c r="D12" s="80">
        <f t="shared" si="0"/>
        <v>0</v>
      </c>
    </row>
    <row r="13" spans="1:4" x14ac:dyDescent="0.2">
      <c r="A13" s="284"/>
      <c r="B13" s="80"/>
      <c r="C13" s="80"/>
      <c r="D13" s="80">
        <f t="shared" si="0"/>
        <v>0</v>
      </c>
    </row>
    <row r="14" spans="1:4" x14ac:dyDescent="0.2">
      <c r="B14" s="80"/>
      <c r="C14" s="80"/>
      <c r="D14" s="80">
        <f t="shared" si="0"/>
        <v>0</v>
      </c>
    </row>
    <row r="15" spans="1:4" x14ac:dyDescent="0.2">
      <c r="B15" s="80"/>
      <c r="C15" s="80"/>
      <c r="D15" s="80"/>
    </row>
    <row r="16" spans="1:4" x14ac:dyDescent="0.2">
      <c r="B16" s="80"/>
      <c r="C16" s="80"/>
      <c r="D16" s="80"/>
    </row>
    <row r="17" spans="1:5" x14ac:dyDescent="0.2">
      <c r="B17" s="69"/>
      <c r="C17" s="69"/>
      <c r="D17" s="71"/>
    </row>
    <row r="18" spans="1:5" x14ac:dyDescent="0.2">
      <c r="B18" s="69"/>
      <c r="C18" s="69"/>
      <c r="D18" s="69">
        <f>SUM(D6:D17)</f>
        <v>-576</v>
      </c>
    </row>
    <row r="19" spans="1:5" x14ac:dyDescent="0.2">
      <c r="A19" s="32" t="s">
        <v>82</v>
      </c>
      <c r="B19" s="69"/>
      <c r="C19" s="69"/>
      <c r="D19" s="73">
        <f>+summary!H4</f>
        <v>2.14</v>
      </c>
    </row>
    <row r="20" spans="1:5" x14ac:dyDescent="0.2">
      <c r="B20" s="69"/>
      <c r="C20" s="69"/>
      <c r="D20" s="75">
        <f>+D19*D18</f>
        <v>-1232.6400000000001</v>
      </c>
    </row>
    <row r="21" spans="1:5" x14ac:dyDescent="0.2">
      <c r="B21" s="69"/>
      <c r="C21" s="80"/>
      <c r="D21" s="288"/>
      <c r="E21" s="249"/>
    </row>
    <row r="22" spans="1:5" x14ac:dyDescent="0.2">
      <c r="A22" s="49">
        <v>37225</v>
      </c>
      <c r="B22" s="69"/>
      <c r="C22" s="80"/>
      <c r="D22" s="503">
        <v>723510.56</v>
      </c>
      <c r="E22" s="249"/>
    </row>
    <row r="23" spans="1:5" x14ac:dyDescent="0.2">
      <c r="B23" s="69"/>
      <c r="C23" s="80"/>
      <c r="D23" s="288"/>
      <c r="E23" s="249"/>
    </row>
    <row r="24" spans="1:5" ht="10.8" thickBot="1" x14ac:dyDescent="0.25">
      <c r="A24" s="49">
        <v>37241</v>
      </c>
      <c r="B24" s="69"/>
      <c r="C24" s="69"/>
      <c r="D24" s="335">
        <f>+D22+D20</f>
        <v>722277.92</v>
      </c>
      <c r="E24" s="249"/>
    </row>
    <row r="25" spans="1:5" ht="10.8" thickTop="1" x14ac:dyDescent="0.2">
      <c r="B25" s="69"/>
      <c r="C25" s="69"/>
      <c r="D25" s="69"/>
      <c r="E25" s="249"/>
    </row>
    <row r="31" spans="1:5" x14ac:dyDescent="0.2">
      <c r="A31" s="32" t="s">
        <v>152</v>
      </c>
    </row>
    <row r="32" spans="1:5" x14ac:dyDescent="0.2">
      <c r="A32" s="49">
        <f>+A22</f>
        <v>37225</v>
      </c>
      <c r="D32" s="504">
        <v>125165</v>
      </c>
    </row>
    <row r="33" spans="1:4" x14ac:dyDescent="0.2">
      <c r="A33" s="49">
        <f>+A24</f>
        <v>37241</v>
      </c>
      <c r="D33" s="355">
        <f>+D18</f>
        <v>-576</v>
      </c>
    </row>
    <row r="34" spans="1:4" x14ac:dyDescent="0.2">
      <c r="D34" s="14">
        <f>+D33+D32</f>
        <v>124589</v>
      </c>
    </row>
    <row r="35" spans="1:4" x14ac:dyDescent="0.2">
      <c r="D35" s="1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29"/>
  <sheetViews>
    <sheetView topLeftCell="A2" workbookViewId="0">
      <selection activeCell="A24" sqref="A24"/>
    </sheetView>
  </sheetViews>
  <sheetFormatPr defaultRowHeight="13.2" x14ac:dyDescent="0.25"/>
  <cols>
    <col min="1" max="1" width="10" bestFit="1" customWidth="1"/>
    <col min="2" max="2" width="12.88671875" style="63" customWidth="1"/>
    <col min="3" max="3" width="12.33203125" style="63" customWidth="1"/>
    <col min="4" max="4" width="14.33203125" style="63" customWidth="1"/>
    <col min="5" max="5" width="12.33203125" style="64" customWidth="1"/>
    <col min="6" max="6" width="12.88671875" style="348" customWidth="1"/>
  </cols>
  <sheetData>
    <row r="3" spans="1:13" x14ac:dyDescent="0.25">
      <c r="A3" s="3" t="s">
        <v>84</v>
      </c>
      <c r="B3" s="88"/>
      <c r="C3" s="257"/>
      <c r="D3" s="88"/>
    </row>
    <row r="4" spans="1:13" x14ac:dyDescent="0.25">
      <c r="A4" s="87"/>
      <c r="B4" s="254" t="s">
        <v>20</v>
      </c>
      <c r="C4" s="254" t="s">
        <v>21</v>
      </c>
      <c r="D4" s="255" t="s">
        <v>50</v>
      </c>
    </row>
    <row r="5" spans="1:13" x14ac:dyDescent="0.25">
      <c r="A5" s="87">
        <v>9236</v>
      </c>
      <c r="B5" s="90">
        <v>-61447</v>
      </c>
      <c r="C5" s="90">
        <v>-28352</v>
      </c>
      <c r="D5" s="90">
        <f t="shared" ref="D5:D13" si="0">+C5-B5</f>
        <v>33095</v>
      </c>
      <c r="E5" s="69"/>
      <c r="F5" s="201"/>
    </row>
    <row r="6" spans="1:13" x14ac:dyDescent="0.25">
      <c r="A6" s="87">
        <v>9238</v>
      </c>
      <c r="B6" s="90"/>
      <c r="C6" s="90"/>
      <c r="D6" s="90">
        <f t="shared" si="0"/>
        <v>0</v>
      </c>
      <c r="E6" s="275"/>
      <c r="F6" s="201"/>
      <c r="K6" s="65">
        <v>36531</v>
      </c>
      <c r="L6" t="s">
        <v>25</v>
      </c>
      <c r="M6">
        <v>0.5</v>
      </c>
    </row>
    <row r="7" spans="1:13" x14ac:dyDescent="0.25">
      <c r="A7" s="87">
        <v>56422</v>
      </c>
      <c r="B7" s="90">
        <v>-1367186</v>
      </c>
      <c r="C7" s="90">
        <v>-1676098</v>
      </c>
      <c r="D7" s="90">
        <f t="shared" si="0"/>
        <v>-308912</v>
      </c>
      <c r="E7" s="275"/>
      <c r="F7" s="201"/>
    </row>
    <row r="8" spans="1:13" x14ac:dyDescent="0.25">
      <c r="A8" s="87">
        <v>58710</v>
      </c>
      <c r="B8" s="90">
        <v>-63229</v>
      </c>
      <c r="C8" s="90">
        <v>-50329</v>
      </c>
      <c r="D8" s="90">
        <f t="shared" si="0"/>
        <v>12900</v>
      </c>
      <c r="E8" s="275"/>
      <c r="F8" s="201"/>
    </row>
    <row r="9" spans="1:13" x14ac:dyDescent="0.25">
      <c r="A9" s="87">
        <v>60921</v>
      </c>
      <c r="B9" s="90">
        <v>-922778</v>
      </c>
      <c r="C9" s="90">
        <v>-631249</v>
      </c>
      <c r="D9" s="90">
        <f t="shared" si="0"/>
        <v>291529</v>
      </c>
      <c r="E9" s="275"/>
      <c r="F9" s="201"/>
    </row>
    <row r="10" spans="1:13" x14ac:dyDescent="0.25">
      <c r="A10" s="87">
        <v>78026</v>
      </c>
      <c r="B10" s="90"/>
      <c r="C10" s="90"/>
      <c r="D10" s="90">
        <f t="shared" si="0"/>
        <v>0</v>
      </c>
      <c r="E10" s="275"/>
      <c r="F10" s="479"/>
    </row>
    <row r="11" spans="1:13" x14ac:dyDescent="0.25">
      <c r="A11" s="87">
        <v>500084</v>
      </c>
      <c r="B11" s="90">
        <v>-35219</v>
      </c>
      <c r="C11" s="90">
        <v>-48000</v>
      </c>
      <c r="D11" s="90">
        <f t="shared" si="0"/>
        <v>-12781</v>
      </c>
      <c r="E11" s="276"/>
      <c r="F11" s="479"/>
    </row>
    <row r="12" spans="1:13" x14ac:dyDescent="0.25">
      <c r="A12" s="320">
        <v>500085</v>
      </c>
      <c r="B12" s="90">
        <v>-21571</v>
      </c>
      <c r="C12" s="90"/>
      <c r="D12" s="90">
        <f t="shared" si="0"/>
        <v>21571</v>
      </c>
      <c r="E12" s="275"/>
      <c r="F12" s="479"/>
    </row>
    <row r="13" spans="1:13" x14ac:dyDescent="0.25">
      <c r="A13" s="87">
        <v>500097</v>
      </c>
      <c r="B13" s="90">
        <v>-29156</v>
      </c>
      <c r="C13" s="90">
        <v>-16000</v>
      </c>
      <c r="D13" s="90">
        <f t="shared" si="0"/>
        <v>13156</v>
      </c>
      <c r="E13" s="275"/>
      <c r="F13" s="479"/>
    </row>
    <row r="14" spans="1:13" x14ac:dyDescent="0.25">
      <c r="A14" s="87"/>
      <c r="B14" s="90"/>
      <c r="C14" s="90"/>
      <c r="D14" s="90"/>
      <c r="E14" s="275"/>
      <c r="F14" s="479"/>
    </row>
    <row r="15" spans="1:13" x14ac:dyDescent="0.25">
      <c r="A15" s="87"/>
      <c r="B15" s="90"/>
      <c r="C15" s="90"/>
      <c r="D15" s="90"/>
      <c r="E15" s="275"/>
      <c r="F15" s="479"/>
    </row>
    <row r="16" spans="1:13" x14ac:dyDescent="0.25">
      <c r="A16" s="87"/>
      <c r="B16" s="88"/>
      <c r="C16" s="88"/>
      <c r="D16" s="94"/>
      <c r="E16" s="275"/>
      <c r="F16" s="479"/>
    </row>
    <row r="17" spans="1:7" x14ac:dyDescent="0.25">
      <c r="A17" s="87"/>
      <c r="B17" s="88"/>
      <c r="C17" s="88"/>
      <c r="D17" s="88">
        <f>SUM(D5:D16)</f>
        <v>50558</v>
      </c>
      <c r="E17" s="275"/>
      <c r="F17" s="479"/>
    </row>
    <row r="18" spans="1:7" x14ac:dyDescent="0.25">
      <c r="A18" s="87" t="s">
        <v>82</v>
      </c>
      <c r="B18" s="88"/>
      <c r="C18" s="88"/>
      <c r="D18" s="95">
        <f>+summary!H4</f>
        <v>2.14</v>
      </c>
      <c r="E18" s="277"/>
      <c r="F18" s="479"/>
    </row>
    <row r="19" spans="1:7" x14ac:dyDescent="0.25">
      <c r="A19" s="87"/>
      <c r="B19" s="88"/>
      <c r="C19" s="88"/>
      <c r="D19" s="96">
        <f>+D18*D17</f>
        <v>108194.12000000001</v>
      </c>
      <c r="E19" s="207"/>
      <c r="F19" s="479"/>
    </row>
    <row r="20" spans="1:7" x14ac:dyDescent="0.25">
      <c r="A20" s="87"/>
      <c r="B20" s="88"/>
      <c r="C20" s="88"/>
      <c r="D20" s="96"/>
      <c r="E20" s="207"/>
      <c r="F20" s="201"/>
    </row>
    <row r="21" spans="1:7" x14ac:dyDescent="0.25">
      <c r="A21" s="99">
        <v>37225</v>
      </c>
      <c r="B21" s="88"/>
      <c r="C21" s="88"/>
      <c r="D21" s="520">
        <v>504796.07</v>
      </c>
      <c r="E21" s="207"/>
      <c r="F21" s="480"/>
    </row>
    <row r="22" spans="1:7" x14ac:dyDescent="0.25">
      <c r="A22" s="87"/>
      <c r="B22" s="88"/>
      <c r="C22" s="88"/>
      <c r="D22" s="311"/>
      <c r="E22" s="207"/>
      <c r="F22" s="480"/>
    </row>
    <row r="23" spans="1:7" ht="13.8" thickBot="1" x14ac:dyDescent="0.3">
      <c r="A23" s="99">
        <v>37241</v>
      </c>
      <c r="B23" s="88"/>
      <c r="C23" s="88"/>
      <c r="D23" s="321">
        <f>+D21+D19</f>
        <v>612990.19000000006</v>
      </c>
      <c r="E23" s="207"/>
      <c r="F23" s="480"/>
    </row>
    <row r="24" spans="1:7" ht="13.8" thickTop="1" x14ac:dyDescent="0.25">
      <c r="E24" s="278"/>
    </row>
    <row r="25" spans="1:7" x14ac:dyDescent="0.25">
      <c r="E25" s="278"/>
    </row>
    <row r="27" spans="1:7" x14ac:dyDescent="0.25">
      <c r="A27" s="32" t="s">
        <v>152</v>
      </c>
      <c r="B27" s="32"/>
      <c r="C27" s="32"/>
      <c r="D27" s="32"/>
    </row>
    <row r="28" spans="1:7" x14ac:dyDescent="0.25">
      <c r="A28" s="49">
        <f>+A21</f>
        <v>37225</v>
      </c>
      <c r="B28" s="32"/>
      <c r="C28" s="32"/>
      <c r="D28" s="513">
        <v>190825</v>
      </c>
    </row>
    <row r="29" spans="1:7" x14ac:dyDescent="0.25">
      <c r="A29" s="49">
        <f>+A23</f>
        <v>37241</v>
      </c>
      <c r="B29" s="32"/>
      <c r="C29" s="32"/>
      <c r="D29" s="355">
        <f>+D17</f>
        <v>50558</v>
      </c>
    </row>
    <row r="30" spans="1:7" x14ac:dyDescent="0.25">
      <c r="A30" s="32"/>
      <c r="B30" s="32"/>
      <c r="C30" s="32"/>
      <c r="D30" s="14">
        <f>+D29+D28</f>
        <v>241383</v>
      </c>
      <c r="E30" s="348"/>
    </row>
    <row r="31" spans="1:7" x14ac:dyDescent="0.25">
      <c r="A31" s="139"/>
      <c r="B31" s="119"/>
      <c r="C31" s="140"/>
      <c r="D31" s="140"/>
    </row>
    <row r="32" spans="1:7" x14ac:dyDescent="0.25">
      <c r="B32" s="69"/>
      <c r="C32" s="69"/>
      <c r="D32" s="201"/>
      <c r="E32" s="70"/>
      <c r="F32" s="201"/>
      <c r="G32" s="32"/>
    </row>
    <row r="33" spans="1:7" x14ac:dyDescent="0.25">
      <c r="B33" s="69"/>
      <c r="C33" s="69"/>
      <c r="D33" s="201"/>
      <c r="E33" s="69"/>
      <c r="F33" s="201"/>
      <c r="G33" s="32"/>
    </row>
    <row r="34" spans="1:7" x14ac:dyDescent="0.25">
      <c r="B34" s="69"/>
      <c r="C34" s="69"/>
      <c r="D34" s="69"/>
      <c r="E34" s="69"/>
      <c r="F34" s="201"/>
      <c r="G34" s="32"/>
    </row>
    <row r="35" spans="1:7" x14ac:dyDescent="0.25">
      <c r="B35" s="69"/>
      <c r="C35" s="69"/>
      <c r="D35" s="69"/>
      <c r="E35" s="69"/>
      <c r="F35" s="201"/>
      <c r="G35" s="32"/>
    </row>
    <row r="36" spans="1:7" x14ac:dyDescent="0.25">
      <c r="B36" s="69"/>
      <c r="C36" s="69"/>
      <c r="D36" s="294"/>
      <c r="E36" s="69"/>
      <c r="F36" s="201"/>
      <c r="G36" s="32"/>
    </row>
    <row r="37" spans="1:7" x14ac:dyDescent="0.25">
      <c r="B37" s="69"/>
      <c r="C37" s="69"/>
      <c r="D37" s="294"/>
      <c r="E37" s="69"/>
      <c r="F37" s="201"/>
      <c r="G37" s="32"/>
    </row>
    <row r="38" spans="1:7" x14ac:dyDescent="0.25">
      <c r="B38" s="69"/>
      <c r="C38" s="69"/>
      <c r="D38" s="294"/>
      <c r="E38" s="69"/>
      <c r="F38" s="201"/>
      <c r="G38" s="32"/>
    </row>
    <row r="39" spans="1:7" x14ac:dyDescent="0.25">
      <c r="B39" s="69"/>
      <c r="C39" s="69"/>
      <c r="D39" s="294"/>
      <c r="E39" s="69"/>
      <c r="F39" s="201"/>
      <c r="G39" s="32"/>
    </row>
    <row r="40" spans="1:7" x14ac:dyDescent="0.25">
      <c r="B40" s="69"/>
      <c r="C40" s="69"/>
      <c r="D40" s="294"/>
      <c r="E40" s="69"/>
      <c r="F40" s="201"/>
      <c r="G40" s="32"/>
    </row>
    <row r="41" spans="1:7" x14ac:dyDescent="0.25">
      <c r="B41" s="69"/>
      <c r="C41" s="69"/>
      <c r="D41" s="294"/>
      <c r="E41" s="69"/>
      <c r="F41" s="201"/>
      <c r="G41" s="32"/>
    </row>
    <row r="42" spans="1:7" x14ac:dyDescent="0.25">
      <c r="B42" s="69"/>
      <c r="C42" s="69"/>
      <c r="D42" s="294"/>
      <c r="E42" s="69"/>
      <c r="F42" s="201"/>
      <c r="G42" s="32"/>
    </row>
    <row r="43" spans="1:7" x14ac:dyDescent="0.25">
      <c r="B43" s="69"/>
      <c r="C43" s="69"/>
      <c r="D43" s="294"/>
      <c r="E43" s="69"/>
      <c r="F43" s="201"/>
      <c r="G43" s="32"/>
    </row>
    <row r="44" spans="1:7" x14ac:dyDescent="0.25">
      <c r="B44" s="69"/>
      <c r="C44" s="69"/>
      <c r="D44" s="295"/>
      <c r="E44" s="275"/>
      <c r="F44" s="479"/>
      <c r="G44" s="204"/>
    </row>
    <row r="45" spans="1:7" x14ac:dyDescent="0.25">
      <c r="B45" s="69"/>
      <c r="C45" s="69"/>
      <c r="D45" s="295"/>
      <c r="E45" s="275"/>
      <c r="F45" s="479"/>
      <c r="G45" s="204"/>
    </row>
    <row r="46" spans="1:7" x14ac:dyDescent="0.25">
      <c r="A46" s="32"/>
      <c r="B46" s="69"/>
      <c r="C46" s="69"/>
      <c r="D46" s="275"/>
      <c r="E46" s="275"/>
      <c r="F46" s="479"/>
      <c r="G46" s="204"/>
    </row>
    <row r="47" spans="1:7" x14ac:dyDescent="0.25">
      <c r="A47" s="32"/>
      <c r="B47" s="69"/>
      <c r="C47" s="69"/>
      <c r="D47" s="277"/>
      <c r="E47" s="277"/>
      <c r="F47" s="479"/>
      <c r="G47" s="204"/>
    </row>
    <row r="48" spans="1:7" x14ac:dyDescent="0.25">
      <c r="B48" s="69"/>
      <c r="C48" s="69"/>
      <c r="D48" s="275"/>
      <c r="E48" s="275"/>
      <c r="F48" s="479"/>
      <c r="G48" s="204"/>
    </row>
    <row r="49" spans="1:7" x14ac:dyDescent="0.25">
      <c r="B49" s="69"/>
      <c r="C49" s="69"/>
      <c r="D49" s="275"/>
      <c r="E49" s="275"/>
      <c r="F49" s="479"/>
      <c r="G49" s="204"/>
    </row>
    <row r="50" spans="1:7" x14ac:dyDescent="0.25">
      <c r="C50" s="292"/>
      <c r="D50" s="292"/>
      <c r="E50" s="292"/>
      <c r="F50" s="481"/>
      <c r="G50" s="293"/>
    </row>
    <row r="51" spans="1:7" x14ac:dyDescent="0.25">
      <c r="A51" s="32"/>
      <c r="C51" s="292"/>
      <c r="D51" s="292"/>
      <c r="E51" s="292"/>
      <c r="F51" s="481"/>
    </row>
    <row r="52" spans="1:7" x14ac:dyDescent="0.25">
      <c r="A52" s="32"/>
      <c r="C52" s="292"/>
      <c r="D52" s="292"/>
      <c r="E52" s="292"/>
      <c r="F52" s="481"/>
    </row>
    <row r="53" spans="1:7" x14ac:dyDescent="0.25">
      <c r="A53" s="32"/>
      <c r="C53" s="292"/>
      <c r="D53" s="292"/>
      <c r="E53" s="292"/>
      <c r="F53" s="481"/>
    </row>
    <row r="54" spans="1:7" x14ac:dyDescent="0.25">
      <c r="A54" s="32"/>
      <c r="C54" s="292"/>
      <c r="D54" s="292"/>
      <c r="E54" s="292"/>
      <c r="F54" s="481"/>
    </row>
    <row r="55" spans="1:7" x14ac:dyDescent="0.25">
      <c r="A55" s="32"/>
      <c r="C55" s="292"/>
      <c r="D55" s="292"/>
      <c r="E55" s="278"/>
      <c r="F55" s="430"/>
    </row>
    <row r="56" spans="1:7" x14ac:dyDescent="0.25">
      <c r="C56" s="292"/>
      <c r="D56" s="292"/>
      <c r="E56" s="278"/>
      <c r="F56" s="430"/>
    </row>
    <row r="57" spans="1:7" x14ac:dyDescent="0.25">
      <c r="C57" s="292"/>
      <c r="D57" s="292"/>
      <c r="E57" s="278"/>
      <c r="F57" s="430"/>
    </row>
    <row r="82" spans="1:6" x14ac:dyDescent="0.25">
      <c r="B82" s="69"/>
      <c r="C82" s="69"/>
      <c r="D82" s="69"/>
      <c r="E82" s="70"/>
      <c r="F82" s="201"/>
    </row>
    <row r="83" spans="1:6" x14ac:dyDescent="0.25">
      <c r="B83" s="69"/>
      <c r="C83" s="69"/>
      <c r="D83" s="69"/>
      <c r="E83" s="69"/>
      <c r="F83" s="201"/>
    </row>
    <row r="84" spans="1:6" x14ac:dyDescent="0.25">
      <c r="B84" s="69"/>
      <c r="C84" s="69"/>
      <c r="D84" s="69"/>
      <c r="E84" s="69"/>
      <c r="F84" s="201"/>
    </row>
    <row r="85" spans="1:6" x14ac:dyDescent="0.25">
      <c r="B85" s="69"/>
      <c r="C85" s="69"/>
      <c r="D85" s="69"/>
      <c r="E85" s="69"/>
      <c r="F85" s="201"/>
    </row>
    <row r="86" spans="1:6" x14ac:dyDescent="0.25">
      <c r="B86" s="69"/>
      <c r="C86" s="69"/>
      <c r="D86" s="69"/>
      <c r="E86" s="69"/>
      <c r="F86" s="201"/>
    </row>
    <row r="87" spans="1:6" x14ac:dyDescent="0.25">
      <c r="B87" s="69"/>
      <c r="C87" s="69"/>
      <c r="D87" s="69"/>
      <c r="E87" s="69"/>
      <c r="F87" s="201"/>
    </row>
    <row r="88" spans="1:6" x14ac:dyDescent="0.25">
      <c r="B88" s="69"/>
      <c r="C88" s="69"/>
      <c r="D88" s="69"/>
      <c r="E88" s="69"/>
      <c r="F88" s="201"/>
    </row>
    <row r="89" spans="1:6" x14ac:dyDescent="0.25">
      <c r="B89" s="69"/>
      <c r="C89" s="69"/>
      <c r="D89" s="69"/>
      <c r="E89" s="69"/>
      <c r="F89" s="201"/>
    </row>
    <row r="90" spans="1:6" x14ac:dyDescent="0.25">
      <c r="B90" s="69"/>
      <c r="C90" s="69"/>
      <c r="D90" s="69"/>
      <c r="E90" s="69"/>
      <c r="F90" s="201"/>
    </row>
    <row r="91" spans="1:6" x14ac:dyDescent="0.25">
      <c r="B91" s="69"/>
      <c r="C91" s="69"/>
      <c r="D91" s="69"/>
      <c r="E91" s="69"/>
      <c r="F91" s="201"/>
    </row>
    <row r="92" spans="1:6" x14ac:dyDescent="0.25">
      <c r="B92" s="69"/>
      <c r="C92" s="69"/>
      <c r="D92" s="69"/>
      <c r="E92" s="69"/>
      <c r="F92" s="201"/>
    </row>
    <row r="93" spans="1:6" x14ac:dyDescent="0.25">
      <c r="B93" s="69"/>
      <c r="C93" s="69"/>
      <c r="D93" s="69"/>
      <c r="E93" s="69"/>
      <c r="F93" s="201"/>
    </row>
    <row r="94" spans="1:6" x14ac:dyDescent="0.25">
      <c r="B94" s="69"/>
      <c r="C94" s="69"/>
      <c r="D94" s="69"/>
      <c r="E94" s="69"/>
      <c r="F94" s="201"/>
    </row>
    <row r="95" spans="1:6" x14ac:dyDescent="0.25">
      <c r="B95" s="69"/>
      <c r="C95" s="69"/>
      <c r="D95" s="71"/>
      <c r="E95" s="71"/>
      <c r="F95" s="482"/>
    </row>
    <row r="96" spans="1:6" x14ac:dyDescent="0.25">
      <c r="A96" s="32"/>
      <c r="B96" s="69"/>
      <c r="C96" s="69"/>
      <c r="D96" s="69"/>
      <c r="E96" s="69"/>
      <c r="F96" s="201"/>
    </row>
    <row r="97" spans="1:6" x14ac:dyDescent="0.25">
      <c r="A97" s="32"/>
      <c r="B97" s="69"/>
      <c r="C97" s="69"/>
      <c r="D97" s="73"/>
      <c r="E97" s="73"/>
      <c r="F97" s="201"/>
    </row>
    <row r="98" spans="1:6" x14ac:dyDescent="0.25">
      <c r="B98" s="69"/>
      <c r="C98" s="69"/>
      <c r="D98" s="69"/>
      <c r="E98" s="69"/>
      <c r="F98" s="201"/>
    </row>
    <row r="99" spans="1:6" x14ac:dyDescent="0.25">
      <c r="B99" s="69"/>
      <c r="C99" s="69"/>
      <c r="D99" s="69"/>
      <c r="E99" s="69"/>
      <c r="F99" s="201"/>
    </row>
    <row r="100" spans="1:6" x14ac:dyDescent="0.25">
      <c r="A100" s="32"/>
      <c r="D100" s="67"/>
      <c r="E100" s="67"/>
      <c r="F100" s="480"/>
    </row>
    <row r="101" spans="1:6" x14ac:dyDescent="0.25">
      <c r="A101" s="32"/>
      <c r="E101" s="63"/>
      <c r="F101" s="480"/>
    </row>
    <row r="102" spans="1:6" ht="13.8" thickBot="1" x14ac:dyDescent="0.3">
      <c r="A102" s="32"/>
      <c r="D102" s="68"/>
      <c r="E102" s="68"/>
      <c r="F102" s="480"/>
    </row>
    <row r="103" spans="1:6" ht="13.8" thickTop="1" x14ac:dyDescent="0.25"/>
    <row r="105" spans="1:6" x14ac:dyDescent="0.25">
      <c r="A105" s="32"/>
    </row>
    <row r="108" spans="1:6" x14ac:dyDescent="0.25">
      <c r="B108" s="69"/>
      <c r="C108" s="69"/>
      <c r="D108" s="69"/>
      <c r="E108" s="70"/>
      <c r="F108" s="201"/>
    </row>
    <row r="109" spans="1:6" x14ac:dyDescent="0.25">
      <c r="B109" s="69"/>
      <c r="C109" s="69"/>
      <c r="D109" s="69"/>
      <c r="E109" s="69"/>
      <c r="F109" s="201"/>
    </row>
    <row r="110" spans="1:6" x14ac:dyDescent="0.25">
      <c r="B110" s="69"/>
      <c r="C110" s="69"/>
      <c r="D110" s="69"/>
      <c r="E110" s="69"/>
      <c r="F110" s="201"/>
    </row>
    <row r="111" spans="1:6" x14ac:dyDescent="0.25">
      <c r="B111" s="69"/>
      <c r="C111" s="69"/>
      <c r="D111" s="69"/>
      <c r="E111" s="69"/>
      <c r="F111" s="201"/>
    </row>
    <row r="112" spans="1:6" x14ac:dyDescent="0.25">
      <c r="B112" s="69"/>
      <c r="C112" s="69"/>
      <c r="D112" s="69"/>
      <c r="E112" s="69"/>
      <c r="F112" s="201"/>
    </row>
    <row r="113" spans="1:6" x14ac:dyDescent="0.25">
      <c r="B113" s="69"/>
      <c r="C113" s="69"/>
      <c r="D113" s="69"/>
      <c r="E113" s="69"/>
      <c r="F113" s="201"/>
    </row>
    <row r="114" spans="1:6" x14ac:dyDescent="0.25">
      <c r="B114" s="69"/>
      <c r="C114" s="69"/>
      <c r="D114" s="69"/>
      <c r="E114" s="69"/>
      <c r="F114" s="201"/>
    </row>
    <row r="115" spans="1:6" x14ac:dyDescent="0.25">
      <c r="B115" s="69"/>
      <c r="C115" s="69"/>
      <c r="D115" s="69"/>
      <c r="E115" s="69"/>
      <c r="F115" s="201"/>
    </row>
    <row r="116" spans="1:6" x14ac:dyDescent="0.25">
      <c r="B116" s="69"/>
      <c r="C116" s="69"/>
      <c r="D116" s="69"/>
      <c r="E116" s="69"/>
      <c r="F116" s="201"/>
    </row>
    <row r="117" spans="1:6" x14ac:dyDescent="0.25">
      <c r="B117" s="69"/>
      <c r="C117" s="69"/>
      <c r="D117" s="69"/>
      <c r="E117" s="69"/>
      <c r="F117" s="201"/>
    </row>
    <row r="118" spans="1:6" x14ac:dyDescent="0.25">
      <c r="B118" s="69"/>
      <c r="C118" s="69"/>
      <c r="D118" s="69"/>
      <c r="E118" s="69"/>
      <c r="F118" s="201"/>
    </row>
    <row r="119" spans="1:6" x14ac:dyDescent="0.25">
      <c r="B119" s="69"/>
      <c r="C119" s="69"/>
      <c r="D119" s="69"/>
      <c r="E119" s="69"/>
      <c r="F119" s="201"/>
    </row>
    <row r="120" spans="1:6" x14ac:dyDescent="0.25">
      <c r="B120" s="69"/>
      <c r="C120" s="69"/>
      <c r="D120" s="69"/>
      <c r="E120" s="69"/>
      <c r="F120" s="201"/>
    </row>
    <row r="121" spans="1:6" x14ac:dyDescent="0.25">
      <c r="B121" s="69"/>
      <c r="C121" s="69"/>
      <c r="D121" s="71"/>
      <c r="E121" s="71"/>
      <c r="F121" s="482"/>
    </row>
    <row r="122" spans="1:6" x14ac:dyDescent="0.25">
      <c r="A122" s="32"/>
      <c r="B122" s="69"/>
      <c r="C122" s="69"/>
      <c r="D122" s="69"/>
      <c r="E122" s="69"/>
      <c r="F122" s="201"/>
    </row>
    <row r="123" spans="1:6" x14ac:dyDescent="0.25">
      <c r="A123" s="32"/>
      <c r="B123" s="69"/>
      <c r="C123" s="69"/>
      <c r="D123" s="73"/>
      <c r="E123" s="73"/>
      <c r="F123" s="201"/>
    </row>
    <row r="124" spans="1:6" x14ac:dyDescent="0.25">
      <c r="B124" s="69"/>
      <c r="C124" s="69"/>
      <c r="D124" s="75"/>
      <c r="E124" s="75"/>
      <c r="F124" s="201"/>
    </row>
    <row r="125" spans="1:6" x14ac:dyDescent="0.25">
      <c r="B125" s="69"/>
      <c r="C125" s="69"/>
      <c r="D125" s="75"/>
      <c r="E125" s="75"/>
      <c r="F125" s="201"/>
    </row>
    <row r="126" spans="1:6" x14ac:dyDescent="0.25">
      <c r="A126" s="32"/>
      <c r="D126" s="76"/>
      <c r="E126" s="76"/>
      <c r="F126" s="480"/>
    </row>
    <row r="127" spans="1:6" x14ac:dyDescent="0.25">
      <c r="A127" s="32"/>
      <c r="D127" s="75"/>
      <c r="E127" s="75"/>
      <c r="F127" s="480"/>
    </row>
    <row r="128" spans="1:6" ht="13.8" thickBot="1" x14ac:dyDescent="0.3">
      <c r="A128" s="32"/>
      <c r="D128" s="77"/>
      <c r="E128" s="77"/>
      <c r="F128" s="480"/>
    </row>
    <row r="129" spans="2:6" ht="13.8" thickTop="1" x14ac:dyDescent="0.25"/>
    <row r="133" spans="2:6" x14ac:dyDescent="0.25">
      <c r="B133" s="69"/>
      <c r="C133" s="69"/>
      <c r="D133" s="69"/>
      <c r="E133" s="70"/>
      <c r="F133" s="201"/>
    </row>
    <row r="134" spans="2:6" x14ac:dyDescent="0.25">
      <c r="B134" s="69"/>
      <c r="C134" s="69"/>
      <c r="D134" s="69"/>
      <c r="E134" s="69"/>
      <c r="F134" s="201"/>
    </row>
    <row r="135" spans="2:6" x14ac:dyDescent="0.25">
      <c r="B135" s="69"/>
      <c r="C135" s="69"/>
      <c r="D135" s="69"/>
      <c r="E135" s="69"/>
      <c r="F135" s="201"/>
    </row>
    <row r="136" spans="2:6" x14ac:dyDescent="0.25">
      <c r="B136" s="69"/>
      <c r="C136" s="69"/>
      <c r="D136" s="69"/>
      <c r="E136" s="69"/>
      <c r="F136" s="201"/>
    </row>
    <row r="137" spans="2:6" x14ac:dyDescent="0.25">
      <c r="B137" s="69"/>
      <c r="C137" s="69"/>
      <c r="D137" s="69"/>
      <c r="E137" s="69"/>
      <c r="F137" s="201"/>
    </row>
    <row r="138" spans="2:6" x14ac:dyDescent="0.25">
      <c r="B138" s="69"/>
      <c r="C138" s="69"/>
      <c r="D138" s="69"/>
      <c r="E138" s="69"/>
      <c r="F138" s="201"/>
    </row>
    <row r="139" spans="2:6" x14ac:dyDescent="0.25">
      <c r="B139" s="69"/>
      <c r="C139" s="69"/>
      <c r="D139" s="69"/>
      <c r="E139" s="69"/>
      <c r="F139" s="201"/>
    </row>
    <row r="140" spans="2:6" x14ac:dyDescent="0.25">
      <c r="B140" s="69"/>
      <c r="C140" s="69"/>
      <c r="D140" s="69"/>
      <c r="E140" s="69"/>
      <c r="F140" s="201"/>
    </row>
    <row r="141" spans="2:6" x14ac:dyDescent="0.25">
      <c r="B141" s="69"/>
      <c r="C141" s="69"/>
      <c r="D141" s="69"/>
      <c r="E141" s="69"/>
      <c r="F141" s="201"/>
    </row>
    <row r="142" spans="2:6" x14ac:dyDescent="0.25">
      <c r="B142" s="69"/>
      <c r="C142" s="69"/>
      <c r="D142" s="69"/>
      <c r="E142" s="69"/>
      <c r="F142" s="201"/>
    </row>
    <row r="143" spans="2:6" x14ac:dyDescent="0.25">
      <c r="B143" s="69"/>
      <c r="C143" s="69"/>
      <c r="D143" s="69"/>
      <c r="E143" s="69"/>
      <c r="F143" s="201"/>
    </row>
    <row r="144" spans="2:6" x14ac:dyDescent="0.25">
      <c r="B144" s="69"/>
      <c r="C144" s="69"/>
      <c r="D144" s="69"/>
      <c r="E144" s="69"/>
      <c r="F144" s="201"/>
    </row>
    <row r="145" spans="1:6" x14ac:dyDescent="0.25">
      <c r="B145" s="69"/>
      <c r="C145" s="69"/>
      <c r="D145" s="69"/>
      <c r="E145" s="69"/>
      <c r="F145" s="201"/>
    </row>
    <row r="146" spans="1:6" x14ac:dyDescent="0.25">
      <c r="B146" s="69"/>
      <c r="C146" s="69"/>
      <c r="D146" s="71"/>
      <c r="E146" s="71"/>
      <c r="F146" s="482"/>
    </row>
    <row r="147" spans="1:6" x14ac:dyDescent="0.25">
      <c r="A147" s="32"/>
      <c r="B147" s="69"/>
      <c r="C147" s="69"/>
      <c r="D147" s="69"/>
      <c r="E147" s="69"/>
      <c r="F147" s="201"/>
    </row>
    <row r="148" spans="1:6" x14ac:dyDescent="0.25">
      <c r="A148" s="32"/>
      <c r="B148" s="69"/>
      <c r="C148" s="69"/>
      <c r="D148" s="73"/>
      <c r="E148" s="73"/>
      <c r="F148" s="201"/>
    </row>
    <row r="149" spans="1:6" x14ac:dyDescent="0.25">
      <c r="B149" s="69"/>
      <c r="C149" s="69"/>
      <c r="D149" s="75"/>
      <c r="E149" s="75"/>
      <c r="F149" s="201"/>
    </row>
    <row r="150" spans="1:6" x14ac:dyDescent="0.25">
      <c r="B150" s="69"/>
      <c r="C150" s="69"/>
      <c r="D150" s="75"/>
      <c r="E150" s="75"/>
      <c r="F150" s="201"/>
    </row>
    <row r="151" spans="1:6" x14ac:dyDescent="0.25">
      <c r="A151" s="32"/>
      <c r="D151" s="76"/>
      <c r="E151" s="76"/>
      <c r="F151" s="480"/>
    </row>
    <row r="152" spans="1:6" x14ac:dyDescent="0.25">
      <c r="A152" s="32"/>
      <c r="D152" s="75"/>
      <c r="E152" s="75"/>
      <c r="F152" s="480"/>
    </row>
    <row r="153" spans="1:6" ht="13.8" thickBot="1" x14ac:dyDescent="0.3">
      <c r="A153" s="32"/>
      <c r="D153" s="77"/>
      <c r="E153" s="77"/>
      <c r="F153" s="480"/>
    </row>
    <row r="154" spans="1:6" ht="13.8" thickTop="1" x14ac:dyDescent="0.25"/>
    <row r="158" spans="1:6" x14ac:dyDescent="0.25">
      <c r="B158" s="69"/>
      <c r="C158" s="69"/>
      <c r="D158" s="69"/>
      <c r="E158" s="70"/>
      <c r="F158" s="201"/>
    </row>
    <row r="159" spans="1:6" x14ac:dyDescent="0.25">
      <c r="B159" s="78"/>
      <c r="C159" s="69"/>
      <c r="D159" s="69"/>
      <c r="E159" s="69"/>
      <c r="F159" s="201"/>
    </row>
    <row r="160" spans="1:6" x14ac:dyDescent="0.25">
      <c r="B160" s="69"/>
      <c r="C160" s="69"/>
      <c r="D160" s="69"/>
      <c r="E160" s="69"/>
      <c r="F160" s="201"/>
    </row>
    <row r="161" spans="1:6" x14ac:dyDescent="0.25">
      <c r="B161" s="78"/>
      <c r="C161" s="69"/>
      <c r="D161" s="69"/>
      <c r="E161" s="69"/>
      <c r="F161" s="201"/>
    </row>
    <row r="162" spans="1:6" x14ac:dyDescent="0.25">
      <c r="B162" s="69"/>
      <c r="C162" s="69"/>
      <c r="D162" s="69"/>
      <c r="E162" s="69"/>
      <c r="F162" s="201"/>
    </row>
    <row r="163" spans="1:6" x14ac:dyDescent="0.25">
      <c r="B163" s="69"/>
      <c r="C163" s="69"/>
      <c r="D163" s="69"/>
      <c r="E163" s="69"/>
      <c r="F163" s="201"/>
    </row>
    <row r="164" spans="1:6" x14ac:dyDescent="0.25">
      <c r="B164" s="78"/>
      <c r="C164" s="69"/>
      <c r="D164" s="69"/>
      <c r="E164" s="69"/>
      <c r="F164" s="201"/>
    </row>
    <row r="165" spans="1:6" x14ac:dyDescent="0.25">
      <c r="B165" s="69"/>
      <c r="C165" s="69"/>
      <c r="D165" s="69"/>
      <c r="E165" s="69"/>
      <c r="F165" s="201"/>
    </row>
    <row r="166" spans="1:6" x14ac:dyDescent="0.25">
      <c r="B166" s="69"/>
      <c r="C166" s="69"/>
      <c r="D166" s="69"/>
      <c r="E166" s="69"/>
      <c r="F166" s="201"/>
    </row>
    <row r="167" spans="1:6" x14ac:dyDescent="0.25">
      <c r="B167" s="69"/>
      <c r="C167" s="69"/>
      <c r="D167" s="69"/>
      <c r="E167" s="69"/>
      <c r="F167" s="201"/>
    </row>
    <row r="168" spans="1:6" x14ac:dyDescent="0.25">
      <c r="B168" s="69"/>
      <c r="C168" s="69"/>
      <c r="D168" s="69"/>
      <c r="E168" s="69"/>
      <c r="F168" s="201"/>
    </row>
    <row r="169" spans="1:6" x14ac:dyDescent="0.25">
      <c r="B169" s="78"/>
      <c r="C169" s="69"/>
      <c r="D169" s="69"/>
      <c r="E169" s="69"/>
      <c r="F169" s="201"/>
    </row>
    <row r="170" spans="1:6" x14ac:dyDescent="0.25">
      <c r="B170" s="78"/>
      <c r="C170" s="69"/>
      <c r="D170" s="69"/>
      <c r="E170" s="69"/>
      <c r="F170" s="201"/>
    </row>
    <row r="171" spans="1:6" x14ac:dyDescent="0.25">
      <c r="B171" s="78"/>
      <c r="C171" s="69"/>
      <c r="D171" s="71"/>
      <c r="E171" s="71"/>
      <c r="F171" s="482"/>
    </row>
    <row r="172" spans="1:6" x14ac:dyDescent="0.25">
      <c r="A172" s="32"/>
      <c r="B172" s="69"/>
      <c r="C172" s="69"/>
      <c r="D172" s="69"/>
      <c r="E172" s="69"/>
      <c r="F172" s="201"/>
    </row>
    <row r="173" spans="1:6" x14ac:dyDescent="0.25">
      <c r="A173" s="32"/>
      <c r="B173" s="69"/>
      <c r="C173" s="69"/>
      <c r="D173" s="73"/>
      <c r="E173" s="73"/>
      <c r="F173" s="201"/>
    </row>
    <row r="174" spans="1:6" x14ac:dyDescent="0.25">
      <c r="B174" s="69"/>
      <c r="C174" s="69"/>
      <c r="D174" s="75"/>
      <c r="E174" s="75"/>
      <c r="F174" s="201"/>
    </row>
    <row r="175" spans="1:6" x14ac:dyDescent="0.25">
      <c r="B175" s="69"/>
      <c r="C175" s="69"/>
      <c r="D175" s="75"/>
      <c r="E175" s="75"/>
      <c r="F175" s="201"/>
    </row>
    <row r="176" spans="1:6" x14ac:dyDescent="0.25">
      <c r="A176" s="32"/>
      <c r="D176" s="76"/>
      <c r="E176" s="76"/>
      <c r="F176" s="480"/>
    </row>
    <row r="177" spans="1:6" x14ac:dyDescent="0.25">
      <c r="A177" s="32"/>
      <c r="D177" s="75"/>
      <c r="E177" s="75"/>
      <c r="F177" s="480"/>
    </row>
    <row r="178" spans="1:6" ht="13.8" thickBot="1" x14ac:dyDescent="0.3">
      <c r="A178" s="32"/>
      <c r="D178" s="77"/>
      <c r="E178" s="77"/>
      <c r="F178" s="480"/>
    </row>
    <row r="179" spans="1:6" ht="13.8" thickTop="1" x14ac:dyDescent="0.25"/>
    <row r="182" spans="1:6" x14ac:dyDescent="0.25">
      <c r="B182" s="69"/>
      <c r="C182" s="69"/>
      <c r="D182" s="69"/>
      <c r="E182" s="70"/>
      <c r="F182" s="201"/>
    </row>
    <row r="183" spans="1:6" x14ac:dyDescent="0.25">
      <c r="B183" s="79"/>
      <c r="C183" s="80"/>
      <c r="D183" s="80"/>
      <c r="E183" s="69"/>
      <c r="F183" s="201"/>
    </row>
    <row r="184" spans="1:6" x14ac:dyDescent="0.25">
      <c r="B184" s="80"/>
      <c r="C184" s="80"/>
      <c r="D184" s="80"/>
      <c r="E184" s="69"/>
      <c r="F184" s="201"/>
    </row>
    <row r="185" spans="1:6" x14ac:dyDescent="0.25">
      <c r="B185" s="79"/>
      <c r="C185" s="80"/>
      <c r="D185" s="80"/>
      <c r="E185" s="69"/>
      <c r="F185" s="201"/>
    </row>
    <row r="186" spans="1:6" x14ac:dyDescent="0.25">
      <c r="B186" s="80"/>
      <c r="C186" s="80"/>
      <c r="D186" s="80"/>
      <c r="E186" s="69"/>
      <c r="F186" s="201"/>
    </row>
    <row r="187" spans="1:6" x14ac:dyDescent="0.25">
      <c r="B187" s="80"/>
      <c r="C187" s="80"/>
      <c r="D187" s="80"/>
      <c r="E187" s="69"/>
      <c r="F187" s="201"/>
    </row>
    <row r="188" spans="1:6" x14ac:dyDescent="0.25">
      <c r="B188" s="79"/>
      <c r="C188" s="80"/>
      <c r="D188" s="80"/>
      <c r="E188" s="69"/>
      <c r="F188" s="201"/>
    </row>
    <row r="189" spans="1:6" x14ac:dyDescent="0.25">
      <c r="B189" s="80"/>
      <c r="C189" s="80"/>
      <c r="D189" s="80"/>
      <c r="E189" s="69"/>
      <c r="F189" s="201"/>
    </row>
    <row r="190" spans="1:6" x14ac:dyDescent="0.25">
      <c r="A190" s="81"/>
      <c r="B190" s="82"/>
      <c r="C190" s="82"/>
      <c r="D190" s="82"/>
      <c r="E190" s="82"/>
      <c r="F190" s="201"/>
    </row>
    <row r="191" spans="1:6" x14ac:dyDescent="0.25">
      <c r="B191" s="80"/>
      <c r="C191" s="80"/>
      <c r="D191" s="80"/>
      <c r="E191" s="69"/>
      <c r="F191" s="201"/>
    </row>
    <row r="192" spans="1:6" x14ac:dyDescent="0.25">
      <c r="B192" s="80"/>
      <c r="C192" s="80"/>
      <c r="D192" s="80"/>
      <c r="E192" s="69"/>
      <c r="F192" s="201"/>
    </row>
    <row r="193" spans="1:6" x14ac:dyDescent="0.25">
      <c r="B193" s="79"/>
      <c r="C193" s="80"/>
      <c r="D193" s="80"/>
      <c r="E193" s="69"/>
      <c r="F193" s="201"/>
    </row>
    <row r="194" spans="1:6" x14ac:dyDescent="0.25">
      <c r="B194" s="79"/>
      <c r="C194" s="80"/>
      <c r="D194" s="80"/>
      <c r="E194" s="69"/>
      <c r="F194" s="201"/>
    </row>
    <row r="195" spans="1:6" x14ac:dyDescent="0.25">
      <c r="B195" s="78"/>
      <c r="C195" s="69"/>
      <c r="D195" s="71"/>
      <c r="E195" s="71"/>
      <c r="F195" s="482"/>
    </row>
    <row r="196" spans="1:6" x14ac:dyDescent="0.25">
      <c r="A196" s="32"/>
      <c r="B196" s="69"/>
      <c r="C196" s="69"/>
      <c r="D196" s="69"/>
      <c r="E196" s="69"/>
      <c r="F196" s="201"/>
    </row>
    <row r="197" spans="1:6" x14ac:dyDescent="0.25">
      <c r="A197" s="32"/>
      <c r="B197" s="69"/>
      <c r="C197" s="69"/>
      <c r="D197" s="73"/>
      <c r="E197" s="73"/>
      <c r="F197" s="201"/>
    </row>
    <row r="198" spans="1:6" x14ac:dyDescent="0.25">
      <c r="B198" s="69"/>
      <c r="C198" s="69"/>
      <c r="D198" s="75"/>
      <c r="E198" s="75"/>
      <c r="F198" s="201"/>
    </row>
    <row r="199" spans="1:6" x14ac:dyDescent="0.25">
      <c r="B199" s="69"/>
      <c r="C199" s="69"/>
      <c r="D199" s="75"/>
      <c r="E199" s="75"/>
      <c r="F199" s="201"/>
    </row>
    <row r="200" spans="1:6" x14ac:dyDescent="0.25">
      <c r="A200" s="32"/>
      <c r="D200" s="76"/>
      <c r="E200" s="76"/>
      <c r="F200" s="480"/>
    </row>
    <row r="201" spans="1:6" x14ac:dyDescent="0.25">
      <c r="A201" s="32"/>
      <c r="D201" s="75"/>
      <c r="E201" s="75"/>
      <c r="F201" s="480"/>
    </row>
    <row r="202" spans="1:6" ht="13.8" thickBot="1" x14ac:dyDescent="0.3">
      <c r="A202" s="32"/>
      <c r="D202" s="83"/>
      <c r="E202" s="77"/>
      <c r="F202" s="480"/>
    </row>
    <row r="203" spans="1:6" ht="13.8" thickTop="1" x14ac:dyDescent="0.25"/>
    <row r="209" spans="1:6" x14ac:dyDescent="0.25">
      <c r="B209" s="79"/>
      <c r="C209" s="80"/>
      <c r="D209" s="80"/>
      <c r="E209" s="69"/>
      <c r="F209" s="201"/>
    </row>
    <row r="210" spans="1:6" x14ac:dyDescent="0.25">
      <c r="B210" s="80"/>
      <c r="C210" s="80"/>
      <c r="D210" s="80"/>
      <c r="E210" s="69"/>
      <c r="F210" s="201"/>
    </row>
    <row r="211" spans="1:6" x14ac:dyDescent="0.25">
      <c r="B211" s="79"/>
      <c r="C211" s="80"/>
      <c r="D211" s="80"/>
      <c r="E211" s="69"/>
      <c r="F211" s="201"/>
    </row>
    <row r="212" spans="1:6" x14ac:dyDescent="0.25">
      <c r="B212" s="80"/>
      <c r="C212" s="80"/>
      <c r="D212" s="80"/>
      <c r="E212" s="69"/>
      <c r="F212" s="201"/>
    </row>
    <row r="213" spans="1:6" x14ac:dyDescent="0.25">
      <c r="B213" s="80"/>
      <c r="C213" s="80"/>
      <c r="D213" s="80"/>
      <c r="E213" s="69"/>
      <c r="F213" s="201"/>
    </row>
    <row r="214" spans="1:6" x14ac:dyDescent="0.25">
      <c r="B214" s="79"/>
      <c r="C214" s="80"/>
      <c r="D214" s="80"/>
      <c r="E214" s="69"/>
      <c r="F214" s="201"/>
    </row>
    <row r="215" spans="1:6" x14ac:dyDescent="0.25">
      <c r="B215" s="80"/>
      <c r="C215" s="80"/>
      <c r="D215" s="80"/>
      <c r="E215" s="69"/>
      <c r="F215" s="201"/>
    </row>
    <row r="216" spans="1:6" x14ac:dyDescent="0.25">
      <c r="A216" s="81"/>
      <c r="B216" s="82"/>
      <c r="C216" s="82"/>
      <c r="D216" s="82"/>
      <c r="E216" s="82"/>
      <c r="F216" s="201"/>
    </row>
    <row r="217" spans="1:6" x14ac:dyDescent="0.25">
      <c r="B217" s="80"/>
      <c r="C217" s="80"/>
      <c r="D217" s="80"/>
      <c r="E217" s="69"/>
      <c r="F217" s="201"/>
    </row>
    <row r="218" spans="1:6" x14ac:dyDescent="0.25">
      <c r="B218" s="80"/>
      <c r="C218" s="80"/>
      <c r="D218" s="80"/>
      <c r="E218" s="69"/>
      <c r="F218" s="201"/>
    </row>
    <row r="219" spans="1:6" x14ac:dyDescent="0.25">
      <c r="B219" s="79"/>
      <c r="C219" s="80"/>
      <c r="D219" s="80"/>
      <c r="E219" s="69"/>
      <c r="F219" s="201"/>
    </row>
    <row r="220" spans="1:6" x14ac:dyDescent="0.25">
      <c r="B220" s="79"/>
      <c r="C220" s="80"/>
      <c r="D220" s="80"/>
      <c r="E220" s="69"/>
      <c r="F220" s="201"/>
    </row>
    <row r="221" spans="1:6" x14ac:dyDescent="0.25">
      <c r="B221" s="78"/>
      <c r="C221" s="69"/>
      <c r="D221" s="71"/>
      <c r="E221" s="71"/>
      <c r="F221" s="482"/>
    </row>
    <row r="222" spans="1:6" x14ac:dyDescent="0.25">
      <c r="A222" s="32"/>
      <c r="B222" s="69"/>
      <c r="C222" s="69"/>
      <c r="D222" s="69"/>
      <c r="E222" s="69"/>
      <c r="F222" s="201"/>
    </row>
    <row r="223" spans="1:6" x14ac:dyDescent="0.25">
      <c r="A223" s="32"/>
      <c r="B223" s="69"/>
      <c r="C223" s="69"/>
      <c r="D223" s="73"/>
      <c r="E223" s="73"/>
      <c r="F223" s="201"/>
    </row>
    <row r="224" spans="1:6" x14ac:dyDescent="0.25">
      <c r="B224" s="69"/>
      <c r="C224" s="69"/>
      <c r="D224" s="75"/>
      <c r="E224" s="75"/>
      <c r="F224" s="201"/>
    </row>
    <row r="225" spans="1:6" x14ac:dyDescent="0.25">
      <c r="B225" s="69"/>
      <c r="C225" s="69"/>
      <c r="D225" s="75"/>
      <c r="E225" s="75"/>
      <c r="F225" s="201"/>
    </row>
    <row r="226" spans="1:6" x14ac:dyDescent="0.25">
      <c r="A226" s="32"/>
      <c r="D226" s="76"/>
      <c r="E226" s="76"/>
      <c r="F226" s="480"/>
    </row>
    <row r="227" spans="1:6" x14ac:dyDescent="0.25">
      <c r="A227" s="32"/>
      <c r="D227" s="75"/>
      <c r="E227" s="75"/>
      <c r="F227" s="480"/>
    </row>
    <row r="228" spans="1:6" ht="13.8" thickBot="1" x14ac:dyDescent="0.3">
      <c r="A228" s="32"/>
      <c r="D228" s="83"/>
      <c r="E228" s="77"/>
      <c r="F228" s="480"/>
    </row>
    <row r="229" spans="1:6" ht="13.8" thickTop="1" x14ac:dyDescent="0.25"/>
    <row r="233" spans="1:6" x14ac:dyDescent="0.25">
      <c r="B233" s="79"/>
      <c r="C233" s="80"/>
      <c r="D233" s="80"/>
      <c r="E233" s="69"/>
      <c r="F233" s="201"/>
    </row>
    <row r="234" spans="1:6" x14ac:dyDescent="0.25">
      <c r="B234" s="80"/>
      <c r="C234" s="80"/>
      <c r="D234" s="80"/>
      <c r="E234" s="69"/>
      <c r="F234" s="201"/>
    </row>
    <row r="235" spans="1:6" x14ac:dyDescent="0.25">
      <c r="B235" s="79"/>
      <c r="C235" s="80"/>
      <c r="D235" s="80"/>
      <c r="E235" s="69"/>
      <c r="F235" s="201"/>
    </row>
    <row r="236" spans="1:6" x14ac:dyDescent="0.25">
      <c r="B236" s="80"/>
      <c r="C236" s="80"/>
      <c r="D236" s="80"/>
      <c r="E236" s="69"/>
      <c r="F236" s="201"/>
    </row>
    <row r="237" spans="1:6" x14ac:dyDescent="0.25">
      <c r="B237" s="80"/>
      <c r="C237" s="80"/>
      <c r="D237" s="80"/>
      <c r="E237" s="69"/>
      <c r="F237" s="201"/>
    </row>
    <row r="238" spans="1:6" x14ac:dyDescent="0.25">
      <c r="B238" s="79"/>
      <c r="C238" s="80"/>
      <c r="D238" s="80"/>
      <c r="E238" s="69"/>
      <c r="F238" s="201"/>
    </row>
    <row r="239" spans="1:6" x14ac:dyDescent="0.25">
      <c r="B239" s="80"/>
      <c r="C239" s="80"/>
      <c r="D239" s="80"/>
      <c r="E239" s="69"/>
      <c r="F239" s="201"/>
    </row>
    <row r="240" spans="1:6" x14ac:dyDescent="0.25">
      <c r="A240" s="84"/>
      <c r="B240" s="85"/>
      <c r="C240" s="85"/>
      <c r="D240" s="85"/>
      <c r="E240" s="85"/>
      <c r="F240" s="201"/>
    </row>
    <row r="241" spans="1:6" x14ac:dyDescent="0.25">
      <c r="B241" s="80"/>
      <c r="C241" s="80"/>
      <c r="D241" s="80"/>
      <c r="E241" s="69"/>
      <c r="F241" s="201"/>
    </row>
    <row r="242" spans="1:6" x14ac:dyDescent="0.25">
      <c r="B242" s="80"/>
      <c r="C242" s="80"/>
      <c r="D242" s="80"/>
      <c r="E242" s="69"/>
      <c r="F242" s="201"/>
    </row>
    <row r="243" spans="1:6" x14ac:dyDescent="0.25">
      <c r="B243" s="79"/>
      <c r="C243" s="80"/>
      <c r="D243" s="80"/>
      <c r="E243" s="69"/>
      <c r="F243" s="201"/>
    </row>
    <row r="244" spans="1:6" x14ac:dyDescent="0.25">
      <c r="B244" s="79"/>
      <c r="C244" s="80"/>
      <c r="D244" s="80"/>
      <c r="E244" s="69"/>
      <c r="F244" s="201"/>
    </row>
    <row r="245" spans="1:6" x14ac:dyDescent="0.25">
      <c r="B245" s="78"/>
      <c r="C245" s="69"/>
      <c r="D245" s="71"/>
      <c r="E245" s="71"/>
      <c r="F245" s="482"/>
    </row>
    <row r="246" spans="1:6" x14ac:dyDescent="0.25">
      <c r="A246" s="32"/>
      <c r="B246" s="69"/>
      <c r="C246" s="69"/>
      <c r="D246" s="69"/>
      <c r="E246" s="69"/>
      <c r="F246" s="201"/>
    </row>
    <row r="247" spans="1:6" x14ac:dyDescent="0.25">
      <c r="A247" s="32"/>
      <c r="B247" s="69"/>
      <c r="C247" s="69"/>
      <c r="D247" s="73"/>
      <c r="E247" s="73"/>
      <c r="F247" s="201"/>
    </row>
    <row r="248" spans="1:6" x14ac:dyDescent="0.25">
      <c r="B248" s="69"/>
      <c r="C248" s="69"/>
      <c r="D248" s="75"/>
      <c r="E248" s="75"/>
      <c r="F248" s="201"/>
    </row>
    <row r="249" spans="1:6" x14ac:dyDescent="0.25">
      <c r="B249" s="69"/>
      <c r="C249" s="69"/>
      <c r="D249" s="75"/>
      <c r="E249" s="75"/>
      <c r="F249" s="201"/>
    </row>
    <row r="250" spans="1:6" x14ac:dyDescent="0.25">
      <c r="A250" s="32"/>
      <c r="D250" s="76"/>
      <c r="E250" s="76"/>
      <c r="F250" s="480"/>
    </row>
    <row r="251" spans="1:6" x14ac:dyDescent="0.25">
      <c r="A251" s="32"/>
      <c r="D251" s="75"/>
      <c r="E251" s="75"/>
      <c r="F251" s="480"/>
    </row>
    <row r="252" spans="1:6" ht="13.8" thickBot="1" x14ac:dyDescent="0.3">
      <c r="A252" s="32"/>
      <c r="D252" s="86"/>
      <c r="E252" s="77"/>
      <c r="F252" s="480"/>
    </row>
    <row r="253" spans="1:6" ht="13.8" thickTop="1" x14ac:dyDescent="0.25"/>
    <row r="255" spans="1:6" x14ac:dyDescent="0.25">
      <c r="A255" s="87"/>
      <c r="B255" s="88"/>
      <c r="C255" s="88"/>
      <c r="D255" s="88"/>
    </row>
    <row r="256" spans="1:6" x14ac:dyDescent="0.25">
      <c r="A256" s="87"/>
      <c r="B256" s="88"/>
      <c r="C256" s="88"/>
      <c r="D256" s="88"/>
    </row>
    <row r="257" spans="1:6" x14ac:dyDescent="0.25">
      <c r="A257" s="87"/>
      <c r="B257" s="89"/>
      <c r="C257" s="90"/>
      <c r="D257" s="90"/>
      <c r="E257" s="69"/>
      <c r="F257" s="201"/>
    </row>
    <row r="258" spans="1:6" x14ac:dyDescent="0.25">
      <c r="A258" s="87"/>
      <c r="B258" s="90"/>
      <c r="C258" s="90"/>
      <c r="D258" s="90"/>
      <c r="E258" s="69"/>
      <c r="F258" s="201"/>
    </row>
    <row r="259" spans="1:6" x14ac:dyDescent="0.25">
      <c r="A259" s="87"/>
      <c r="B259" s="89"/>
      <c r="C259" s="90"/>
      <c r="D259" s="90"/>
      <c r="E259" s="69"/>
      <c r="F259" s="201"/>
    </row>
    <row r="260" spans="1:6" x14ac:dyDescent="0.25">
      <c r="A260" s="87"/>
      <c r="B260" s="90"/>
      <c r="C260" s="90"/>
      <c r="D260" s="90"/>
      <c r="E260" s="69"/>
      <c r="F260" s="201"/>
    </row>
    <row r="261" spans="1:6" x14ac:dyDescent="0.25">
      <c r="A261" s="87"/>
      <c r="B261" s="90"/>
      <c r="C261" s="90"/>
      <c r="D261" s="90"/>
      <c r="E261" s="69"/>
      <c r="F261" s="201"/>
    </row>
    <row r="262" spans="1:6" x14ac:dyDescent="0.25">
      <c r="A262" s="87"/>
      <c r="B262" s="89"/>
      <c r="C262" s="90"/>
      <c r="D262" s="90"/>
      <c r="E262" s="69"/>
      <c r="F262" s="201"/>
    </row>
    <row r="263" spans="1:6" x14ac:dyDescent="0.25">
      <c r="A263" s="87"/>
      <c r="B263" s="90"/>
      <c r="C263" s="90"/>
      <c r="D263" s="90"/>
      <c r="E263" s="69"/>
      <c r="F263" s="201"/>
    </row>
    <row r="264" spans="1:6" x14ac:dyDescent="0.25">
      <c r="A264" s="91"/>
      <c r="B264" s="92"/>
      <c r="C264" s="92"/>
      <c r="D264" s="92"/>
      <c r="E264" s="85"/>
      <c r="F264" s="201"/>
    </row>
    <row r="265" spans="1:6" x14ac:dyDescent="0.25">
      <c r="A265" s="87"/>
      <c r="B265" s="90"/>
      <c r="C265" s="90"/>
      <c r="D265" s="90"/>
      <c r="E265" s="69"/>
      <c r="F265" s="201"/>
    </row>
    <row r="266" spans="1:6" x14ac:dyDescent="0.25">
      <c r="A266" s="87"/>
      <c r="B266" s="90"/>
      <c r="C266" s="90"/>
      <c r="D266" s="90"/>
      <c r="E266" s="69"/>
      <c r="F266" s="201"/>
    </row>
    <row r="267" spans="1:6" x14ac:dyDescent="0.25">
      <c r="A267" s="87"/>
      <c r="B267" s="89"/>
      <c r="C267" s="90"/>
      <c r="D267" s="90"/>
      <c r="E267" s="69"/>
      <c r="F267" s="201"/>
    </row>
    <row r="268" spans="1:6" x14ac:dyDescent="0.25">
      <c r="A268" s="87"/>
      <c r="B268" s="89"/>
      <c r="C268" s="90"/>
      <c r="D268" s="90"/>
      <c r="E268" s="69"/>
      <c r="F268" s="201"/>
    </row>
    <row r="269" spans="1:6" x14ac:dyDescent="0.25">
      <c r="A269" s="87"/>
      <c r="B269" s="93"/>
      <c r="C269" s="88"/>
      <c r="D269" s="94"/>
      <c r="E269" s="71"/>
      <c r="F269" s="482"/>
    </row>
    <row r="270" spans="1:6" x14ac:dyDescent="0.25">
      <c r="A270" s="87"/>
      <c r="B270" s="88"/>
      <c r="C270" s="88"/>
      <c r="D270" s="88"/>
      <c r="E270" s="69"/>
      <c r="F270" s="201"/>
    </row>
    <row r="271" spans="1:6" x14ac:dyDescent="0.25">
      <c r="A271" s="87"/>
      <c r="B271" s="88"/>
      <c r="C271" s="88"/>
      <c r="D271" s="95"/>
      <c r="E271" s="73"/>
      <c r="F271" s="201"/>
    </row>
    <row r="272" spans="1:6" x14ac:dyDescent="0.25">
      <c r="A272" s="87"/>
      <c r="B272" s="88"/>
      <c r="C272" s="88"/>
      <c r="D272" s="96"/>
      <c r="E272" s="75"/>
      <c r="F272" s="201"/>
    </row>
    <row r="273" spans="1:6" x14ac:dyDescent="0.25">
      <c r="A273" s="87"/>
      <c r="B273" s="88"/>
      <c r="C273" s="88"/>
      <c r="D273" s="96"/>
      <c r="E273" s="75"/>
      <c r="F273" s="201"/>
    </row>
    <row r="274" spans="1:6" x14ac:dyDescent="0.25">
      <c r="A274" s="87"/>
      <c r="B274" s="88"/>
      <c r="C274" s="88"/>
      <c r="D274" s="97"/>
      <c r="E274" s="76"/>
      <c r="F274" s="480"/>
    </row>
    <row r="275" spans="1:6" x14ac:dyDescent="0.25">
      <c r="A275" s="87"/>
      <c r="B275" s="88"/>
      <c r="C275" s="88"/>
      <c r="D275" s="96"/>
      <c r="E275" s="75"/>
      <c r="F275" s="480"/>
    </row>
    <row r="276" spans="1:6" ht="13.8" thickBot="1" x14ac:dyDescent="0.3">
      <c r="A276" s="87"/>
      <c r="B276" s="88"/>
      <c r="C276" s="88"/>
      <c r="D276" s="98"/>
      <c r="E276" s="77"/>
      <c r="F276" s="480"/>
    </row>
    <row r="277" spans="1:6" ht="13.8" thickTop="1" x14ac:dyDescent="0.25"/>
    <row r="280" spans="1:6" x14ac:dyDescent="0.25">
      <c r="A280" s="87"/>
      <c r="B280" s="88"/>
      <c r="C280" s="88"/>
      <c r="D280" s="88"/>
    </row>
    <row r="281" spans="1:6" x14ac:dyDescent="0.25">
      <c r="A281" s="87"/>
      <c r="B281" s="88"/>
      <c r="C281" s="88"/>
      <c r="D281" s="88"/>
    </row>
    <row r="282" spans="1:6" x14ac:dyDescent="0.25">
      <c r="A282" s="87"/>
      <c r="B282" s="89"/>
      <c r="C282" s="90"/>
      <c r="D282" s="90"/>
      <c r="E282" s="69"/>
      <c r="F282" s="201"/>
    </row>
    <row r="283" spans="1:6" x14ac:dyDescent="0.25">
      <c r="A283" s="87"/>
      <c r="B283" s="90"/>
      <c r="C283" s="90"/>
      <c r="D283" s="90"/>
      <c r="E283" s="69"/>
      <c r="F283" s="201"/>
    </row>
    <row r="284" spans="1:6" x14ac:dyDescent="0.25">
      <c r="A284" s="87"/>
      <c r="B284" s="89"/>
      <c r="C284" s="90"/>
      <c r="D284" s="90"/>
      <c r="E284" s="69"/>
      <c r="F284" s="201"/>
    </row>
    <row r="285" spans="1:6" x14ac:dyDescent="0.25">
      <c r="A285" s="87"/>
      <c r="B285" s="90"/>
      <c r="C285" s="90"/>
      <c r="D285" s="90"/>
      <c r="E285" s="69"/>
      <c r="F285" s="201"/>
    </row>
    <row r="286" spans="1:6" x14ac:dyDescent="0.25">
      <c r="A286" s="87"/>
      <c r="B286" s="90"/>
      <c r="C286" s="90"/>
      <c r="D286" s="90"/>
      <c r="E286" s="69"/>
      <c r="F286" s="201"/>
    </row>
    <row r="287" spans="1:6" x14ac:dyDescent="0.25">
      <c r="A287" s="87"/>
      <c r="B287" s="89"/>
      <c r="C287" s="90"/>
      <c r="D287" s="90"/>
      <c r="E287" s="69"/>
      <c r="F287" s="201"/>
    </row>
    <row r="288" spans="1:6" x14ac:dyDescent="0.25">
      <c r="A288" s="87"/>
      <c r="B288" s="90"/>
      <c r="C288" s="90"/>
      <c r="D288" s="90"/>
      <c r="E288" s="69"/>
      <c r="F288" s="201"/>
    </row>
    <row r="289" spans="1:6" x14ac:dyDescent="0.25">
      <c r="A289" s="91"/>
      <c r="B289" s="92"/>
      <c r="C289" s="92"/>
      <c r="D289" s="92"/>
      <c r="E289" s="85"/>
      <c r="F289" s="201"/>
    </row>
    <row r="290" spans="1:6" x14ac:dyDescent="0.25">
      <c r="A290" s="87"/>
      <c r="B290" s="90"/>
      <c r="C290" s="90"/>
      <c r="D290" s="90"/>
      <c r="E290" s="69"/>
      <c r="F290" s="201"/>
    </row>
    <row r="291" spans="1:6" x14ac:dyDescent="0.25">
      <c r="A291" s="87"/>
      <c r="B291" s="90"/>
      <c r="C291" s="90"/>
      <c r="D291" s="90"/>
      <c r="E291" s="69"/>
      <c r="F291" s="201"/>
    </row>
    <row r="292" spans="1:6" x14ac:dyDescent="0.25">
      <c r="A292" s="87"/>
      <c r="B292" s="89"/>
      <c r="C292" s="90"/>
      <c r="D292" s="90"/>
      <c r="E292" s="69"/>
      <c r="F292" s="201"/>
    </row>
    <row r="293" spans="1:6" x14ac:dyDescent="0.25">
      <c r="A293" s="87"/>
      <c r="B293" s="89"/>
      <c r="C293" s="90"/>
      <c r="D293" s="90"/>
      <c r="E293" s="69"/>
      <c r="F293" s="201"/>
    </row>
    <row r="294" spans="1:6" x14ac:dyDescent="0.25">
      <c r="A294" s="87"/>
      <c r="B294" s="93"/>
      <c r="C294" s="88"/>
      <c r="D294" s="94"/>
      <c r="E294" s="71"/>
      <c r="F294" s="482"/>
    </row>
    <row r="295" spans="1:6" x14ac:dyDescent="0.25">
      <c r="A295" s="87"/>
      <c r="B295" s="88"/>
      <c r="C295" s="88"/>
      <c r="D295" s="88"/>
      <c r="E295" s="69"/>
      <c r="F295" s="201"/>
    </row>
    <row r="296" spans="1:6" x14ac:dyDescent="0.25">
      <c r="A296" s="87"/>
      <c r="B296" s="88"/>
      <c r="C296" s="88"/>
      <c r="D296" s="95"/>
      <c r="E296" s="73"/>
      <c r="F296" s="201"/>
    </row>
    <row r="297" spans="1:6" x14ac:dyDescent="0.25">
      <c r="A297" s="87"/>
      <c r="B297" s="88"/>
      <c r="C297" s="88"/>
      <c r="D297" s="96"/>
      <c r="E297" s="75"/>
      <c r="F297" s="201"/>
    </row>
    <row r="298" spans="1:6" x14ac:dyDescent="0.25">
      <c r="A298" s="87"/>
      <c r="B298" s="88"/>
      <c r="C298" s="88"/>
      <c r="D298" s="96"/>
      <c r="E298" s="75"/>
      <c r="F298" s="201"/>
    </row>
    <row r="299" spans="1:6" x14ac:dyDescent="0.25">
      <c r="A299" s="99"/>
      <c r="B299" s="88"/>
      <c r="C299" s="88"/>
      <c r="D299" s="97"/>
      <c r="E299" s="76"/>
      <c r="F299" s="480"/>
    </row>
    <row r="300" spans="1:6" x14ac:dyDescent="0.25">
      <c r="A300" s="87"/>
      <c r="B300" s="88"/>
      <c r="C300" s="88"/>
      <c r="D300" s="96"/>
      <c r="E300" s="75"/>
      <c r="F300" s="480"/>
    </row>
    <row r="301" spans="1:6" ht="13.8" thickBot="1" x14ac:dyDescent="0.3">
      <c r="A301" s="87"/>
      <c r="B301" s="88"/>
      <c r="C301" s="88"/>
      <c r="D301" s="98"/>
      <c r="E301" s="77"/>
      <c r="F301" s="480"/>
    </row>
    <row r="302" spans="1:6" ht="13.8" thickTop="1" x14ac:dyDescent="0.25"/>
    <row r="307" spans="1:6" x14ac:dyDescent="0.25">
      <c r="A307" s="87"/>
      <c r="B307" s="88"/>
      <c r="C307" s="88"/>
      <c r="D307" s="88"/>
    </row>
    <row r="308" spans="1:6" x14ac:dyDescent="0.25">
      <c r="A308" s="87"/>
      <c r="B308" s="88"/>
      <c r="C308" s="88"/>
      <c r="D308" s="88"/>
    </row>
    <row r="309" spans="1:6" x14ac:dyDescent="0.25">
      <c r="A309" s="87"/>
      <c r="B309" s="89"/>
      <c r="C309" s="90"/>
      <c r="D309" s="90"/>
      <c r="E309" s="69"/>
      <c r="F309" s="201"/>
    </row>
    <row r="310" spans="1:6" x14ac:dyDescent="0.25">
      <c r="A310" s="87"/>
      <c r="B310" s="90"/>
      <c r="C310" s="90"/>
      <c r="D310" s="90"/>
      <c r="E310" s="69"/>
      <c r="F310" s="201"/>
    </row>
    <row r="311" spans="1:6" x14ac:dyDescent="0.25">
      <c r="A311" s="87"/>
      <c r="B311" s="89"/>
      <c r="C311" s="90"/>
      <c r="D311" s="90"/>
      <c r="E311" s="69"/>
      <c r="F311" s="201"/>
    </row>
    <row r="312" spans="1:6" x14ac:dyDescent="0.25">
      <c r="A312" s="87"/>
      <c r="B312" s="90"/>
      <c r="C312" s="90"/>
      <c r="D312" s="90"/>
      <c r="E312" s="69"/>
      <c r="F312" s="201"/>
    </row>
    <row r="313" spans="1:6" x14ac:dyDescent="0.25">
      <c r="A313" s="87"/>
      <c r="B313" s="90"/>
      <c r="C313" s="90"/>
      <c r="D313" s="90"/>
      <c r="E313" s="69"/>
      <c r="F313" s="201"/>
    </row>
    <row r="314" spans="1:6" x14ac:dyDescent="0.25">
      <c r="A314" s="87"/>
      <c r="B314" s="89"/>
      <c r="C314" s="90"/>
      <c r="D314" s="90"/>
      <c r="E314" s="69"/>
      <c r="F314" s="201"/>
    </row>
    <row r="315" spans="1:6" x14ac:dyDescent="0.25">
      <c r="A315" s="87"/>
      <c r="B315" s="90"/>
      <c r="C315" s="90"/>
      <c r="D315" s="90"/>
      <c r="E315" s="69"/>
      <c r="F315" s="201"/>
    </row>
    <row r="316" spans="1:6" x14ac:dyDescent="0.25">
      <c r="A316" s="91"/>
      <c r="B316" s="92"/>
      <c r="C316" s="92"/>
      <c r="D316" s="92"/>
      <c r="E316" s="85"/>
      <c r="F316" s="201"/>
    </row>
    <row r="317" spans="1:6" x14ac:dyDescent="0.25">
      <c r="A317" s="87"/>
      <c r="B317" s="90"/>
      <c r="C317" s="90"/>
      <c r="D317" s="90"/>
      <c r="E317" s="69"/>
      <c r="F317" s="201"/>
    </row>
    <row r="318" spans="1:6" x14ac:dyDescent="0.25">
      <c r="A318" s="87"/>
      <c r="B318" s="90"/>
      <c r="C318" s="90"/>
      <c r="D318" s="90"/>
      <c r="E318" s="69"/>
      <c r="F318" s="201"/>
    </row>
    <row r="319" spans="1:6" x14ac:dyDescent="0.25">
      <c r="A319" s="87"/>
      <c r="B319" s="89"/>
      <c r="C319" s="90"/>
      <c r="D319" s="90"/>
      <c r="E319" s="69"/>
      <c r="F319" s="201"/>
    </row>
    <row r="320" spans="1:6" x14ac:dyDescent="0.25">
      <c r="A320" s="87"/>
      <c r="B320" s="89"/>
      <c r="C320" s="90"/>
      <c r="D320" s="90"/>
      <c r="E320" s="69"/>
      <c r="F320" s="201"/>
    </row>
    <row r="321" spans="1:6" x14ac:dyDescent="0.25">
      <c r="A321" s="87"/>
      <c r="B321" s="93"/>
      <c r="C321" s="88"/>
      <c r="D321" s="94"/>
      <c r="E321" s="71"/>
      <c r="F321" s="482"/>
    </row>
    <row r="322" spans="1:6" x14ac:dyDescent="0.25">
      <c r="A322" s="87"/>
      <c r="B322" s="88"/>
      <c r="C322" s="88"/>
      <c r="D322" s="88"/>
      <c r="E322" s="69"/>
      <c r="F322" s="201"/>
    </row>
    <row r="323" spans="1:6" x14ac:dyDescent="0.25">
      <c r="A323" s="87"/>
      <c r="B323" s="88"/>
      <c r="C323" s="88"/>
      <c r="D323" s="95"/>
      <c r="E323" s="73"/>
      <c r="F323" s="201"/>
    </row>
    <row r="324" spans="1:6" x14ac:dyDescent="0.25">
      <c r="A324" s="87"/>
      <c r="B324" s="88"/>
      <c r="C324" s="88"/>
      <c r="D324" s="96"/>
      <c r="E324" s="75"/>
      <c r="F324" s="201"/>
    </row>
    <row r="325" spans="1:6" x14ac:dyDescent="0.25">
      <c r="A325" s="87"/>
      <c r="B325" s="88"/>
      <c r="C325" s="88"/>
      <c r="D325" s="96"/>
      <c r="E325" s="75"/>
      <c r="F325" s="201"/>
    </row>
    <row r="326" spans="1:6" x14ac:dyDescent="0.25">
      <c r="A326" s="99"/>
      <c r="B326" s="88"/>
      <c r="C326" s="88"/>
      <c r="D326" s="97"/>
      <c r="E326" s="76"/>
      <c r="F326" s="480"/>
    </row>
    <row r="327" spans="1:6" x14ac:dyDescent="0.25">
      <c r="A327" s="87"/>
      <c r="B327" s="88"/>
      <c r="C327" s="88"/>
      <c r="D327" s="96"/>
      <c r="E327" s="75"/>
      <c r="F327" s="480"/>
    </row>
    <row r="328" spans="1:6" ht="13.8" thickBot="1" x14ac:dyDescent="0.3">
      <c r="A328" s="87"/>
      <c r="B328" s="88"/>
      <c r="C328" s="88"/>
      <c r="D328" s="98"/>
      <c r="E328" s="77"/>
      <c r="F328" s="480"/>
    </row>
    <row r="329" spans="1:6" ht="13.8" thickTop="1" x14ac:dyDescent="0.25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9"/>
  <sheetViews>
    <sheetView topLeftCell="A26" workbookViewId="0">
      <selection activeCell="F37" sqref="F37"/>
    </sheetView>
  </sheetViews>
  <sheetFormatPr defaultRowHeight="13.2" x14ac:dyDescent="0.25"/>
  <cols>
    <col min="2" max="3" width="10.33203125" bestFit="1" customWidth="1"/>
    <col min="4" max="4" width="9.88671875" bestFit="1" customWidth="1"/>
    <col min="5" max="6" width="9.5546875" bestFit="1" customWidth="1"/>
    <col min="9" max="9" width="11.88671875" bestFit="1" customWidth="1"/>
    <col min="10" max="11" width="10" bestFit="1" customWidth="1"/>
    <col min="12" max="12" width="9.44140625" bestFit="1" customWidth="1"/>
    <col min="14" max="14" width="12" bestFit="1" customWidth="1"/>
    <col min="17" max="18" width="10.5546875" bestFit="1" customWidth="1"/>
    <col min="19" max="19" width="9.33203125" bestFit="1" customWidth="1"/>
    <col min="21" max="21" width="11.44140625" bestFit="1" customWidth="1"/>
  </cols>
  <sheetData>
    <row r="1" spans="1:24" x14ac:dyDescent="0.25">
      <c r="B1">
        <v>52862</v>
      </c>
      <c r="D1">
        <v>6828</v>
      </c>
    </row>
    <row r="2" spans="1:24" x14ac:dyDescent="0.25">
      <c r="B2" s="254" t="s">
        <v>20</v>
      </c>
      <c r="C2" s="254" t="s">
        <v>21</v>
      </c>
      <c r="D2" s="254" t="s">
        <v>20</v>
      </c>
      <c r="E2" s="254" t="s">
        <v>21</v>
      </c>
      <c r="F2" s="255" t="s">
        <v>50</v>
      </c>
    </row>
    <row r="3" spans="1:24" x14ac:dyDescent="0.25">
      <c r="A3">
        <v>1</v>
      </c>
      <c r="B3" s="90">
        <v>19565</v>
      </c>
      <c r="C3" s="90">
        <v>19737</v>
      </c>
      <c r="D3" s="90"/>
      <c r="E3" s="90"/>
      <c r="F3" s="90">
        <f>+E3-D3+C3-B3</f>
        <v>172</v>
      </c>
    </row>
    <row r="4" spans="1:24" x14ac:dyDescent="0.25">
      <c r="A4">
        <v>2</v>
      </c>
      <c r="B4" s="90">
        <v>19701</v>
      </c>
      <c r="C4" s="90">
        <v>19737</v>
      </c>
      <c r="D4" s="90"/>
      <c r="E4" s="90"/>
      <c r="F4" s="90">
        <f>+E4-D4+C4-B4</f>
        <v>36</v>
      </c>
    </row>
    <row r="5" spans="1:24" x14ac:dyDescent="0.25">
      <c r="A5">
        <v>3</v>
      </c>
      <c r="B5" s="90">
        <v>19719</v>
      </c>
      <c r="C5" s="90">
        <v>19737</v>
      </c>
      <c r="D5" s="90"/>
      <c r="E5" s="90"/>
      <c r="F5" s="90">
        <f>+E5-D5+C5-B5</f>
        <v>18</v>
      </c>
    </row>
    <row r="6" spans="1:24" x14ac:dyDescent="0.25">
      <c r="A6">
        <v>4</v>
      </c>
      <c r="B6" s="90">
        <v>19712</v>
      </c>
      <c r="C6" s="90">
        <v>19737</v>
      </c>
      <c r="D6" s="90"/>
      <c r="E6" s="90">
        <v>-10000</v>
      </c>
      <c r="F6" s="90">
        <f t="shared" ref="F6:F33" si="0">+E6-D6+C6-B6</f>
        <v>-9975</v>
      </c>
      <c r="I6" t="s">
        <v>242</v>
      </c>
      <c r="P6" t="s">
        <v>243</v>
      </c>
    </row>
    <row r="7" spans="1:24" x14ac:dyDescent="0.25">
      <c r="A7">
        <v>5</v>
      </c>
      <c r="B7" s="90">
        <v>19700</v>
      </c>
      <c r="C7" s="90">
        <v>19737</v>
      </c>
      <c r="D7" s="90"/>
      <c r="E7" s="90">
        <v>-50</v>
      </c>
      <c r="F7" s="90">
        <f t="shared" si="0"/>
        <v>-13</v>
      </c>
    </row>
    <row r="8" spans="1:24" x14ac:dyDescent="0.25">
      <c r="A8">
        <v>6</v>
      </c>
      <c r="B8" s="90">
        <v>19696</v>
      </c>
      <c r="C8" s="90">
        <v>19737</v>
      </c>
      <c r="D8" s="90"/>
      <c r="E8" s="90"/>
      <c r="F8" s="90">
        <f t="shared" si="0"/>
        <v>41</v>
      </c>
      <c r="I8" s="87" t="s">
        <v>40</v>
      </c>
      <c r="J8" s="87" t="s">
        <v>20</v>
      </c>
      <c r="K8" s="87" t="s">
        <v>21</v>
      </c>
      <c r="L8" s="87" t="s">
        <v>50</v>
      </c>
      <c r="M8" s="87" t="s">
        <v>16</v>
      </c>
      <c r="N8" s="87" t="s">
        <v>28</v>
      </c>
      <c r="O8" s="87"/>
      <c r="P8" s="87" t="s">
        <v>40</v>
      </c>
      <c r="Q8" s="87" t="s">
        <v>20</v>
      </c>
      <c r="R8" s="87" t="s">
        <v>21</v>
      </c>
      <c r="S8" s="87" t="s">
        <v>50</v>
      </c>
      <c r="T8" s="87" t="s">
        <v>16</v>
      </c>
      <c r="U8" s="87" t="s">
        <v>28</v>
      </c>
    </row>
    <row r="9" spans="1:24" ht="15.75" customHeight="1" x14ac:dyDescent="0.25">
      <c r="A9">
        <v>7</v>
      </c>
      <c r="B9" s="90">
        <v>22849</v>
      </c>
      <c r="C9" s="90">
        <v>22895</v>
      </c>
      <c r="D9" s="90"/>
      <c r="E9" s="90"/>
      <c r="F9" s="90">
        <f t="shared" si="0"/>
        <v>46</v>
      </c>
      <c r="I9" s="455"/>
      <c r="J9" s="330"/>
      <c r="K9" s="330"/>
      <c r="L9" s="330"/>
      <c r="M9" s="454"/>
      <c r="N9" s="454"/>
      <c r="O9" s="454"/>
      <c r="P9" s="455"/>
      <c r="Q9" s="330"/>
      <c r="R9" s="330"/>
      <c r="S9" s="330"/>
      <c r="T9" s="454"/>
      <c r="U9" s="454"/>
    </row>
    <row r="10" spans="1:24" x14ac:dyDescent="0.25">
      <c r="A10">
        <v>8</v>
      </c>
      <c r="B10" s="90">
        <v>19738</v>
      </c>
      <c r="C10" s="90">
        <v>19737</v>
      </c>
      <c r="D10" s="90"/>
      <c r="E10" s="90"/>
      <c r="F10" s="90">
        <f t="shared" si="0"/>
        <v>-1</v>
      </c>
      <c r="I10" s="455">
        <v>37012</v>
      </c>
      <c r="J10" s="330">
        <v>1103057</v>
      </c>
      <c r="K10" s="330">
        <v>1120793</v>
      </c>
      <c r="L10" s="330">
        <f>+K10-J10</f>
        <v>17736</v>
      </c>
      <c r="M10" s="454">
        <v>4.01</v>
      </c>
      <c r="N10" s="454">
        <f>+L10*M10</f>
        <v>71121.36</v>
      </c>
      <c r="O10" s="454"/>
      <c r="P10" s="455">
        <v>37012</v>
      </c>
      <c r="Q10" s="330">
        <v>-202726</v>
      </c>
      <c r="R10" s="330">
        <v>-185000</v>
      </c>
      <c r="S10" s="330">
        <f t="shared" ref="S10:S15" si="1">+R10-Q10</f>
        <v>17726</v>
      </c>
      <c r="T10" s="454">
        <v>4.01</v>
      </c>
      <c r="U10" s="454">
        <f>+S10*T10</f>
        <v>71081.259999999995</v>
      </c>
      <c r="W10" s="456">
        <v>37012</v>
      </c>
      <c r="X10">
        <v>4.01</v>
      </c>
    </row>
    <row r="11" spans="1:24" x14ac:dyDescent="0.25">
      <c r="A11">
        <v>9</v>
      </c>
      <c r="B11" s="90">
        <v>19291</v>
      </c>
      <c r="C11" s="90">
        <v>19737</v>
      </c>
      <c r="D11" s="90">
        <v>-10996</v>
      </c>
      <c r="E11" s="90">
        <v>-25000</v>
      </c>
      <c r="F11" s="90">
        <f t="shared" si="0"/>
        <v>-13558</v>
      </c>
      <c r="I11" s="455">
        <v>37043</v>
      </c>
      <c r="J11" s="330">
        <f>1647210-1647210+1654290</f>
        <v>1654290</v>
      </c>
      <c r="K11" s="330">
        <v>1681871</v>
      </c>
      <c r="L11" s="330">
        <f>+K11-J11</f>
        <v>27581</v>
      </c>
      <c r="M11" s="454">
        <v>3.51</v>
      </c>
      <c r="N11" s="454">
        <f>+L11*M11</f>
        <v>96809.31</v>
      </c>
      <c r="O11" s="454"/>
      <c r="P11" s="455">
        <v>37043</v>
      </c>
      <c r="Q11" s="330">
        <v>-153623</v>
      </c>
      <c r="R11" s="330">
        <v>-88473</v>
      </c>
      <c r="S11" s="330">
        <f t="shared" si="1"/>
        <v>65150</v>
      </c>
      <c r="T11" s="454">
        <v>3.51</v>
      </c>
      <c r="U11" s="454">
        <f>+S11*T11</f>
        <v>228676.5</v>
      </c>
      <c r="W11" s="456">
        <v>37043</v>
      </c>
      <c r="X11">
        <v>3.51</v>
      </c>
    </row>
    <row r="12" spans="1:24" x14ac:dyDescent="0.25">
      <c r="A12">
        <v>10</v>
      </c>
      <c r="B12" s="90">
        <v>19791</v>
      </c>
      <c r="C12" s="90">
        <v>19737</v>
      </c>
      <c r="D12" s="90">
        <v>-1092</v>
      </c>
      <c r="E12" s="90">
        <v>-9593</v>
      </c>
      <c r="F12" s="90">
        <f t="shared" si="0"/>
        <v>-8555</v>
      </c>
      <c r="I12" s="455">
        <v>37073</v>
      </c>
      <c r="J12" s="330">
        <f>1305497-1305497+1309597</f>
        <v>1309597</v>
      </c>
      <c r="K12" s="330">
        <v>1270571</v>
      </c>
      <c r="L12" s="330">
        <f>+K12-J12</f>
        <v>-39026</v>
      </c>
      <c r="M12" s="454">
        <v>2.94</v>
      </c>
      <c r="N12" s="454">
        <f>+L12*M12</f>
        <v>-114736.44</v>
      </c>
      <c r="O12" s="454"/>
      <c r="P12" s="455">
        <v>37104</v>
      </c>
      <c r="Q12" s="330">
        <v>-34269</v>
      </c>
      <c r="R12" s="330">
        <v>-27046</v>
      </c>
      <c r="S12" s="330">
        <f t="shared" si="1"/>
        <v>7223</v>
      </c>
      <c r="T12" s="454">
        <v>2.85</v>
      </c>
      <c r="U12" s="454">
        <f>+S12*T12</f>
        <v>20585.55</v>
      </c>
      <c r="W12" s="456">
        <v>37073</v>
      </c>
      <c r="X12">
        <v>2.94</v>
      </c>
    </row>
    <row r="13" spans="1:24" x14ac:dyDescent="0.25">
      <c r="A13">
        <v>11</v>
      </c>
      <c r="B13" s="90">
        <v>39582</v>
      </c>
      <c r="C13" s="90">
        <v>39737</v>
      </c>
      <c r="D13" s="90">
        <v>-16072</v>
      </c>
      <c r="E13" s="90">
        <v>-25000</v>
      </c>
      <c r="F13" s="90">
        <f t="shared" si="0"/>
        <v>-8773</v>
      </c>
      <c r="I13" s="455">
        <v>37104</v>
      </c>
      <c r="J13" s="330">
        <f>1436775-1436775+1438269</f>
        <v>1438269</v>
      </c>
      <c r="K13" s="330">
        <v>1418897</v>
      </c>
      <c r="L13" s="330">
        <f>+K13-J13</f>
        <v>-19372</v>
      </c>
      <c r="M13" s="454">
        <v>2.85</v>
      </c>
      <c r="N13" s="454">
        <f>+L13*M13</f>
        <v>-55210.200000000004</v>
      </c>
      <c r="O13" s="454"/>
      <c r="P13" s="455">
        <v>37135</v>
      </c>
      <c r="Q13" s="330">
        <v>-1191628</v>
      </c>
      <c r="R13" s="330">
        <v>-1210937</v>
      </c>
      <c r="S13" s="330">
        <f t="shared" si="1"/>
        <v>-19309</v>
      </c>
      <c r="T13" s="454">
        <v>1.96</v>
      </c>
      <c r="U13" s="454">
        <f>+S13*T13</f>
        <v>-37845.64</v>
      </c>
      <c r="W13" s="456">
        <v>37104</v>
      </c>
      <c r="X13">
        <v>2.85</v>
      </c>
    </row>
    <row r="14" spans="1:24" x14ac:dyDescent="0.25">
      <c r="A14">
        <v>12</v>
      </c>
      <c r="B14" s="88">
        <v>27328</v>
      </c>
      <c r="C14" s="90">
        <v>27256</v>
      </c>
      <c r="D14" s="88">
        <v>-473</v>
      </c>
      <c r="E14" s="88"/>
      <c r="F14" s="90">
        <f t="shared" si="0"/>
        <v>401</v>
      </c>
      <c r="I14" s="455">
        <v>37135</v>
      </c>
      <c r="J14" s="330">
        <v>1109912</v>
      </c>
      <c r="K14" s="330">
        <v>1111335</v>
      </c>
      <c r="L14" s="330">
        <f>+K14-J14</f>
        <v>1423</v>
      </c>
      <c r="M14" s="454">
        <v>1.96</v>
      </c>
      <c r="N14" s="457">
        <f>+L14*M14</f>
        <v>2789.08</v>
      </c>
      <c r="O14" s="454"/>
      <c r="P14" s="455"/>
      <c r="Q14" s="330"/>
      <c r="R14" s="330"/>
      <c r="S14" s="330">
        <f t="shared" si="1"/>
        <v>0</v>
      </c>
      <c r="T14" s="454"/>
      <c r="U14" s="454"/>
      <c r="W14" s="456">
        <v>37135</v>
      </c>
      <c r="X14">
        <v>1.96</v>
      </c>
    </row>
    <row r="15" spans="1:24" x14ac:dyDescent="0.25">
      <c r="A15">
        <v>13</v>
      </c>
      <c r="B15" s="88">
        <v>11955</v>
      </c>
      <c r="C15" s="88">
        <v>27895</v>
      </c>
      <c r="D15" s="88"/>
      <c r="E15" s="88">
        <v>-4731</v>
      </c>
      <c r="F15" s="90">
        <f t="shared" si="0"/>
        <v>11209</v>
      </c>
      <c r="I15" s="455"/>
      <c r="J15" s="330"/>
      <c r="K15" s="330"/>
      <c r="L15" s="330"/>
      <c r="M15" s="454"/>
      <c r="N15" s="454"/>
      <c r="O15" s="454"/>
      <c r="P15" s="455"/>
      <c r="Q15" s="330"/>
      <c r="R15" s="330"/>
      <c r="S15" s="330">
        <f t="shared" si="1"/>
        <v>0</v>
      </c>
      <c r="T15" s="454"/>
      <c r="U15" s="454"/>
    </row>
    <row r="16" spans="1:24" x14ac:dyDescent="0.25">
      <c r="A16">
        <v>14</v>
      </c>
      <c r="B16" s="88">
        <v>22276</v>
      </c>
      <c r="C16" s="88">
        <v>22895</v>
      </c>
      <c r="D16" s="88"/>
      <c r="E16" s="88"/>
      <c r="F16" s="90">
        <f t="shared" si="0"/>
        <v>619</v>
      </c>
      <c r="I16" s="455" t="s">
        <v>244</v>
      </c>
      <c r="J16" s="330"/>
      <c r="K16" s="330"/>
      <c r="L16" s="330">
        <f>SUM(L10:L15)</f>
        <v>-11658</v>
      </c>
      <c r="M16" s="454"/>
      <c r="N16" s="454">
        <f>SUM(N9:N15)</f>
        <v>773.10999999997694</v>
      </c>
      <c r="O16" s="454"/>
      <c r="P16" s="455" t="s">
        <v>244</v>
      </c>
      <c r="Q16" s="330"/>
      <c r="R16" s="330"/>
      <c r="S16" s="330">
        <f>SUM(S9:S15)</f>
        <v>70790</v>
      </c>
      <c r="T16" s="454"/>
      <c r="U16" s="454">
        <f>SUM(U9:U15)</f>
        <v>282497.67</v>
      </c>
    </row>
    <row r="17" spans="1:21" x14ac:dyDescent="0.25">
      <c r="A17">
        <v>15</v>
      </c>
      <c r="B17" s="88">
        <v>22817</v>
      </c>
      <c r="C17" s="88">
        <v>22895</v>
      </c>
      <c r="D17" s="330"/>
      <c r="E17" s="330"/>
      <c r="F17" s="90">
        <f t="shared" si="0"/>
        <v>78</v>
      </c>
    </row>
    <row r="18" spans="1:21" x14ac:dyDescent="0.25">
      <c r="A18">
        <v>16</v>
      </c>
      <c r="B18" s="88">
        <v>22888</v>
      </c>
      <c r="C18" s="88">
        <v>22895</v>
      </c>
      <c r="D18" s="330"/>
      <c r="E18" s="330"/>
      <c r="F18" s="90">
        <f t="shared" si="0"/>
        <v>7</v>
      </c>
      <c r="I18" s="455" t="s">
        <v>245</v>
      </c>
      <c r="J18" s="330"/>
      <c r="K18" s="330"/>
      <c r="L18" s="330">
        <v>19880</v>
      </c>
      <c r="M18" s="454"/>
      <c r="N18" s="454"/>
      <c r="O18" s="454"/>
      <c r="P18" s="455" t="s">
        <v>245</v>
      </c>
      <c r="Q18" s="330"/>
      <c r="R18" s="330"/>
      <c r="S18" s="330">
        <v>37185</v>
      </c>
      <c r="T18" s="454"/>
      <c r="U18" s="454"/>
    </row>
    <row r="19" spans="1:21" x14ac:dyDescent="0.25">
      <c r="A19">
        <v>17</v>
      </c>
      <c r="B19" s="88">
        <v>22877</v>
      </c>
      <c r="C19" s="88">
        <v>22895</v>
      </c>
      <c r="D19" s="330"/>
      <c r="E19" s="330"/>
      <c r="F19" s="90">
        <f t="shared" si="0"/>
        <v>18</v>
      </c>
      <c r="I19" s="455"/>
      <c r="J19" s="330"/>
      <c r="K19" s="330"/>
      <c r="L19" s="330"/>
      <c r="M19" s="454"/>
      <c r="N19" s="454"/>
      <c r="O19" s="454"/>
      <c r="P19" s="455"/>
      <c r="Q19" s="330"/>
      <c r="R19" s="330"/>
      <c r="S19" s="330"/>
      <c r="T19" s="454"/>
      <c r="U19" s="454"/>
    </row>
    <row r="20" spans="1:21" x14ac:dyDescent="0.25">
      <c r="A20">
        <v>18</v>
      </c>
      <c r="B20" s="330"/>
      <c r="C20" s="330"/>
      <c r="D20" s="330"/>
      <c r="E20" s="330"/>
      <c r="F20" s="90">
        <f t="shared" si="0"/>
        <v>0</v>
      </c>
      <c r="I20" s="455"/>
      <c r="J20" s="330"/>
      <c r="K20" s="330"/>
      <c r="L20" s="330"/>
      <c r="M20" s="454"/>
      <c r="N20" s="454"/>
      <c r="O20" s="454"/>
      <c r="P20" s="455"/>
      <c r="Q20" s="330"/>
      <c r="R20" s="330"/>
      <c r="S20" s="330"/>
      <c r="T20" s="454"/>
      <c r="U20" s="454"/>
    </row>
    <row r="21" spans="1:21" x14ac:dyDescent="0.25">
      <c r="A21">
        <v>19</v>
      </c>
      <c r="B21" s="330"/>
      <c r="C21" s="330"/>
      <c r="D21" s="330"/>
      <c r="E21" s="330"/>
      <c r="F21" s="90">
        <f t="shared" si="0"/>
        <v>0</v>
      </c>
      <c r="I21" s="455"/>
      <c r="J21" s="330"/>
      <c r="K21" s="330"/>
      <c r="L21" s="330"/>
      <c r="M21" s="454"/>
      <c r="N21" s="454"/>
      <c r="O21" s="454"/>
      <c r="P21" s="455"/>
      <c r="Q21" s="330"/>
      <c r="R21" s="330"/>
      <c r="S21" s="330"/>
      <c r="T21" s="454"/>
      <c r="U21" s="454"/>
    </row>
    <row r="22" spans="1:21" x14ac:dyDescent="0.25">
      <c r="A22">
        <v>20</v>
      </c>
      <c r="B22" s="436"/>
      <c r="C22" s="330"/>
      <c r="D22" s="330"/>
      <c r="E22" s="330"/>
      <c r="F22" s="90">
        <f t="shared" si="0"/>
        <v>0</v>
      </c>
      <c r="I22" s="455"/>
      <c r="J22" s="330"/>
      <c r="K22" s="330"/>
      <c r="L22" s="330"/>
      <c r="M22" s="454"/>
      <c r="N22" s="454"/>
      <c r="O22" s="454"/>
      <c r="P22" s="455"/>
      <c r="Q22" s="330"/>
      <c r="R22" s="330"/>
      <c r="S22" s="330"/>
      <c r="T22" s="454"/>
      <c r="U22" s="454"/>
    </row>
    <row r="23" spans="1:21" x14ac:dyDescent="0.25">
      <c r="A23">
        <v>21</v>
      </c>
      <c r="B23" s="330"/>
      <c r="C23" s="330"/>
      <c r="D23" s="330"/>
      <c r="E23" s="330"/>
      <c r="F23" s="90">
        <f t="shared" si="0"/>
        <v>0</v>
      </c>
      <c r="I23" s="455"/>
      <c r="J23" s="330"/>
      <c r="K23" s="330"/>
      <c r="L23" s="330"/>
      <c r="M23" s="454"/>
      <c r="N23" s="454"/>
      <c r="O23" s="454"/>
      <c r="P23" s="455"/>
      <c r="Q23" s="330"/>
      <c r="R23" s="330"/>
      <c r="S23" s="330"/>
      <c r="T23" s="454"/>
      <c r="U23" s="454"/>
    </row>
    <row r="24" spans="1:21" x14ac:dyDescent="0.25">
      <c r="A24">
        <v>22</v>
      </c>
      <c r="B24" s="330"/>
      <c r="C24" s="330"/>
      <c r="D24" s="330"/>
      <c r="E24" s="330"/>
      <c r="F24" s="90">
        <f t="shared" si="0"/>
        <v>0</v>
      </c>
      <c r="I24" s="87"/>
      <c r="J24" s="87"/>
      <c r="K24" s="87"/>
      <c r="L24" s="87"/>
      <c r="M24" s="454"/>
      <c r="N24" s="454"/>
      <c r="O24" s="454"/>
      <c r="P24" s="87"/>
      <c r="Q24" s="87"/>
      <c r="R24" s="87"/>
      <c r="S24" s="330"/>
      <c r="T24" s="454"/>
      <c r="U24" s="454"/>
    </row>
    <row r="25" spans="1:21" x14ac:dyDescent="0.25">
      <c r="A25">
        <v>23</v>
      </c>
      <c r="B25" s="330"/>
      <c r="C25" s="330"/>
      <c r="D25" s="330"/>
      <c r="E25" s="330"/>
      <c r="F25" s="90">
        <f t="shared" si="0"/>
        <v>0</v>
      </c>
      <c r="I25" s="87"/>
      <c r="J25" s="87"/>
      <c r="K25" s="87"/>
      <c r="L25" s="87"/>
      <c r="M25" s="454"/>
      <c r="N25" s="454"/>
      <c r="O25" s="454"/>
      <c r="P25" s="87"/>
      <c r="Q25" s="87"/>
      <c r="R25" s="87"/>
      <c r="S25" s="330"/>
      <c r="T25" s="454"/>
      <c r="U25" s="454"/>
    </row>
    <row r="26" spans="1:21" x14ac:dyDescent="0.25">
      <c r="A26">
        <v>24</v>
      </c>
      <c r="B26" s="330"/>
      <c r="C26" s="330"/>
      <c r="D26" s="330"/>
      <c r="E26" s="330"/>
      <c r="F26" s="90">
        <f t="shared" si="0"/>
        <v>0</v>
      </c>
      <c r="I26" s="87"/>
      <c r="J26" s="87"/>
      <c r="K26" s="87"/>
      <c r="L26" s="87"/>
      <c r="M26" s="454"/>
      <c r="N26" s="454"/>
      <c r="O26" s="454"/>
      <c r="P26" s="87"/>
      <c r="Q26" s="87"/>
      <c r="R26" s="87"/>
      <c r="S26" s="330"/>
      <c r="T26" s="454"/>
      <c r="U26" s="454"/>
    </row>
    <row r="27" spans="1:21" x14ac:dyDescent="0.25">
      <c r="A27">
        <v>25</v>
      </c>
      <c r="B27" s="330"/>
      <c r="C27" s="330"/>
      <c r="D27" s="330"/>
      <c r="E27" s="330"/>
      <c r="F27" s="90">
        <f t="shared" si="0"/>
        <v>0</v>
      </c>
      <c r="I27" s="87"/>
      <c r="J27" s="87"/>
      <c r="K27" s="87"/>
      <c r="L27" s="87"/>
      <c r="M27" s="454"/>
      <c r="N27" s="454"/>
      <c r="O27" s="454"/>
      <c r="P27" s="87"/>
      <c r="Q27" s="87"/>
      <c r="R27" s="87"/>
      <c r="S27" s="330"/>
      <c r="T27" s="454"/>
      <c r="U27" s="454"/>
    </row>
    <row r="28" spans="1:21" x14ac:dyDescent="0.25">
      <c r="A28">
        <v>26</v>
      </c>
      <c r="B28" s="330"/>
      <c r="C28" s="330"/>
      <c r="D28" s="14"/>
      <c r="E28" s="14"/>
      <c r="F28" s="90">
        <f t="shared" si="0"/>
        <v>0</v>
      </c>
      <c r="I28" s="87"/>
      <c r="J28" s="87"/>
      <c r="K28" s="87"/>
      <c r="L28" s="87"/>
      <c r="M28" s="454"/>
      <c r="N28" s="454"/>
      <c r="O28" s="454"/>
      <c r="P28" s="87"/>
      <c r="Q28" s="87"/>
      <c r="R28" s="87"/>
      <c r="S28" s="87"/>
      <c r="T28" s="454"/>
      <c r="U28" s="454"/>
    </row>
    <row r="29" spans="1:21" x14ac:dyDescent="0.25">
      <c r="A29">
        <v>27</v>
      </c>
      <c r="B29" s="330"/>
      <c r="C29" s="330"/>
      <c r="D29" s="14"/>
      <c r="E29" s="14"/>
      <c r="F29" s="90">
        <f t="shared" si="0"/>
        <v>0</v>
      </c>
      <c r="I29" s="87"/>
      <c r="J29" s="87"/>
      <c r="K29" s="87"/>
      <c r="L29" s="87"/>
      <c r="M29" s="454"/>
      <c r="N29" s="454"/>
      <c r="O29" s="454"/>
      <c r="P29" s="87"/>
      <c r="Q29" s="87"/>
      <c r="R29" s="87"/>
      <c r="S29" s="87"/>
      <c r="T29" s="454"/>
      <c r="U29" s="454"/>
    </row>
    <row r="30" spans="1:21" x14ac:dyDescent="0.25">
      <c r="A30">
        <v>28</v>
      </c>
      <c r="B30" s="436"/>
      <c r="C30" s="330"/>
      <c r="D30" s="14"/>
      <c r="E30" s="14"/>
      <c r="F30" s="90">
        <f t="shared" si="0"/>
        <v>0</v>
      </c>
      <c r="I30" s="87"/>
      <c r="J30" s="87"/>
      <c r="K30" s="87"/>
      <c r="L30" s="87"/>
      <c r="M30" s="454"/>
      <c r="N30" s="454"/>
      <c r="O30" s="454"/>
      <c r="P30" s="87"/>
      <c r="Q30" s="87"/>
      <c r="R30" s="87"/>
      <c r="S30" s="87"/>
      <c r="T30" s="454"/>
      <c r="U30" s="454"/>
    </row>
    <row r="31" spans="1:21" x14ac:dyDescent="0.25">
      <c r="A31">
        <v>29</v>
      </c>
      <c r="B31" s="330"/>
      <c r="C31" s="330"/>
      <c r="D31" s="14"/>
      <c r="E31" s="14"/>
      <c r="F31" s="90">
        <f t="shared" si="0"/>
        <v>0</v>
      </c>
      <c r="I31" s="87"/>
      <c r="J31" s="87"/>
      <c r="K31" s="87"/>
      <c r="L31" s="87"/>
      <c r="M31" s="454"/>
      <c r="N31" s="454"/>
      <c r="O31" s="454"/>
      <c r="P31" s="87"/>
      <c r="Q31" s="87"/>
      <c r="R31" s="87"/>
      <c r="S31" s="87"/>
      <c r="T31" s="454"/>
      <c r="U31" s="454"/>
    </row>
    <row r="32" spans="1:21" x14ac:dyDescent="0.25">
      <c r="A32">
        <v>30</v>
      </c>
      <c r="B32" s="330"/>
      <c r="C32" s="330"/>
      <c r="D32" s="14"/>
      <c r="E32" s="14"/>
      <c r="F32" s="90">
        <f t="shared" si="0"/>
        <v>0</v>
      </c>
      <c r="M32" s="259"/>
      <c r="N32" s="259"/>
      <c r="O32" s="259"/>
      <c r="T32" s="259"/>
      <c r="U32" s="259"/>
    </row>
    <row r="33" spans="1:21" x14ac:dyDescent="0.25">
      <c r="A33">
        <v>31</v>
      </c>
      <c r="B33" s="330"/>
      <c r="C33" s="330"/>
      <c r="D33" s="14"/>
      <c r="E33" s="14"/>
      <c r="F33" s="90">
        <f t="shared" si="0"/>
        <v>0</v>
      </c>
      <c r="M33" s="259"/>
      <c r="N33" s="259"/>
      <c r="O33" s="259"/>
      <c r="T33" s="259"/>
      <c r="U33" s="259"/>
    </row>
    <row r="34" spans="1:21" x14ac:dyDescent="0.25">
      <c r="B34" s="287">
        <f>SUM(B3:B33)</f>
        <v>369485</v>
      </c>
      <c r="C34" s="287">
        <f>SUM(C3:C33)</f>
        <v>386996</v>
      </c>
      <c r="D34" s="14">
        <f>SUM(D3:D33)</f>
        <v>-28633</v>
      </c>
      <c r="E34" s="14">
        <f>SUM(E3:E33)</f>
        <v>-74374</v>
      </c>
      <c r="F34" s="14">
        <f>SUM(F3:F33)</f>
        <v>-28230</v>
      </c>
      <c r="M34" s="259"/>
      <c r="N34" s="259"/>
      <c r="O34" s="259"/>
      <c r="T34" s="259"/>
      <c r="U34" s="259"/>
    </row>
    <row r="35" spans="1:21" x14ac:dyDescent="0.25">
      <c r="D35" s="14"/>
      <c r="E35" s="14"/>
      <c r="F35" s="14"/>
      <c r="M35" s="259"/>
      <c r="N35" s="259"/>
      <c r="O35" s="259"/>
      <c r="T35" s="259"/>
      <c r="U35" s="259"/>
    </row>
    <row r="36" spans="1:21" x14ac:dyDescent="0.25">
      <c r="F36" s="334"/>
      <c r="M36" s="259"/>
      <c r="N36" s="259"/>
      <c r="O36" s="259"/>
      <c r="T36" s="259"/>
      <c r="U36" s="259"/>
    </row>
    <row r="37" spans="1:21" x14ac:dyDescent="0.25">
      <c r="A37" s="256">
        <v>37225</v>
      </c>
      <c r="B37" s="14"/>
      <c r="C37" s="14"/>
      <c r="D37" s="14"/>
      <c r="E37" s="14"/>
      <c r="F37" s="505">
        <v>187363</v>
      </c>
      <c r="M37" s="259"/>
      <c r="N37" s="259"/>
      <c r="O37" s="259"/>
      <c r="T37" s="259"/>
      <c r="U37" s="259"/>
    </row>
    <row r="38" spans="1:21" x14ac:dyDescent="0.25">
      <c r="A38" s="256">
        <v>37242</v>
      </c>
      <c r="B38" s="14"/>
      <c r="C38" s="14"/>
      <c r="D38" s="14"/>
      <c r="E38" s="14"/>
      <c r="F38" s="150">
        <f>+F37+F34</f>
        <v>159133</v>
      </c>
      <c r="M38" s="259"/>
      <c r="N38" s="259"/>
      <c r="O38" s="259"/>
    </row>
    <row r="39" spans="1:21" x14ac:dyDescent="0.25">
      <c r="F39" s="293"/>
      <c r="M39" s="259"/>
      <c r="N39" s="259"/>
      <c r="O39" s="259"/>
    </row>
    <row r="40" spans="1:21" x14ac:dyDescent="0.25">
      <c r="F40" s="293"/>
      <c r="I40" s="348"/>
      <c r="M40" s="259"/>
      <c r="N40" s="259"/>
      <c r="O40" s="259"/>
    </row>
    <row r="41" spans="1:21" x14ac:dyDescent="0.25">
      <c r="F41" s="293"/>
      <c r="I41" s="348"/>
      <c r="M41" s="259"/>
      <c r="N41" s="259"/>
      <c r="O41" s="259"/>
    </row>
    <row r="42" spans="1:21" x14ac:dyDescent="0.25">
      <c r="A42" s="32" t="s">
        <v>153</v>
      </c>
      <c r="B42" s="32"/>
      <c r="C42" s="32"/>
      <c r="D42" s="47"/>
      <c r="F42" s="296"/>
      <c r="I42" s="348"/>
      <c r="M42" s="259"/>
      <c r="N42" s="259"/>
      <c r="O42" s="259"/>
    </row>
    <row r="43" spans="1:21" x14ac:dyDescent="0.25">
      <c r="A43" s="49">
        <f>+A37</f>
        <v>37225</v>
      </c>
      <c r="B43" s="32"/>
      <c r="C43" s="32"/>
      <c r="D43" s="512">
        <v>456695.3</v>
      </c>
      <c r="F43" s="293"/>
      <c r="G43" s="31"/>
      <c r="I43" s="348"/>
      <c r="M43" s="259"/>
      <c r="N43" s="259"/>
      <c r="O43" s="259"/>
    </row>
    <row r="44" spans="1:21" x14ac:dyDescent="0.25">
      <c r="A44" s="49">
        <f>+A38</f>
        <v>37242</v>
      </c>
      <c r="B44" s="32"/>
      <c r="C44" s="32"/>
      <c r="D44" s="382">
        <f>+F34*'by type_area'!J4</f>
        <v>-60412.200000000004</v>
      </c>
      <c r="F44" s="293"/>
      <c r="I44" s="348"/>
      <c r="M44" s="259"/>
      <c r="N44" s="259"/>
      <c r="O44" s="259"/>
    </row>
    <row r="45" spans="1:21" x14ac:dyDescent="0.25">
      <c r="A45" s="32"/>
      <c r="B45" s="32"/>
      <c r="C45" s="32"/>
      <c r="D45" s="200">
        <f>+D44+D43</f>
        <v>396283.1</v>
      </c>
      <c r="F45" s="293"/>
      <c r="I45" s="545"/>
      <c r="M45" s="259"/>
      <c r="N45" s="259"/>
      <c r="O45" s="259"/>
    </row>
    <row r="46" spans="1:21" x14ac:dyDescent="0.25">
      <c r="F46" s="293"/>
      <c r="I46" s="348"/>
      <c r="M46" s="259"/>
      <c r="N46" s="259"/>
      <c r="O46" s="259"/>
    </row>
    <row r="47" spans="1:21" x14ac:dyDescent="0.25">
      <c r="F47" s="293"/>
      <c r="M47" s="259"/>
      <c r="N47" s="259"/>
      <c r="O47" s="259"/>
    </row>
    <row r="48" spans="1:21" x14ac:dyDescent="0.25">
      <c r="F48" s="293"/>
      <c r="M48" s="259"/>
      <c r="N48" s="259"/>
      <c r="O48" s="259"/>
    </row>
    <row r="49" spans="13:15" x14ac:dyDescent="0.25">
      <c r="M49" s="259"/>
      <c r="N49" s="259"/>
      <c r="O49" s="259"/>
    </row>
    <row r="50" spans="13:15" x14ac:dyDescent="0.25">
      <c r="M50" s="259"/>
      <c r="N50" s="259"/>
      <c r="O50" s="259"/>
    </row>
    <row r="51" spans="13:15" x14ac:dyDescent="0.25">
      <c r="M51" s="259"/>
      <c r="N51" s="259"/>
      <c r="O51" s="259"/>
    </row>
    <row r="52" spans="13:15" x14ac:dyDescent="0.25">
      <c r="M52" s="259"/>
      <c r="N52" s="259"/>
      <c r="O52" s="259"/>
    </row>
    <row r="53" spans="13:15" x14ac:dyDescent="0.25">
      <c r="M53" s="259"/>
      <c r="N53" s="259"/>
      <c r="O53" s="259"/>
    </row>
    <row r="54" spans="13:15" x14ac:dyDescent="0.25">
      <c r="M54" s="259"/>
      <c r="N54" s="259"/>
      <c r="O54" s="259"/>
    </row>
    <row r="55" spans="13:15" x14ac:dyDescent="0.25">
      <c r="M55" s="259"/>
      <c r="N55" s="259"/>
      <c r="O55" s="259"/>
    </row>
    <row r="56" spans="13:15" x14ac:dyDescent="0.25">
      <c r="M56" s="259"/>
      <c r="N56" s="259"/>
      <c r="O56" s="259"/>
    </row>
    <row r="57" spans="13:15" x14ac:dyDescent="0.25">
      <c r="M57" s="259"/>
      <c r="N57" s="259"/>
      <c r="O57" s="259"/>
    </row>
    <row r="58" spans="13:15" x14ac:dyDescent="0.25">
      <c r="M58" s="259"/>
      <c r="N58" s="259"/>
      <c r="O58" s="259"/>
    </row>
    <row r="59" spans="13:15" x14ac:dyDescent="0.25">
      <c r="M59" s="259"/>
      <c r="N59" s="259"/>
      <c r="O59" s="259"/>
    </row>
    <row r="60" spans="13:15" x14ac:dyDescent="0.25">
      <c r="M60" s="259"/>
      <c r="N60" s="259"/>
      <c r="O60" s="259"/>
    </row>
    <row r="61" spans="13:15" x14ac:dyDescent="0.25">
      <c r="M61" s="259"/>
      <c r="N61" s="259"/>
      <c r="O61" s="259"/>
    </row>
    <row r="62" spans="13:15" x14ac:dyDescent="0.25">
      <c r="M62" s="259"/>
      <c r="N62" s="259"/>
      <c r="O62" s="259"/>
    </row>
    <row r="63" spans="13:15" x14ac:dyDescent="0.25">
      <c r="M63" s="259"/>
      <c r="N63" s="259"/>
      <c r="O63" s="259"/>
    </row>
    <row r="64" spans="13:15" x14ac:dyDescent="0.25">
      <c r="M64" s="259"/>
      <c r="N64" s="259"/>
      <c r="O64" s="259"/>
    </row>
    <row r="65" spans="13:15" x14ac:dyDescent="0.25">
      <c r="M65" s="259"/>
      <c r="N65" s="259"/>
      <c r="O65" s="259"/>
    </row>
    <row r="66" spans="13:15" x14ac:dyDescent="0.25">
      <c r="M66" s="259"/>
      <c r="N66" s="259"/>
      <c r="O66" s="259"/>
    </row>
    <row r="67" spans="13:15" x14ac:dyDescent="0.25">
      <c r="M67" s="259"/>
      <c r="N67" s="259"/>
      <c r="O67" s="259"/>
    </row>
    <row r="68" spans="13:15" x14ac:dyDescent="0.25">
      <c r="M68" s="259"/>
      <c r="N68" s="259"/>
      <c r="O68" s="259"/>
    </row>
    <row r="69" spans="13:15" x14ac:dyDescent="0.25">
      <c r="M69" s="259"/>
      <c r="N69" s="259"/>
      <c r="O69" s="259"/>
    </row>
    <row r="70" spans="13:15" x14ac:dyDescent="0.25">
      <c r="M70" s="259"/>
      <c r="N70" s="259"/>
      <c r="O70" s="259"/>
    </row>
    <row r="71" spans="13:15" x14ac:dyDescent="0.25">
      <c r="M71" s="259"/>
      <c r="N71" s="259"/>
      <c r="O71" s="259"/>
    </row>
    <row r="72" spans="13:15" x14ac:dyDescent="0.25">
      <c r="M72" s="259"/>
      <c r="N72" s="259"/>
      <c r="O72" s="259"/>
    </row>
    <row r="73" spans="13:15" x14ac:dyDescent="0.25">
      <c r="M73" s="259"/>
      <c r="N73" s="259"/>
      <c r="O73" s="259"/>
    </row>
    <row r="74" spans="13:15" x14ac:dyDescent="0.25">
      <c r="M74" s="259"/>
      <c r="N74" s="259"/>
      <c r="O74" s="259"/>
    </row>
    <row r="75" spans="13:15" x14ac:dyDescent="0.25">
      <c r="M75" s="259"/>
      <c r="N75" s="259"/>
      <c r="O75" s="259"/>
    </row>
    <row r="76" spans="13:15" x14ac:dyDescent="0.25">
      <c r="M76" s="259"/>
      <c r="N76" s="259"/>
      <c r="O76" s="259"/>
    </row>
    <row r="77" spans="13:15" x14ac:dyDescent="0.25">
      <c r="M77" s="259"/>
      <c r="N77" s="259"/>
      <c r="O77" s="259"/>
    </row>
    <row r="78" spans="13:15" x14ac:dyDescent="0.25">
      <c r="M78" s="259"/>
      <c r="N78" s="259"/>
      <c r="O78" s="259"/>
    </row>
    <row r="79" spans="13:15" x14ac:dyDescent="0.25">
      <c r="M79" s="259"/>
      <c r="N79" s="259"/>
      <c r="O79" s="259"/>
    </row>
    <row r="80" spans="13:15" x14ac:dyDescent="0.25">
      <c r="M80" s="259"/>
      <c r="N80" s="259"/>
      <c r="O80" s="259"/>
    </row>
    <row r="81" spans="13:15" x14ac:dyDescent="0.25">
      <c r="M81" s="259"/>
      <c r="N81" s="259"/>
      <c r="O81" s="259"/>
    </row>
    <row r="82" spans="13:15" x14ac:dyDescent="0.25">
      <c r="M82" s="259"/>
      <c r="N82" s="259"/>
      <c r="O82" s="259"/>
    </row>
    <row r="83" spans="13:15" x14ac:dyDescent="0.25">
      <c r="M83" s="259"/>
      <c r="N83" s="259"/>
      <c r="O83" s="259"/>
    </row>
    <row r="84" spans="13:15" x14ac:dyDescent="0.25">
      <c r="M84" s="259"/>
      <c r="N84" s="259"/>
      <c r="O84" s="259"/>
    </row>
    <row r="85" spans="13:15" x14ac:dyDescent="0.25">
      <c r="M85" s="259"/>
      <c r="N85" s="259"/>
      <c r="O85" s="259"/>
    </row>
    <row r="86" spans="13:15" x14ac:dyDescent="0.25">
      <c r="M86" s="259"/>
      <c r="N86" s="259"/>
      <c r="O86" s="259"/>
    </row>
    <row r="87" spans="13:15" x14ac:dyDescent="0.25">
      <c r="M87" s="259"/>
      <c r="N87" s="259"/>
      <c r="O87" s="259"/>
    </row>
    <row r="88" spans="13:15" x14ac:dyDescent="0.25">
      <c r="M88" s="259"/>
      <c r="N88" s="259"/>
      <c r="O88" s="259"/>
    </row>
    <row r="89" spans="13:15" x14ac:dyDescent="0.25">
      <c r="M89" s="259"/>
      <c r="N89" s="259"/>
      <c r="O89" s="259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topLeftCell="A25" workbookViewId="0">
      <selection activeCell="C42" sqref="C42"/>
    </sheetView>
  </sheetViews>
  <sheetFormatPr defaultRowHeight="13.2" x14ac:dyDescent="0.25"/>
  <cols>
    <col min="2" max="2" width="9.33203125" bestFit="1" customWidth="1"/>
    <col min="3" max="3" width="9.5546875" bestFit="1" customWidth="1"/>
  </cols>
  <sheetData>
    <row r="1" spans="1:4" ht="15.6" x14ac:dyDescent="0.3">
      <c r="A1" s="53">
        <v>56696</v>
      </c>
      <c r="B1" s="55"/>
    </row>
    <row r="3" spans="1:4" x14ac:dyDescent="0.25">
      <c r="A3" s="5" t="s">
        <v>11</v>
      </c>
      <c r="B3" s="6" t="s">
        <v>20</v>
      </c>
      <c r="C3" s="6" t="s">
        <v>21</v>
      </c>
    </row>
    <row r="4" spans="1:4" x14ac:dyDescent="0.25">
      <c r="A4" s="10">
        <v>1</v>
      </c>
      <c r="B4" s="11">
        <v>-19999</v>
      </c>
      <c r="C4" s="11">
        <v>-19885</v>
      </c>
      <c r="D4" s="25">
        <f>+C4-B4</f>
        <v>114</v>
      </c>
    </row>
    <row r="5" spans="1:4" x14ac:dyDescent="0.25">
      <c r="A5" s="10">
        <v>2</v>
      </c>
      <c r="B5" s="11">
        <v>-20165</v>
      </c>
      <c r="C5" s="11">
        <v>-19885</v>
      </c>
      <c r="D5" s="25">
        <f t="shared" ref="D5:D34" si="0">+C5-B5</f>
        <v>280</v>
      </c>
    </row>
    <row r="6" spans="1:4" x14ac:dyDescent="0.25">
      <c r="A6" s="10">
        <v>3</v>
      </c>
      <c r="B6" s="11">
        <v>-20034</v>
      </c>
      <c r="C6" s="11">
        <v>-19885</v>
      </c>
      <c r="D6" s="25">
        <f t="shared" si="0"/>
        <v>149</v>
      </c>
    </row>
    <row r="7" spans="1:4" x14ac:dyDescent="0.25">
      <c r="A7" s="10">
        <v>4</v>
      </c>
      <c r="B7" s="11">
        <v>-19990</v>
      </c>
      <c r="C7" s="11">
        <v>-19952</v>
      </c>
      <c r="D7" s="25">
        <f t="shared" si="0"/>
        <v>38</v>
      </c>
    </row>
    <row r="8" spans="1:4" x14ac:dyDescent="0.25">
      <c r="A8" s="10">
        <v>5</v>
      </c>
      <c r="B8" s="11">
        <v>-20010</v>
      </c>
      <c r="C8" s="11">
        <v>-19952</v>
      </c>
      <c r="D8" s="25">
        <f t="shared" si="0"/>
        <v>58</v>
      </c>
    </row>
    <row r="9" spans="1:4" x14ac:dyDescent="0.25">
      <c r="A9" s="10">
        <v>6</v>
      </c>
      <c r="B9" s="11">
        <v>-19999</v>
      </c>
      <c r="C9" s="11">
        <v>-20000</v>
      </c>
      <c r="D9" s="25">
        <f t="shared" si="0"/>
        <v>-1</v>
      </c>
    </row>
    <row r="10" spans="1:4" x14ac:dyDescent="0.25">
      <c r="A10" s="10">
        <v>7</v>
      </c>
      <c r="B10" s="129">
        <v>-20968</v>
      </c>
      <c r="C10" s="11">
        <v>-20000</v>
      </c>
      <c r="D10" s="25">
        <f t="shared" si="0"/>
        <v>968</v>
      </c>
    </row>
    <row r="11" spans="1:4" x14ac:dyDescent="0.25">
      <c r="A11" s="10">
        <v>8</v>
      </c>
      <c r="B11" s="11">
        <v>-20315</v>
      </c>
      <c r="C11" s="11">
        <v>-20000</v>
      </c>
      <c r="D11" s="25">
        <f t="shared" si="0"/>
        <v>315</v>
      </c>
    </row>
    <row r="12" spans="1:4" x14ac:dyDescent="0.25">
      <c r="A12" s="10">
        <v>9</v>
      </c>
      <c r="B12" s="11">
        <v>-20002</v>
      </c>
      <c r="C12" s="11">
        <v>-19153</v>
      </c>
      <c r="D12" s="25">
        <f t="shared" si="0"/>
        <v>849</v>
      </c>
    </row>
    <row r="13" spans="1:4" x14ac:dyDescent="0.25">
      <c r="A13" s="10">
        <v>10</v>
      </c>
      <c r="B13" s="11">
        <v>-19998</v>
      </c>
      <c r="C13" s="11">
        <v>-19490</v>
      </c>
      <c r="D13" s="25">
        <f t="shared" si="0"/>
        <v>508</v>
      </c>
    </row>
    <row r="14" spans="1:4" x14ac:dyDescent="0.25">
      <c r="A14" s="10">
        <v>11</v>
      </c>
      <c r="B14" s="11">
        <v>-20001</v>
      </c>
      <c r="C14" s="11">
        <v>-20000</v>
      </c>
      <c r="D14" s="25">
        <f t="shared" si="0"/>
        <v>1</v>
      </c>
    </row>
    <row r="15" spans="1:4" x14ac:dyDescent="0.25">
      <c r="A15" s="10">
        <v>12</v>
      </c>
      <c r="B15" s="11">
        <v>-19754</v>
      </c>
      <c r="C15" s="11">
        <v>-20000</v>
      </c>
      <c r="D15" s="25">
        <f t="shared" si="0"/>
        <v>-246</v>
      </c>
    </row>
    <row r="16" spans="1:4" x14ac:dyDescent="0.25">
      <c r="A16" s="10">
        <v>13</v>
      </c>
      <c r="B16" s="11">
        <v>-19994</v>
      </c>
      <c r="C16" s="11">
        <v>-20000</v>
      </c>
      <c r="D16" s="25">
        <f t="shared" si="0"/>
        <v>-6</v>
      </c>
    </row>
    <row r="17" spans="1:4" x14ac:dyDescent="0.25">
      <c r="A17" s="10">
        <v>14</v>
      </c>
      <c r="B17" s="11">
        <v>-20804</v>
      </c>
      <c r="C17" s="11">
        <v>-20000</v>
      </c>
      <c r="D17" s="25">
        <f t="shared" si="0"/>
        <v>804</v>
      </c>
    </row>
    <row r="18" spans="1:4" x14ac:dyDescent="0.25">
      <c r="A18" s="10">
        <v>15</v>
      </c>
      <c r="B18" s="11">
        <v>-20472</v>
      </c>
      <c r="C18" s="11">
        <v>-19589</v>
      </c>
      <c r="D18" s="25">
        <f t="shared" si="0"/>
        <v>883</v>
      </c>
    </row>
    <row r="19" spans="1:4" x14ac:dyDescent="0.25">
      <c r="A19" s="10">
        <v>16</v>
      </c>
      <c r="B19" s="11">
        <v>-19997</v>
      </c>
      <c r="C19" s="11">
        <v>-19794</v>
      </c>
      <c r="D19" s="25">
        <f t="shared" si="0"/>
        <v>203</v>
      </c>
    </row>
    <row r="20" spans="1:4" x14ac:dyDescent="0.25">
      <c r="A20" s="10">
        <v>17</v>
      </c>
      <c r="B20" s="11"/>
      <c r="C20" s="11"/>
      <c r="D20" s="25">
        <f t="shared" si="0"/>
        <v>0</v>
      </c>
    </row>
    <row r="21" spans="1:4" x14ac:dyDescent="0.25">
      <c r="A21" s="10">
        <v>18</v>
      </c>
      <c r="B21" s="11"/>
      <c r="C21" s="11"/>
      <c r="D21" s="25">
        <f t="shared" si="0"/>
        <v>0</v>
      </c>
    </row>
    <row r="22" spans="1:4" x14ac:dyDescent="0.25">
      <c r="A22" s="10">
        <v>19</v>
      </c>
      <c r="B22" s="11"/>
      <c r="C22" s="11"/>
      <c r="D22" s="25">
        <f t="shared" si="0"/>
        <v>0</v>
      </c>
    </row>
    <row r="23" spans="1:4" x14ac:dyDescent="0.25">
      <c r="A23" s="10">
        <v>20</v>
      </c>
      <c r="B23" s="108"/>
      <c r="C23" s="11"/>
      <c r="D23" s="25">
        <f t="shared" si="0"/>
        <v>0</v>
      </c>
    </row>
    <row r="24" spans="1:4" x14ac:dyDescent="0.25">
      <c r="A24" s="10">
        <v>21</v>
      </c>
      <c r="B24" s="11"/>
      <c r="C24" s="11"/>
      <c r="D24" s="25">
        <f t="shared" si="0"/>
        <v>0</v>
      </c>
    </row>
    <row r="25" spans="1:4" x14ac:dyDescent="0.25">
      <c r="A25" s="10">
        <v>22</v>
      </c>
      <c r="B25" s="11"/>
      <c r="C25" s="11"/>
      <c r="D25" s="25">
        <f t="shared" si="0"/>
        <v>0</v>
      </c>
    </row>
    <row r="26" spans="1:4" x14ac:dyDescent="0.25">
      <c r="A26" s="10">
        <v>23</v>
      </c>
      <c r="B26" s="11"/>
      <c r="C26" s="11"/>
      <c r="D26" s="25">
        <f t="shared" si="0"/>
        <v>0</v>
      </c>
    </row>
    <row r="27" spans="1:4" x14ac:dyDescent="0.25">
      <c r="A27" s="10">
        <v>24</v>
      </c>
      <c r="B27" s="11"/>
      <c r="C27" s="11"/>
      <c r="D27" s="25">
        <f t="shared" si="0"/>
        <v>0</v>
      </c>
    </row>
    <row r="28" spans="1:4" x14ac:dyDescent="0.25">
      <c r="A28" s="10">
        <v>25</v>
      </c>
      <c r="B28" s="11"/>
      <c r="C28" s="11"/>
      <c r="D28" s="25">
        <f t="shared" si="0"/>
        <v>0</v>
      </c>
    </row>
    <row r="29" spans="1:4" x14ac:dyDescent="0.25">
      <c r="A29" s="10">
        <v>26</v>
      </c>
      <c r="B29" s="11"/>
      <c r="C29" s="11"/>
      <c r="D29" s="25">
        <f t="shared" si="0"/>
        <v>0</v>
      </c>
    </row>
    <row r="30" spans="1:4" x14ac:dyDescent="0.25">
      <c r="A30" s="10">
        <v>27</v>
      </c>
      <c r="B30" s="11"/>
      <c r="C30" s="11"/>
      <c r="D30" s="25">
        <f t="shared" si="0"/>
        <v>0</v>
      </c>
    </row>
    <row r="31" spans="1:4" x14ac:dyDescent="0.25">
      <c r="A31" s="10">
        <v>28</v>
      </c>
      <c r="B31" s="11"/>
      <c r="C31" s="11"/>
      <c r="D31" s="25">
        <f t="shared" si="0"/>
        <v>0</v>
      </c>
    </row>
    <row r="32" spans="1:4" x14ac:dyDescent="0.25">
      <c r="A32" s="10">
        <v>29</v>
      </c>
      <c r="B32" s="11"/>
      <c r="C32" s="11"/>
      <c r="D32" s="25">
        <f t="shared" si="0"/>
        <v>0</v>
      </c>
    </row>
    <row r="33" spans="1:4" x14ac:dyDescent="0.25">
      <c r="A33" s="10">
        <v>30</v>
      </c>
      <c r="B33" s="11"/>
      <c r="C33" s="11"/>
      <c r="D33" s="25">
        <f t="shared" si="0"/>
        <v>0</v>
      </c>
    </row>
    <row r="34" spans="1:4" x14ac:dyDescent="0.25">
      <c r="A34" s="10">
        <v>31</v>
      </c>
      <c r="B34" s="11"/>
      <c r="C34" s="11"/>
      <c r="D34" s="25">
        <f t="shared" si="0"/>
        <v>0</v>
      </c>
    </row>
    <row r="35" spans="1:4" x14ac:dyDescent="0.25">
      <c r="A35" s="10"/>
      <c r="B35" s="11">
        <f>SUM(B4:B34)</f>
        <v>-322502</v>
      </c>
      <c r="C35" s="11">
        <f>SUM(C4:C34)</f>
        <v>-317585</v>
      </c>
      <c r="D35" s="11">
        <f>SUM(D4:D34)</f>
        <v>4917</v>
      </c>
    </row>
    <row r="36" spans="1:4" x14ac:dyDescent="0.25">
      <c r="A36" s="26"/>
      <c r="B36" s="24"/>
      <c r="C36" s="25"/>
      <c r="D36" s="2"/>
    </row>
    <row r="37" spans="1:4" x14ac:dyDescent="0.25">
      <c r="D37" s="24"/>
    </row>
    <row r="38" spans="1:4" x14ac:dyDescent="0.25">
      <c r="A38" s="57">
        <v>37225</v>
      </c>
      <c r="D38" s="518">
        <v>176934</v>
      </c>
    </row>
    <row r="39" spans="1:4" x14ac:dyDescent="0.25">
      <c r="A39" s="2"/>
      <c r="D39" s="24"/>
    </row>
    <row r="40" spans="1:4" x14ac:dyDescent="0.25">
      <c r="A40" s="57">
        <v>37241</v>
      </c>
      <c r="D40" s="51">
        <f>+D38+D35</f>
        <v>181851</v>
      </c>
    </row>
    <row r="44" spans="1:4" x14ac:dyDescent="0.25">
      <c r="A44" s="32" t="s">
        <v>153</v>
      </c>
      <c r="B44" s="32"/>
      <c r="C44" s="32"/>
      <c r="D44" s="47"/>
    </row>
    <row r="45" spans="1:4" x14ac:dyDescent="0.25">
      <c r="A45" s="49">
        <f>+A38</f>
        <v>37225</v>
      </c>
      <c r="B45" s="32"/>
      <c r="C45" s="32"/>
      <c r="D45" s="516">
        <v>177562.79</v>
      </c>
    </row>
    <row r="46" spans="1:4" x14ac:dyDescent="0.25">
      <c r="A46" s="49">
        <f>+A40</f>
        <v>37241</v>
      </c>
      <c r="B46" s="32"/>
      <c r="C46" s="32"/>
      <c r="D46" s="382">
        <f>+D35*'by type_area'!J4</f>
        <v>10522.380000000001</v>
      </c>
    </row>
    <row r="47" spans="1:4" x14ac:dyDescent="0.25">
      <c r="A47" s="32"/>
      <c r="B47" s="32"/>
      <c r="C47" s="32"/>
      <c r="D47" s="200">
        <f>+D46+D45</f>
        <v>188085.17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topLeftCell="A24" workbookViewId="0">
      <selection activeCell="E44" sqref="E44"/>
    </sheetView>
  </sheetViews>
  <sheetFormatPr defaultRowHeight="13.2" x14ac:dyDescent="0.25"/>
  <cols>
    <col min="4" max="5" width="9.88671875" customWidth="1"/>
    <col min="8" max="8" width="9.88671875" customWidth="1"/>
    <col min="9" max="9" width="9.33203125" customWidth="1"/>
  </cols>
  <sheetData>
    <row r="1" spans="1:35" x14ac:dyDescent="0.25">
      <c r="B1" s="1">
        <v>500249</v>
      </c>
      <c r="D1" s="1">
        <v>500260</v>
      </c>
      <c r="F1" s="1">
        <v>500646</v>
      </c>
      <c r="H1" s="1">
        <v>500598</v>
      </c>
    </row>
    <row r="2" spans="1:35" x14ac:dyDescent="0.25">
      <c r="B2" s="30" t="s">
        <v>105</v>
      </c>
      <c r="C2" s="4"/>
      <c r="D2" s="38" t="s">
        <v>106</v>
      </c>
      <c r="E2" s="4"/>
      <c r="F2" s="38" t="s">
        <v>107</v>
      </c>
      <c r="G2" s="4"/>
      <c r="H2" s="38" t="s">
        <v>249</v>
      </c>
      <c r="I2" s="4"/>
      <c r="J2" s="4"/>
    </row>
    <row r="3" spans="1:35" x14ac:dyDescent="0.25">
      <c r="A3" s="5" t="s">
        <v>11</v>
      </c>
      <c r="B3" s="6" t="s">
        <v>20</v>
      </c>
      <c r="C3" s="6" t="s">
        <v>21</v>
      </c>
      <c r="D3" s="6" t="s">
        <v>20</v>
      </c>
      <c r="E3" s="6" t="s">
        <v>21</v>
      </c>
      <c r="F3" s="6" t="s">
        <v>20</v>
      </c>
      <c r="G3" s="6" t="s">
        <v>21</v>
      </c>
      <c r="H3" s="6" t="s">
        <v>20</v>
      </c>
      <c r="I3" s="6" t="s">
        <v>21</v>
      </c>
      <c r="J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/>
      <c r="AF3" s="9"/>
    </row>
    <row r="4" spans="1:35" x14ac:dyDescent="0.25">
      <c r="A4" s="10">
        <v>1</v>
      </c>
      <c r="B4" s="129">
        <v>13809</v>
      </c>
      <c r="C4" s="11">
        <v>13500</v>
      </c>
      <c r="D4" s="11">
        <v>8589</v>
      </c>
      <c r="E4" s="11">
        <v>8766</v>
      </c>
      <c r="F4" s="11"/>
      <c r="G4" s="11"/>
      <c r="H4" s="11"/>
      <c r="I4" s="11"/>
      <c r="J4" s="11">
        <f t="shared" ref="J4:J34" si="0">+C4+E4+G4+I4-H4-F4-D4-B4</f>
        <v>-132</v>
      </c>
      <c r="N4" s="8"/>
      <c r="O4" s="8"/>
      <c r="P4" s="8"/>
      <c r="Q4" s="8"/>
      <c r="R4" s="8"/>
      <c r="S4" s="12"/>
      <c r="T4" s="9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5">
      <c r="A5" s="10">
        <v>2</v>
      </c>
      <c r="B5" s="129">
        <v>13692</v>
      </c>
      <c r="C5" s="11">
        <v>13500</v>
      </c>
      <c r="D5" s="11">
        <v>8745</v>
      </c>
      <c r="E5" s="11">
        <v>8766</v>
      </c>
      <c r="F5" s="11"/>
      <c r="G5" s="11"/>
      <c r="H5" s="11">
        <v>914</v>
      </c>
      <c r="I5" s="11"/>
      <c r="J5" s="11">
        <f t="shared" si="0"/>
        <v>-1085</v>
      </c>
      <c r="R5" s="14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5">
      <c r="A6" s="10">
        <v>3</v>
      </c>
      <c r="B6" s="129">
        <v>13249</v>
      </c>
      <c r="C6" s="11">
        <v>13500</v>
      </c>
      <c r="D6" s="11">
        <v>8554</v>
      </c>
      <c r="E6" s="11">
        <v>8766</v>
      </c>
      <c r="F6" s="11"/>
      <c r="G6" s="11"/>
      <c r="H6" s="11">
        <v>372</v>
      </c>
      <c r="I6" s="11"/>
      <c r="J6" s="11">
        <f t="shared" si="0"/>
        <v>91</v>
      </c>
      <c r="N6" s="18"/>
      <c r="O6" s="18"/>
      <c r="P6" s="18"/>
      <c r="Q6" s="18"/>
      <c r="R6" s="18"/>
      <c r="S6" s="19"/>
      <c r="T6" s="20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5">
      <c r="A7" s="10">
        <v>4</v>
      </c>
      <c r="B7" s="129">
        <v>13315</v>
      </c>
      <c r="C7" s="11">
        <v>13500</v>
      </c>
      <c r="D7" s="11">
        <v>8655</v>
      </c>
      <c r="E7" s="11">
        <v>8766</v>
      </c>
      <c r="F7" s="11"/>
      <c r="G7" s="11"/>
      <c r="H7" s="11">
        <v>32</v>
      </c>
      <c r="I7" s="11"/>
      <c r="J7" s="11">
        <f t="shared" si="0"/>
        <v>264</v>
      </c>
      <c r="N7" s="18"/>
      <c r="Q7" s="22"/>
      <c r="R7" s="18"/>
      <c r="S7" s="21"/>
      <c r="T7" s="20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5">
      <c r="A8" s="10">
        <v>5</v>
      </c>
      <c r="B8" s="129">
        <v>13166</v>
      </c>
      <c r="C8" s="11">
        <v>13500</v>
      </c>
      <c r="D8" s="129">
        <v>8645</v>
      </c>
      <c r="E8" s="11">
        <v>8766</v>
      </c>
      <c r="F8" s="11"/>
      <c r="G8" s="11"/>
      <c r="H8" s="11"/>
      <c r="I8" s="11"/>
      <c r="J8" s="11">
        <f t="shared" si="0"/>
        <v>455</v>
      </c>
      <c r="N8" s="18"/>
      <c r="Q8" s="22"/>
      <c r="R8" s="18"/>
      <c r="S8" s="21"/>
      <c r="T8" s="20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5">
      <c r="A9" s="10">
        <v>6</v>
      </c>
      <c r="B9" s="129">
        <v>12882</v>
      </c>
      <c r="C9" s="11">
        <v>13500</v>
      </c>
      <c r="D9" s="11">
        <v>8784</v>
      </c>
      <c r="E9" s="11">
        <v>8266</v>
      </c>
      <c r="F9" s="11">
        <v>4</v>
      </c>
      <c r="G9" s="11"/>
      <c r="H9" s="11">
        <v>72</v>
      </c>
      <c r="I9" s="11"/>
      <c r="J9" s="11">
        <f t="shared" si="0"/>
        <v>24</v>
      </c>
      <c r="N9" s="18"/>
      <c r="Q9" s="22"/>
      <c r="R9" s="18"/>
      <c r="S9" s="21"/>
      <c r="T9" s="20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5">
      <c r="A10" s="10">
        <v>7</v>
      </c>
      <c r="B10" s="129">
        <v>12665</v>
      </c>
      <c r="C10" s="11">
        <v>12936</v>
      </c>
      <c r="D10" s="129">
        <v>8648</v>
      </c>
      <c r="E10" s="11">
        <v>8226</v>
      </c>
      <c r="F10" s="11">
        <v>40</v>
      </c>
      <c r="G10" s="11"/>
      <c r="H10" s="11"/>
      <c r="I10" s="11"/>
      <c r="J10" s="11">
        <f t="shared" si="0"/>
        <v>-191</v>
      </c>
      <c r="N10" s="18"/>
      <c r="Q10" s="22"/>
      <c r="R10" s="18"/>
      <c r="S10" s="21"/>
      <c r="T10" s="20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5">
      <c r="A11" s="10">
        <v>8</v>
      </c>
      <c r="B11" s="129">
        <v>12571</v>
      </c>
      <c r="C11" s="11">
        <v>13000</v>
      </c>
      <c r="D11" s="11">
        <v>8780</v>
      </c>
      <c r="E11" s="11">
        <v>8266</v>
      </c>
      <c r="F11" s="11"/>
      <c r="G11" s="11"/>
      <c r="H11" s="11"/>
      <c r="I11" s="11"/>
      <c r="J11" s="11">
        <f t="shared" si="0"/>
        <v>-85</v>
      </c>
      <c r="N11" s="18"/>
      <c r="Q11" s="23"/>
      <c r="R11" s="18"/>
      <c r="S11" s="21"/>
      <c r="T11" s="20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5">
      <c r="A12" s="10">
        <v>9</v>
      </c>
      <c r="B12" s="11">
        <v>12456</v>
      </c>
      <c r="C12" s="11">
        <v>13000</v>
      </c>
      <c r="D12" s="11">
        <v>8879</v>
      </c>
      <c r="E12" s="11">
        <v>8266</v>
      </c>
      <c r="F12" s="11"/>
      <c r="G12" s="11"/>
      <c r="H12" s="11"/>
      <c r="I12" s="11"/>
      <c r="J12" s="11">
        <f t="shared" si="0"/>
        <v>-69</v>
      </c>
      <c r="N12" s="18"/>
      <c r="Q12" s="23"/>
      <c r="R12" s="18"/>
      <c r="S12" s="21"/>
      <c r="T12" s="20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5">
      <c r="A13" s="10">
        <v>10</v>
      </c>
      <c r="B13" s="11">
        <v>12403</v>
      </c>
      <c r="C13" s="11">
        <v>13000</v>
      </c>
      <c r="D13" s="11">
        <v>9353</v>
      </c>
      <c r="E13" s="11">
        <v>8266</v>
      </c>
      <c r="F13" s="11"/>
      <c r="G13" s="11"/>
      <c r="H13" s="11"/>
      <c r="I13" s="11"/>
      <c r="J13" s="11">
        <f t="shared" si="0"/>
        <v>-490</v>
      </c>
      <c r="N13" s="18"/>
      <c r="Q13" s="23"/>
      <c r="R13" s="18"/>
      <c r="S13" s="21"/>
      <c r="T13" s="20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5">
      <c r="A14" s="10">
        <v>11</v>
      </c>
      <c r="B14" s="11">
        <v>12278</v>
      </c>
      <c r="C14" s="11">
        <v>13000</v>
      </c>
      <c r="D14" s="11">
        <v>9344</v>
      </c>
      <c r="E14" s="11">
        <v>8266</v>
      </c>
      <c r="F14" s="11"/>
      <c r="G14" s="11"/>
      <c r="H14" s="11"/>
      <c r="I14" s="11"/>
      <c r="J14" s="11">
        <f t="shared" si="0"/>
        <v>-356</v>
      </c>
      <c r="N14" s="18"/>
      <c r="Q14" s="23"/>
      <c r="R14" s="18"/>
      <c r="S14" s="21"/>
      <c r="T14" s="20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5">
      <c r="A15" s="10">
        <v>12</v>
      </c>
      <c r="B15" s="11">
        <v>12191</v>
      </c>
      <c r="C15" s="11">
        <v>13000</v>
      </c>
      <c r="D15" s="11">
        <v>8907</v>
      </c>
      <c r="E15" s="11">
        <v>8266</v>
      </c>
      <c r="F15" s="11"/>
      <c r="G15" s="11"/>
      <c r="H15" s="11"/>
      <c r="I15" s="11"/>
      <c r="J15" s="11">
        <f t="shared" si="0"/>
        <v>168</v>
      </c>
      <c r="N15" s="18"/>
      <c r="Q15" s="23"/>
      <c r="R15" s="18"/>
      <c r="S15" s="21"/>
      <c r="T15" s="20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5">
      <c r="A16" s="10">
        <v>13</v>
      </c>
      <c r="B16" s="11">
        <v>12106</v>
      </c>
      <c r="C16" s="11">
        <v>13000</v>
      </c>
      <c r="D16" s="11">
        <v>8638</v>
      </c>
      <c r="E16" s="11">
        <v>8266</v>
      </c>
      <c r="F16" s="11"/>
      <c r="G16" s="11"/>
      <c r="H16" s="11"/>
      <c r="I16" s="11"/>
      <c r="J16" s="11">
        <f t="shared" si="0"/>
        <v>522</v>
      </c>
      <c r="N16" s="18"/>
      <c r="Q16" s="23"/>
      <c r="R16" s="18"/>
      <c r="S16" s="21"/>
      <c r="T16" s="20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5">
      <c r="A17" s="10">
        <v>14</v>
      </c>
      <c r="B17" s="11">
        <v>11598</v>
      </c>
      <c r="C17" s="11">
        <v>13000</v>
      </c>
      <c r="D17" s="11">
        <v>8646</v>
      </c>
      <c r="E17" s="11">
        <v>8266</v>
      </c>
      <c r="F17" s="11"/>
      <c r="G17" s="11"/>
      <c r="H17" s="11"/>
      <c r="I17" s="11"/>
      <c r="J17" s="11">
        <f t="shared" si="0"/>
        <v>1022</v>
      </c>
      <c r="N17" s="18"/>
      <c r="R17" s="18"/>
      <c r="S17" s="19"/>
      <c r="T17" s="20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5">
      <c r="A18" s="10">
        <v>15</v>
      </c>
      <c r="B18" s="11">
        <v>11607</v>
      </c>
      <c r="C18" s="11">
        <v>13000</v>
      </c>
      <c r="D18" s="11">
        <v>9005</v>
      </c>
      <c r="E18" s="11">
        <v>8266</v>
      </c>
      <c r="F18" s="11"/>
      <c r="G18" s="11"/>
      <c r="H18" s="11"/>
      <c r="I18" s="11"/>
      <c r="J18" s="11">
        <f t="shared" si="0"/>
        <v>654</v>
      </c>
      <c r="N18" s="18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5">
      <c r="A19" s="10">
        <v>16</v>
      </c>
      <c r="B19" s="11">
        <v>11214</v>
      </c>
      <c r="C19" s="11">
        <v>13000</v>
      </c>
      <c r="D19" s="11">
        <v>8917</v>
      </c>
      <c r="E19" s="11">
        <v>8266</v>
      </c>
      <c r="F19" s="11"/>
      <c r="G19" s="11"/>
      <c r="H19" s="11"/>
      <c r="I19" s="11"/>
      <c r="J19" s="11">
        <f t="shared" si="0"/>
        <v>1135</v>
      </c>
      <c r="Y19" s="17"/>
      <c r="Z19" s="18"/>
      <c r="AD19" s="18"/>
      <c r="AE19" s="21"/>
      <c r="AF19" s="20"/>
      <c r="AG19" s="16"/>
      <c r="AH19" s="15"/>
      <c r="AI19" s="13"/>
    </row>
    <row r="20" spans="1:35" x14ac:dyDescent="0.25">
      <c r="A20" s="10">
        <v>17</v>
      </c>
      <c r="B20" s="11">
        <v>11143</v>
      </c>
      <c r="C20" s="11">
        <v>13000</v>
      </c>
      <c r="D20" s="11">
        <v>8429</v>
      </c>
      <c r="E20" s="11">
        <v>8266</v>
      </c>
      <c r="F20" s="11"/>
      <c r="G20" s="11"/>
      <c r="H20" s="11"/>
      <c r="I20" s="11"/>
      <c r="J20" s="11">
        <f t="shared" si="0"/>
        <v>1694</v>
      </c>
      <c r="Y20" s="17"/>
      <c r="Z20" s="24"/>
      <c r="AD20" s="18"/>
      <c r="AE20" s="19"/>
      <c r="AF20" s="20"/>
      <c r="AG20" s="16"/>
      <c r="AH20" s="15"/>
      <c r="AI20" s="13"/>
    </row>
    <row r="21" spans="1:35" x14ac:dyDescent="0.25">
      <c r="A21" s="10">
        <v>18</v>
      </c>
      <c r="B21" s="11"/>
      <c r="C21" s="11"/>
      <c r="D21" s="11"/>
      <c r="E21" s="11"/>
      <c r="F21" s="11"/>
      <c r="G21" s="11"/>
      <c r="H21" s="11"/>
      <c r="I21" s="11"/>
      <c r="J21" s="11">
        <f t="shared" si="0"/>
        <v>0</v>
      </c>
      <c r="N21" s="18"/>
      <c r="O21" s="18"/>
      <c r="P21" s="18"/>
      <c r="Q21" s="18"/>
      <c r="R21" s="18"/>
      <c r="S21" s="21"/>
      <c r="T21" s="20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5">
      <c r="A22" s="10">
        <v>19</v>
      </c>
      <c r="B22" s="11"/>
      <c r="C22" s="11"/>
      <c r="D22" s="11"/>
      <c r="E22" s="11"/>
      <c r="F22" s="11"/>
      <c r="G22" s="11"/>
      <c r="H22" s="11"/>
      <c r="I22" s="11"/>
      <c r="J22" s="11">
        <f t="shared" si="0"/>
        <v>0</v>
      </c>
      <c r="N22" s="18"/>
      <c r="O22" s="18"/>
      <c r="P22" s="18"/>
      <c r="Q22" s="18"/>
      <c r="R22" s="18"/>
      <c r="S22" s="21"/>
      <c r="T22" s="20"/>
      <c r="U22" s="16"/>
      <c r="V22" s="15"/>
      <c r="W22" s="13"/>
    </row>
    <row r="23" spans="1:35" x14ac:dyDescent="0.25">
      <c r="A23" s="10">
        <v>20</v>
      </c>
      <c r="B23" s="11"/>
      <c r="C23" s="11"/>
      <c r="D23" s="11"/>
      <c r="E23" s="11"/>
      <c r="F23" s="11"/>
      <c r="G23" s="11"/>
      <c r="H23" s="11"/>
      <c r="I23" s="11"/>
      <c r="J23" s="11">
        <f t="shared" si="0"/>
        <v>0</v>
      </c>
      <c r="N23" s="18"/>
      <c r="O23" s="18"/>
      <c r="P23" s="18"/>
      <c r="Q23" s="18"/>
      <c r="R23" s="18"/>
      <c r="S23" s="21"/>
      <c r="T23" s="20"/>
      <c r="U23" s="16"/>
      <c r="V23" s="15"/>
      <c r="W23" s="13"/>
    </row>
    <row r="24" spans="1:35" x14ac:dyDescent="0.25">
      <c r="A24" s="10">
        <v>21</v>
      </c>
      <c r="B24" s="11"/>
      <c r="C24" s="11"/>
      <c r="D24" s="11"/>
      <c r="E24" s="11"/>
      <c r="F24" s="11"/>
      <c r="G24" s="11"/>
      <c r="H24" s="11"/>
      <c r="I24" s="11"/>
      <c r="J24" s="11">
        <f t="shared" si="0"/>
        <v>0</v>
      </c>
      <c r="N24" s="18"/>
      <c r="O24" s="18"/>
      <c r="P24" s="18"/>
      <c r="Q24" s="18"/>
      <c r="R24" s="18"/>
      <c r="S24" s="21"/>
      <c r="T24" s="20"/>
      <c r="U24" s="16"/>
      <c r="V24" s="15"/>
      <c r="W24" s="13"/>
    </row>
    <row r="25" spans="1:35" x14ac:dyDescent="0.25">
      <c r="A25" s="10">
        <v>22</v>
      </c>
      <c r="B25" s="11"/>
      <c r="C25" s="11"/>
      <c r="D25" s="11"/>
      <c r="E25" s="11"/>
      <c r="F25" s="11"/>
      <c r="G25" s="11"/>
      <c r="H25" s="11"/>
      <c r="I25" s="11"/>
      <c r="J25" s="11">
        <f t="shared" si="0"/>
        <v>0</v>
      </c>
      <c r="N25" s="18"/>
      <c r="O25" s="18"/>
      <c r="P25" s="18"/>
      <c r="Q25" s="18"/>
      <c r="R25" s="18"/>
      <c r="S25" s="21"/>
      <c r="T25" s="20"/>
      <c r="U25" s="16"/>
      <c r="V25" s="15"/>
      <c r="W25" s="13"/>
    </row>
    <row r="26" spans="1:35" x14ac:dyDescent="0.25">
      <c r="A26" s="10">
        <v>23</v>
      </c>
      <c r="B26" s="11"/>
      <c r="C26" s="11"/>
      <c r="D26" s="11"/>
      <c r="E26" s="11"/>
      <c r="F26" s="11"/>
      <c r="G26" s="11"/>
      <c r="H26" s="11"/>
      <c r="I26" s="11"/>
      <c r="J26" s="11">
        <f t="shared" si="0"/>
        <v>0</v>
      </c>
      <c r="N26" s="18"/>
      <c r="O26" s="18"/>
      <c r="P26" s="18"/>
      <c r="Q26" s="18"/>
      <c r="R26" s="18"/>
      <c r="S26" s="21"/>
      <c r="T26" s="20"/>
      <c r="U26" s="16"/>
      <c r="V26" s="15"/>
      <c r="W26" s="13"/>
    </row>
    <row r="27" spans="1:35" x14ac:dyDescent="0.25">
      <c r="A27" s="10">
        <v>24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N27" s="18"/>
      <c r="O27" s="18"/>
      <c r="P27" s="18"/>
      <c r="Q27" s="18"/>
      <c r="R27" s="18"/>
      <c r="S27" s="21"/>
      <c r="T27" s="20"/>
      <c r="U27" s="16"/>
      <c r="V27" s="15"/>
      <c r="W27" s="13"/>
    </row>
    <row r="28" spans="1:35" x14ac:dyDescent="0.25">
      <c r="A28" s="10">
        <v>25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N28" s="18"/>
      <c r="O28" s="18"/>
      <c r="P28" s="18"/>
      <c r="Q28" s="18"/>
      <c r="R28" s="18"/>
      <c r="S28" s="21"/>
      <c r="T28" s="20"/>
      <c r="U28" s="16"/>
      <c r="V28" s="15"/>
      <c r="W28" s="13"/>
    </row>
    <row r="29" spans="1:35" x14ac:dyDescent="0.25">
      <c r="A29" s="10">
        <v>26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N29" s="18"/>
      <c r="O29" s="18"/>
      <c r="P29" s="18"/>
      <c r="Q29" s="18"/>
      <c r="R29" s="18"/>
      <c r="S29" s="21"/>
      <c r="T29" s="20"/>
      <c r="U29" s="16"/>
      <c r="V29" s="15"/>
      <c r="W29" s="13"/>
    </row>
    <row r="30" spans="1:35" x14ac:dyDescent="0.25">
      <c r="A30" s="10">
        <v>27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N30" s="18"/>
      <c r="O30" s="18"/>
      <c r="P30" s="18"/>
      <c r="Q30" s="18"/>
      <c r="R30" s="18"/>
      <c r="S30" s="21"/>
      <c r="T30" s="20"/>
      <c r="U30" s="16"/>
      <c r="V30" s="15"/>
      <c r="W30" s="13"/>
    </row>
    <row r="31" spans="1:35" x14ac:dyDescent="0.25">
      <c r="A31" s="10">
        <v>28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N31" s="18"/>
      <c r="O31" s="18"/>
      <c r="P31" s="18"/>
      <c r="Q31" s="18"/>
      <c r="R31" s="18"/>
      <c r="S31" s="21"/>
      <c r="T31" s="20"/>
      <c r="U31" s="16"/>
      <c r="V31" s="15"/>
      <c r="W31" s="13"/>
    </row>
    <row r="32" spans="1:35" x14ac:dyDescent="0.25">
      <c r="A32" s="10">
        <v>29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N32" s="18"/>
      <c r="R32" s="18"/>
      <c r="S32" s="21"/>
      <c r="T32" s="20"/>
      <c r="U32" s="16"/>
      <c r="V32" s="15"/>
      <c r="W32" s="13"/>
    </row>
    <row r="33" spans="1:23" x14ac:dyDescent="0.25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N33" s="18"/>
      <c r="R33" s="18"/>
      <c r="S33" s="21"/>
      <c r="T33" s="20"/>
      <c r="U33" s="16"/>
      <c r="V33" s="15"/>
      <c r="W33" s="13"/>
    </row>
    <row r="34" spans="1:23" x14ac:dyDescent="0.25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N34" s="18"/>
      <c r="R34" s="18"/>
      <c r="S34" s="21"/>
      <c r="T34" s="20"/>
      <c r="U34" s="16"/>
      <c r="V34" s="15"/>
      <c r="W34" s="13"/>
    </row>
    <row r="35" spans="1:23" x14ac:dyDescent="0.25">
      <c r="A35" s="10"/>
      <c r="B35" s="11">
        <f>SUM(B4:B34)</f>
        <v>212345</v>
      </c>
      <c r="C35" s="11">
        <f t="shared" ref="C35:I35" si="1">SUM(C4:C34)</f>
        <v>223936</v>
      </c>
      <c r="D35" s="11">
        <f t="shared" si="1"/>
        <v>149518</v>
      </c>
      <c r="E35" s="11">
        <f t="shared" si="1"/>
        <v>142982</v>
      </c>
      <c r="F35" s="11">
        <f t="shared" si="1"/>
        <v>44</v>
      </c>
      <c r="G35" s="11">
        <f t="shared" si="1"/>
        <v>0</v>
      </c>
      <c r="H35" s="11">
        <f t="shared" si="1"/>
        <v>1390</v>
      </c>
      <c r="I35" s="11">
        <f t="shared" si="1"/>
        <v>0</v>
      </c>
      <c r="J35" s="11">
        <f>SUM(J4:J34)</f>
        <v>3621</v>
      </c>
      <c r="N35" s="18"/>
      <c r="R35" s="18"/>
      <c r="S35" s="21"/>
      <c r="T35" s="20"/>
      <c r="U35" s="16"/>
      <c r="V35" s="15"/>
      <c r="W35" s="13"/>
    </row>
    <row r="36" spans="1:23" x14ac:dyDescent="0.25">
      <c r="J36" s="15">
        <f>+summary!H4</f>
        <v>2.14</v>
      </c>
      <c r="N36" s="24"/>
      <c r="R36" s="18"/>
      <c r="S36" s="19"/>
      <c r="T36" s="20"/>
      <c r="U36" s="16"/>
      <c r="V36" s="15"/>
      <c r="W36" s="13"/>
    </row>
    <row r="37" spans="1:23" x14ac:dyDescent="0.25">
      <c r="H37" s="14"/>
      <c r="I37" s="14"/>
      <c r="J37" s="47">
        <f>+J36*J35</f>
        <v>7748.9400000000005</v>
      </c>
      <c r="N37" s="24"/>
      <c r="R37" s="18"/>
      <c r="S37" s="19"/>
      <c r="T37" s="20"/>
      <c r="U37" s="16"/>
      <c r="V37" s="15"/>
      <c r="W37" s="13"/>
    </row>
    <row r="38" spans="1:23" x14ac:dyDescent="0.25">
      <c r="J38" s="247"/>
      <c r="N38" s="18"/>
      <c r="R38" s="18"/>
      <c r="S38" s="19"/>
      <c r="T38" s="20"/>
      <c r="U38" s="16"/>
      <c r="V38" s="15"/>
      <c r="W38" s="13"/>
    </row>
    <row r="39" spans="1:23" x14ac:dyDescent="0.25">
      <c r="A39" s="57">
        <v>37225</v>
      </c>
      <c r="C39" s="25"/>
      <c r="E39" s="25"/>
      <c r="G39" s="25"/>
      <c r="I39" s="25"/>
      <c r="J39" s="512">
        <v>-38486.04</v>
      </c>
      <c r="N39" s="18"/>
      <c r="R39" s="18"/>
      <c r="S39" s="19"/>
      <c r="T39" s="20"/>
      <c r="U39" s="16"/>
      <c r="V39" s="15"/>
      <c r="W39" s="13"/>
    </row>
    <row r="40" spans="1:23" x14ac:dyDescent="0.25">
      <c r="J40" s="322"/>
      <c r="N40" s="18"/>
      <c r="R40" s="18"/>
      <c r="S40" s="19"/>
      <c r="T40" s="20"/>
      <c r="U40" s="16"/>
      <c r="V40" s="15"/>
      <c r="W40" s="13"/>
    </row>
    <row r="41" spans="1:23" x14ac:dyDescent="0.25">
      <c r="A41" s="57">
        <v>37242</v>
      </c>
      <c r="J41" s="322">
        <f>+J39+J37</f>
        <v>-30737.1</v>
      </c>
      <c r="N41" s="18"/>
      <c r="R41" s="18"/>
      <c r="S41" s="19"/>
      <c r="T41" s="20"/>
      <c r="U41" s="16"/>
      <c r="V41" s="15"/>
      <c r="W41" s="13"/>
    </row>
    <row r="42" spans="1:23" x14ac:dyDescent="0.25">
      <c r="J42" s="247"/>
      <c r="N42" s="18"/>
      <c r="R42" s="18"/>
      <c r="S42" s="19"/>
      <c r="T42" s="20"/>
      <c r="U42" s="16"/>
      <c r="V42" s="15"/>
      <c r="W42" s="13"/>
    </row>
    <row r="43" spans="1:23" x14ac:dyDescent="0.25">
      <c r="N43" s="18"/>
      <c r="R43" s="18"/>
      <c r="S43" s="19"/>
      <c r="T43" s="20"/>
      <c r="U43" s="16"/>
      <c r="V43" s="15"/>
      <c r="W43" s="13"/>
    </row>
    <row r="44" spans="1:23" x14ac:dyDescent="0.25">
      <c r="B44" s="1"/>
      <c r="D44" s="1"/>
      <c r="F44" s="1"/>
      <c r="H44" s="1"/>
      <c r="K44" s="2"/>
      <c r="M44" s="17"/>
      <c r="N44" s="24"/>
      <c r="R44" s="18"/>
      <c r="S44" s="19"/>
      <c r="T44" s="20"/>
      <c r="U44" s="16"/>
      <c r="V44" s="15"/>
      <c r="W44" s="13"/>
    </row>
    <row r="45" spans="1:23" x14ac:dyDescent="0.25">
      <c r="A45" s="32" t="s">
        <v>152</v>
      </c>
      <c r="B45" s="32"/>
      <c r="C45" s="32"/>
      <c r="D45" s="32"/>
      <c r="E45" s="4"/>
      <c r="F45" s="4"/>
      <c r="G45" s="4"/>
      <c r="H45" s="4"/>
      <c r="I45" s="4"/>
      <c r="J45" s="4"/>
      <c r="K45" s="2"/>
      <c r="M45" s="17"/>
      <c r="N45" s="24"/>
      <c r="R45" s="18"/>
      <c r="S45" s="19"/>
      <c r="T45" s="20"/>
      <c r="U45" s="16"/>
      <c r="V45" s="15"/>
      <c r="W45" s="13"/>
    </row>
    <row r="46" spans="1:23" x14ac:dyDescent="0.25">
      <c r="A46" s="49">
        <f>+A39</f>
        <v>37225</v>
      </c>
      <c r="B46" s="32"/>
      <c r="C46" s="32"/>
      <c r="D46" s="513">
        <v>-144659</v>
      </c>
      <c r="E46" s="6"/>
      <c r="F46" s="6"/>
      <c r="G46" s="6"/>
      <c r="H46" s="6"/>
      <c r="I46" s="6"/>
      <c r="J46" s="6"/>
      <c r="K46" s="2"/>
      <c r="M46" s="17"/>
      <c r="R46" s="18"/>
      <c r="S46" s="19"/>
      <c r="T46" s="20"/>
      <c r="U46" s="16"/>
      <c r="V46" s="15"/>
      <c r="W46" s="13"/>
    </row>
    <row r="47" spans="1:23" x14ac:dyDescent="0.25">
      <c r="A47" s="49">
        <f>+A41</f>
        <v>37242</v>
      </c>
      <c r="B47" s="32"/>
      <c r="C47" s="32"/>
      <c r="D47" s="355">
        <f>+J35</f>
        <v>3621</v>
      </c>
      <c r="E47" s="11"/>
      <c r="F47" s="11"/>
      <c r="G47" s="11"/>
      <c r="H47" s="11"/>
      <c r="I47" s="11"/>
      <c r="J47" s="11"/>
      <c r="K47" s="2"/>
      <c r="M47" s="17"/>
      <c r="R47" s="18"/>
      <c r="S47" s="19"/>
      <c r="T47" s="20"/>
      <c r="U47" s="16"/>
      <c r="V47" s="15"/>
      <c r="W47" s="13"/>
    </row>
    <row r="48" spans="1:23" x14ac:dyDescent="0.25">
      <c r="A48" s="32"/>
      <c r="B48" s="32"/>
      <c r="C48" s="32"/>
      <c r="D48" s="14">
        <f>+D47+D46</f>
        <v>-141038</v>
      </c>
      <c r="E48" s="11"/>
      <c r="F48" s="11"/>
      <c r="G48" s="11"/>
      <c r="H48" s="11"/>
      <c r="I48" s="11"/>
      <c r="J48" s="11"/>
      <c r="K48" s="2"/>
      <c r="M48" s="17"/>
      <c r="S48" s="19"/>
    </row>
    <row r="49" spans="1:13" x14ac:dyDescent="0.25">
      <c r="A49" s="139"/>
      <c r="B49" s="119"/>
      <c r="C49" s="140"/>
      <c r="D49" s="140"/>
      <c r="E49" s="11"/>
      <c r="F49" s="11"/>
      <c r="G49" s="11"/>
      <c r="H49" s="11"/>
      <c r="I49" s="11"/>
      <c r="J49" s="11"/>
      <c r="K49" s="2"/>
      <c r="M49" s="17"/>
    </row>
    <row r="50" spans="1:13" x14ac:dyDescent="0.25">
      <c r="A50" s="10"/>
      <c r="B50" s="11"/>
      <c r="C50" s="11"/>
      <c r="D50" s="11"/>
      <c r="E50" s="11"/>
      <c r="F50" s="11"/>
      <c r="G50" s="11"/>
      <c r="H50" s="11"/>
      <c r="I50" s="11"/>
      <c r="J50" s="11"/>
      <c r="K50" s="2"/>
      <c r="M50" s="17"/>
    </row>
    <row r="51" spans="1:13" x14ac:dyDescent="0.25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7"/>
    </row>
    <row r="52" spans="1:13" x14ac:dyDescent="0.25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7"/>
    </row>
    <row r="53" spans="1:13" x14ac:dyDescent="0.25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7"/>
    </row>
    <row r="54" spans="1:13" x14ac:dyDescent="0.25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7"/>
    </row>
    <row r="55" spans="1:13" x14ac:dyDescent="0.25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7"/>
    </row>
    <row r="56" spans="1:13" x14ac:dyDescent="0.25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7"/>
    </row>
    <row r="57" spans="1:13" x14ac:dyDescent="0.25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7"/>
    </row>
    <row r="58" spans="1:13" x14ac:dyDescent="0.25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7"/>
    </row>
    <row r="59" spans="1:13" x14ac:dyDescent="0.25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7"/>
    </row>
    <row r="60" spans="1:13" x14ac:dyDescent="0.25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7"/>
    </row>
    <row r="61" spans="1:13" x14ac:dyDescent="0.25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7"/>
    </row>
    <row r="62" spans="1:13" x14ac:dyDescent="0.25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7"/>
    </row>
    <row r="63" spans="1:13" x14ac:dyDescent="0.25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7"/>
    </row>
    <row r="64" spans="1:13" x14ac:dyDescent="0.25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7"/>
    </row>
    <row r="65" spans="1:20" x14ac:dyDescent="0.25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7"/>
    </row>
    <row r="66" spans="1:20" x14ac:dyDescent="0.25">
      <c r="A66" s="10"/>
      <c r="B66" s="11"/>
      <c r="C66" s="11"/>
      <c r="D66" s="11"/>
      <c r="E66" s="11"/>
      <c r="F66" s="11"/>
      <c r="G66" s="11"/>
      <c r="H66" s="11"/>
      <c r="I66" s="11"/>
      <c r="J66" s="11"/>
      <c r="K66" s="2"/>
      <c r="M66" s="17"/>
    </row>
    <row r="67" spans="1:20" x14ac:dyDescent="0.25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2"/>
    </row>
    <row r="68" spans="1:20" x14ac:dyDescent="0.25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2"/>
      <c r="M68" s="17"/>
      <c r="N68" s="18"/>
      <c r="O68" s="18"/>
      <c r="P68" s="18"/>
      <c r="Q68" s="18"/>
      <c r="R68" s="18"/>
      <c r="S68" s="28"/>
      <c r="T68" s="29"/>
    </row>
    <row r="69" spans="1:20" x14ac:dyDescent="0.25">
      <c r="A69" s="10"/>
      <c r="B69" s="11"/>
      <c r="C69" s="11"/>
      <c r="D69" s="11"/>
      <c r="E69" s="11"/>
      <c r="F69" s="11"/>
      <c r="G69" s="11"/>
      <c r="H69" s="11"/>
      <c r="I69" s="11"/>
      <c r="J69" s="11"/>
      <c r="K69" s="2"/>
      <c r="M69" s="17"/>
      <c r="N69" s="18"/>
      <c r="O69" s="18"/>
      <c r="P69" s="18"/>
      <c r="Q69" s="18"/>
      <c r="R69" s="18"/>
      <c r="S69" s="28"/>
      <c r="T69" s="29"/>
    </row>
    <row r="70" spans="1:20" x14ac:dyDescent="0.25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2"/>
      <c r="M70" s="17"/>
      <c r="N70" s="18"/>
      <c r="O70" s="18"/>
      <c r="P70" s="18"/>
      <c r="Q70" s="18"/>
      <c r="R70" s="18"/>
      <c r="S70" s="28"/>
      <c r="T70" s="29"/>
    </row>
    <row r="71" spans="1:20" x14ac:dyDescent="0.25">
      <c r="A71" s="10"/>
      <c r="B71" s="11"/>
      <c r="C71" s="11"/>
      <c r="D71" s="11"/>
      <c r="E71" s="11"/>
      <c r="F71" s="11"/>
      <c r="G71" s="11"/>
      <c r="H71" s="11"/>
      <c r="I71" s="11"/>
      <c r="J71" s="11"/>
      <c r="K71" s="2"/>
      <c r="M71" s="17"/>
      <c r="N71" s="18"/>
      <c r="O71" s="18"/>
      <c r="P71" s="18"/>
      <c r="Q71" s="18"/>
      <c r="R71" s="18"/>
      <c r="S71" s="28"/>
      <c r="T71" s="29"/>
    </row>
    <row r="72" spans="1:20" x14ac:dyDescent="0.25">
      <c r="A72" s="10"/>
      <c r="B72" s="11"/>
      <c r="C72" s="11"/>
      <c r="D72" s="11"/>
      <c r="E72" s="11"/>
      <c r="F72" s="11"/>
      <c r="G72" s="11"/>
      <c r="H72" s="11"/>
      <c r="I72" s="11"/>
      <c r="J72" s="11"/>
      <c r="K72" s="2"/>
      <c r="M72" s="17"/>
      <c r="N72" s="18"/>
      <c r="O72" s="18"/>
      <c r="P72" s="18"/>
      <c r="Q72" s="18"/>
      <c r="R72" s="18"/>
      <c r="S72" s="28"/>
      <c r="T72" s="29"/>
    </row>
    <row r="73" spans="1:20" x14ac:dyDescent="0.25">
      <c r="A73" s="10"/>
      <c r="B73" s="11"/>
      <c r="C73" s="11"/>
      <c r="D73" s="11"/>
      <c r="E73" s="11"/>
      <c r="F73" s="11"/>
      <c r="G73" s="11"/>
      <c r="H73" s="11"/>
      <c r="I73" s="11"/>
      <c r="J73" s="11"/>
      <c r="K73" s="2"/>
      <c r="M73" s="17"/>
      <c r="N73" s="18"/>
      <c r="O73" s="18"/>
      <c r="P73" s="18"/>
      <c r="Q73" s="18"/>
      <c r="R73" s="18"/>
      <c r="S73" s="28"/>
      <c r="T73" s="29"/>
    </row>
    <row r="74" spans="1:20" x14ac:dyDescent="0.25">
      <c r="A74" s="10"/>
      <c r="B74" s="11"/>
      <c r="C74" s="11"/>
      <c r="D74" s="11"/>
      <c r="E74" s="11"/>
      <c r="F74" s="11"/>
      <c r="G74" s="11"/>
      <c r="H74" s="11"/>
      <c r="I74" s="11"/>
      <c r="J74" s="11"/>
      <c r="K74" s="2"/>
      <c r="M74" s="17"/>
      <c r="N74" s="18"/>
      <c r="O74" s="18"/>
      <c r="P74" s="18"/>
      <c r="Q74" s="18"/>
      <c r="R74" s="18"/>
      <c r="S74" s="22"/>
      <c r="T74" s="29"/>
    </row>
    <row r="75" spans="1:20" x14ac:dyDescent="0.25">
      <c r="A75" s="10"/>
      <c r="B75" s="11"/>
      <c r="C75" s="11"/>
      <c r="D75" s="11"/>
      <c r="E75" s="11"/>
      <c r="F75" s="11"/>
      <c r="G75" s="11"/>
      <c r="H75" s="11"/>
      <c r="I75" s="11"/>
      <c r="J75" s="11"/>
      <c r="K75" s="2"/>
      <c r="M75" s="17"/>
      <c r="N75" s="18"/>
      <c r="O75" s="18"/>
      <c r="P75" s="18"/>
      <c r="Q75" s="18"/>
      <c r="R75" s="18"/>
      <c r="S75" s="22"/>
      <c r="T75" s="29"/>
    </row>
    <row r="76" spans="1:20" x14ac:dyDescent="0.25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7"/>
      <c r="N76" s="18"/>
      <c r="O76" s="18"/>
      <c r="P76" s="18"/>
      <c r="Q76" s="18"/>
      <c r="R76" s="18"/>
      <c r="S76" s="22"/>
      <c r="T76" s="29"/>
    </row>
    <row r="77" spans="1:20" x14ac:dyDescent="0.25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7"/>
      <c r="N77" s="18"/>
      <c r="O77" s="18"/>
      <c r="P77" s="18"/>
      <c r="Q77" s="18"/>
      <c r="R77" s="18"/>
      <c r="S77" s="22"/>
      <c r="T77" s="29"/>
    </row>
    <row r="78" spans="1:20" x14ac:dyDescent="0.25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7"/>
      <c r="N78" s="18"/>
      <c r="O78" s="18"/>
      <c r="P78" s="18"/>
      <c r="Q78" s="18"/>
      <c r="R78" s="18"/>
      <c r="S78" s="22"/>
      <c r="T78" s="29"/>
    </row>
    <row r="79" spans="1:20" x14ac:dyDescent="0.25">
      <c r="A79" s="26"/>
      <c r="C79" s="25"/>
      <c r="E79" s="25"/>
      <c r="G79" s="25"/>
      <c r="I79" s="25"/>
      <c r="K79" s="2"/>
      <c r="M79" s="17"/>
      <c r="N79" s="18"/>
      <c r="O79" s="18"/>
      <c r="P79" s="18"/>
      <c r="Q79" s="18"/>
      <c r="R79" s="18"/>
      <c r="S79" s="22"/>
      <c r="T79" s="29"/>
    </row>
    <row r="80" spans="1:20" x14ac:dyDescent="0.25">
      <c r="A80" s="26"/>
      <c r="C80" s="24"/>
      <c r="D80" s="24"/>
      <c r="E80" s="24"/>
      <c r="F80" s="24"/>
      <c r="G80" s="24"/>
      <c r="H80" s="24"/>
      <c r="I80" s="24"/>
      <c r="K80" s="2"/>
      <c r="M80" s="17"/>
      <c r="N80" s="18"/>
      <c r="O80" s="18"/>
      <c r="P80" s="18"/>
      <c r="Q80" s="18"/>
      <c r="R80" s="18"/>
      <c r="S80" s="22"/>
      <c r="T80" s="29"/>
    </row>
    <row r="81" spans="1:20" x14ac:dyDescent="0.25">
      <c r="A81" s="26"/>
      <c r="C81" s="25"/>
      <c r="E81" s="25"/>
      <c r="H81" s="27"/>
      <c r="I81" s="27"/>
      <c r="J81" s="25"/>
      <c r="K81" s="2"/>
      <c r="M81" s="17"/>
      <c r="N81" s="18"/>
      <c r="O81" s="18"/>
      <c r="P81" s="18"/>
      <c r="Q81" s="18"/>
      <c r="R81" s="18"/>
      <c r="T81" s="29"/>
    </row>
    <row r="82" spans="1:20" x14ac:dyDescent="0.25">
      <c r="A82" s="26"/>
      <c r="K82" s="2"/>
      <c r="M82" s="17"/>
      <c r="N82" s="18"/>
      <c r="O82" s="18"/>
      <c r="P82" s="18"/>
      <c r="Q82" s="18"/>
      <c r="R82" s="18"/>
      <c r="T82" s="29"/>
    </row>
    <row r="83" spans="1:20" x14ac:dyDescent="0.25">
      <c r="A83" s="26"/>
      <c r="K83" s="2"/>
      <c r="M83" s="17"/>
      <c r="N83" s="18"/>
      <c r="O83" s="18"/>
      <c r="P83" s="18"/>
      <c r="Q83" s="18"/>
      <c r="R83" s="18"/>
      <c r="T83" s="29"/>
    </row>
    <row r="84" spans="1:20" x14ac:dyDescent="0.25">
      <c r="A84" s="26"/>
      <c r="K84" s="2"/>
      <c r="M84" s="17"/>
      <c r="N84" s="18"/>
      <c r="O84" s="18"/>
      <c r="P84" s="18"/>
      <c r="Q84" s="18"/>
      <c r="R84" s="18"/>
      <c r="T84" s="29"/>
    </row>
    <row r="85" spans="1:20" x14ac:dyDescent="0.25">
      <c r="A85" s="26"/>
      <c r="K85" s="2"/>
      <c r="M85" s="17"/>
      <c r="N85" s="18"/>
      <c r="O85" s="18"/>
      <c r="P85" s="18"/>
      <c r="Q85" s="18"/>
      <c r="R85" s="18"/>
      <c r="T85" s="29"/>
    </row>
    <row r="86" spans="1:20" x14ac:dyDescent="0.25">
      <c r="A86" s="26"/>
      <c r="K86" s="2"/>
      <c r="M86" s="17"/>
      <c r="N86" s="18"/>
      <c r="O86" s="18"/>
      <c r="P86" s="18"/>
      <c r="Q86" s="18"/>
      <c r="R86" s="18"/>
      <c r="T86" s="29"/>
    </row>
    <row r="87" spans="1:20" x14ac:dyDescent="0.25">
      <c r="A87" s="26"/>
      <c r="K87" s="2"/>
      <c r="M87" s="17"/>
      <c r="N87" s="18"/>
      <c r="O87" s="18"/>
      <c r="P87" s="18"/>
      <c r="Q87" s="18"/>
      <c r="R87" s="18"/>
      <c r="T87" s="29"/>
    </row>
    <row r="88" spans="1:20" x14ac:dyDescent="0.25">
      <c r="B88" s="1"/>
      <c r="D88" s="1"/>
      <c r="F88" s="1"/>
      <c r="H88" s="1"/>
      <c r="K88" s="2"/>
      <c r="M88" s="17"/>
      <c r="N88" s="18"/>
      <c r="O88" s="18"/>
      <c r="P88" s="18"/>
      <c r="Q88" s="18"/>
      <c r="R88" s="18"/>
      <c r="T88" s="29"/>
    </row>
    <row r="89" spans="1:20" x14ac:dyDescent="0.25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7"/>
      <c r="N89" s="18"/>
      <c r="O89" s="18"/>
      <c r="P89" s="18"/>
      <c r="Q89" s="18"/>
      <c r="R89" s="18"/>
      <c r="T89" s="29"/>
    </row>
    <row r="90" spans="1:20" x14ac:dyDescent="0.25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7"/>
      <c r="N90" s="27"/>
      <c r="O90" s="27"/>
      <c r="P90" s="27"/>
      <c r="Q90" s="27"/>
      <c r="R90" s="27"/>
      <c r="T90" s="8"/>
    </row>
    <row r="91" spans="1:20" x14ac:dyDescent="0.25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</row>
    <row r="92" spans="1:20" x14ac:dyDescent="0.25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</row>
    <row r="93" spans="1:20" x14ac:dyDescent="0.25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</row>
    <row r="94" spans="1:20" x14ac:dyDescent="0.25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</row>
    <row r="95" spans="1:20" x14ac:dyDescent="0.25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</row>
    <row r="96" spans="1:20" x14ac:dyDescent="0.25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</row>
    <row r="97" spans="1:11" x14ac:dyDescent="0.25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</row>
    <row r="98" spans="1:11" x14ac:dyDescent="0.25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</row>
    <row r="99" spans="1:11" x14ac:dyDescent="0.25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</row>
    <row r="100" spans="1:11" x14ac:dyDescent="0.25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</row>
    <row r="101" spans="1:11" x14ac:dyDescent="0.25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</row>
    <row r="102" spans="1:11" x14ac:dyDescent="0.25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</row>
    <row r="103" spans="1:11" x14ac:dyDescent="0.25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</row>
    <row r="104" spans="1:11" x14ac:dyDescent="0.25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</row>
    <row r="105" spans="1:11" x14ac:dyDescent="0.25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</row>
    <row r="106" spans="1:11" x14ac:dyDescent="0.25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</row>
    <row r="107" spans="1:11" x14ac:dyDescent="0.25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</row>
    <row r="108" spans="1:11" x14ac:dyDescent="0.25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</row>
    <row r="109" spans="1:11" x14ac:dyDescent="0.25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</row>
    <row r="110" spans="1:11" x14ac:dyDescent="0.25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2"/>
    </row>
    <row r="111" spans="1:11" x14ac:dyDescent="0.25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2"/>
    </row>
    <row r="112" spans="1:11" x14ac:dyDescent="0.25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2"/>
    </row>
    <row r="113" spans="1:11" x14ac:dyDescent="0.25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5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5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5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5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5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5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5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5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5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5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5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5">
      <c r="A125" s="26"/>
      <c r="C125" s="25"/>
      <c r="E125" s="25"/>
      <c r="H125" s="27"/>
      <c r="I125" s="27"/>
      <c r="J125" s="25"/>
      <c r="K125" s="2"/>
    </row>
    <row r="126" spans="1:11" x14ac:dyDescent="0.25">
      <c r="A126" s="26"/>
      <c r="K126" s="2"/>
    </row>
    <row r="127" spans="1:11" x14ac:dyDescent="0.25">
      <c r="B127" s="1"/>
      <c r="D127" s="1"/>
      <c r="F127" s="1"/>
      <c r="H127" s="1"/>
      <c r="K127" s="2"/>
    </row>
    <row r="128" spans="1:11" x14ac:dyDescent="0.25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5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5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5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5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5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5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5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5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5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5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5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5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5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5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5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5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5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5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5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5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5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5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5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5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5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5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5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5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5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5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5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5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5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5">
      <c r="K162" s="2"/>
    </row>
    <row r="163" spans="1:11" x14ac:dyDescent="0.25">
      <c r="K163" s="2"/>
    </row>
    <row r="164" spans="1:11" x14ac:dyDescent="0.25">
      <c r="I164" s="31"/>
      <c r="J164" s="24"/>
      <c r="K164" s="2"/>
    </row>
    <row r="165" spans="1:11" x14ac:dyDescent="0.25">
      <c r="J165" s="24"/>
      <c r="K165" s="2"/>
    </row>
    <row r="166" spans="1:11" x14ac:dyDescent="0.25">
      <c r="J166" s="24"/>
      <c r="K166" s="2"/>
    </row>
    <row r="167" spans="1:11" x14ac:dyDescent="0.25">
      <c r="J167" s="24"/>
      <c r="K167" s="2"/>
    </row>
    <row r="168" spans="1:11" x14ac:dyDescent="0.25">
      <c r="K168" s="2"/>
    </row>
    <row r="169" spans="1:11" x14ac:dyDescent="0.25">
      <c r="B169" s="1"/>
      <c r="D169" s="1"/>
      <c r="F169" s="1"/>
      <c r="H169" s="1"/>
      <c r="K169" s="2"/>
    </row>
    <row r="170" spans="1:11" x14ac:dyDescent="0.25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5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5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5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5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5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5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5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5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5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5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5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5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5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5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5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5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5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5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5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5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5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5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5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5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5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5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5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5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5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5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5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5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5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5">
      <c r="K204" s="2"/>
    </row>
    <row r="205" spans="1:11" x14ac:dyDescent="0.25">
      <c r="K205" s="2"/>
    </row>
    <row r="206" spans="1:11" x14ac:dyDescent="0.25">
      <c r="I206" s="31"/>
      <c r="J206" s="24"/>
      <c r="K206" s="2"/>
    </row>
    <row r="207" spans="1:11" x14ac:dyDescent="0.25">
      <c r="J207" s="24"/>
      <c r="K207" s="2"/>
    </row>
    <row r="208" spans="1:11" x14ac:dyDescent="0.25">
      <c r="J208" s="24"/>
      <c r="K208" s="2"/>
    </row>
    <row r="209" spans="1:11" x14ac:dyDescent="0.25">
      <c r="K209" s="2"/>
    </row>
    <row r="210" spans="1:11" x14ac:dyDescent="0.25">
      <c r="K210" s="2"/>
    </row>
    <row r="211" spans="1:11" x14ac:dyDescent="0.25">
      <c r="K211" s="2"/>
    </row>
    <row r="212" spans="1:11" x14ac:dyDescent="0.25">
      <c r="B212" s="1"/>
      <c r="D212" s="1"/>
      <c r="F212" s="1"/>
      <c r="H212" s="1"/>
      <c r="K212" s="2"/>
    </row>
    <row r="213" spans="1:11" x14ac:dyDescent="0.25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5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5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5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5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5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5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5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5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5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5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5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5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5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5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5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5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5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5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5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5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5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5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5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5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5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5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5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5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5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5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5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5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5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5">
      <c r="K247" s="2"/>
    </row>
    <row r="248" spans="1:21" x14ac:dyDescent="0.25">
      <c r="K248" s="2"/>
    </row>
    <row r="249" spans="1:21" x14ac:dyDescent="0.25">
      <c r="I249" s="31"/>
      <c r="J249" s="24"/>
      <c r="K249" s="2"/>
    </row>
    <row r="250" spans="1:21" x14ac:dyDescent="0.25">
      <c r="J250" s="24"/>
      <c r="K250" s="2"/>
    </row>
    <row r="251" spans="1:21" x14ac:dyDescent="0.25">
      <c r="J251" s="24"/>
      <c r="K251" s="2"/>
    </row>
    <row r="252" spans="1:21" x14ac:dyDescent="0.25">
      <c r="K252" s="2"/>
    </row>
    <row r="253" spans="1:21" x14ac:dyDescent="0.25">
      <c r="J253" s="32"/>
      <c r="K253" s="2"/>
    </row>
    <row r="254" spans="1:21" x14ac:dyDescent="0.25">
      <c r="B254" s="1"/>
      <c r="D254" s="1"/>
      <c r="F254" s="1"/>
      <c r="H254" s="1"/>
      <c r="K254" s="2"/>
      <c r="M254" s="1"/>
      <c r="O254" s="1"/>
      <c r="Q254" s="1"/>
      <c r="S254" s="1"/>
    </row>
    <row r="255" spans="1:21" x14ac:dyDescent="0.25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"/>
      <c r="Q255" s="4"/>
      <c r="R255" s="4"/>
      <c r="S255" s="4"/>
      <c r="T255" s="4"/>
      <c r="U255" s="4"/>
    </row>
    <row r="256" spans="1:21" x14ac:dyDescent="0.25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6"/>
      <c r="Q256" s="6"/>
      <c r="R256" s="6"/>
      <c r="S256" s="6"/>
      <c r="T256" s="6"/>
      <c r="U256" s="6"/>
    </row>
    <row r="257" spans="1:21" x14ac:dyDescent="0.25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1"/>
      <c r="Q257" s="11"/>
      <c r="R257" s="11"/>
      <c r="S257" s="11"/>
      <c r="T257" s="11"/>
      <c r="U257" s="11"/>
    </row>
    <row r="258" spans="1:21" x14ac:dyDescent="0.25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1"/>
      <c r="Q258" s="11"/>
      <c r="R258" s="11"/>
      <c r="S258" s="11"/>
      <c r="T258" s="11"/>
      <c r="U258" s="11"/>
    </row>
    <row r="259" spans="1:21" x14ac:dyDescent="0.25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1"/>
      <c r="Q259" s="11"/>
      <c r="R259" s="11"/>
      <c r="S259" s="11"/>
      <c r="T259" s="11"/>
      <c r="U259" s="11"/>
    </row>
    <row r="260" spans="1:21" x14ac:dyDescent="0.25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1"/>
      <c r="Q260" s="11"/>
      <c r="R260" s="11"/>
      <c r="S260" s="11"/>
      <c r="T260" s="11"/>
      <c r="U260" s="11"/>
    </row>
    <row r="261" spans="1:21" x14ac:dyDescent="0.25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1"/>
      <c r="Q261" s="11"/>
      <c r="R261" s="11"/>
      <c r="S261" s="11"/>
      <c r="T261" s="11"/>
      <c r="U261" s="11"/>
    </row>
    <row r="262" spans="1:21" x14ac:dyDescent="0.25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1"/>
      <c r="Q262" s="11"/>
      <c r="R262" s="11"/>
      <c r="S262" s="11"/>
      <c r="T262" s="11"/>
      <c r="U262" s="11"/>
    </row>
    <row r="263" spans="1:21" x14ac:dyDescent="0.25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1"/>
      <c r="Q263" s="11"/>
      <c r="R263" s="11"/>
      <c r="S263" s="11"/>
      <c r="T263" s="11"/>
      <c r="U263" s="11"/>
    </row>
    <row r="264" spans="1:21" x14ac:dyDescent="0.25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1"/>
      <c r="Q264" s="11"/>
      <c r="R264" s="11"/>
      <c r="S264" s="11"/>
      <c r="T264" s="11"/>
      <c r="U264" s="11"/>
    </row>
    <row r="265" spans="1:21" x14ac:dyDescent="0.25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1"/>
      <c r="Q265" s="11"/>
      <c r="R265" s="11"/>
      <c r="S265" s="11"/>
      <c r="T265" s="11"/>
      <c r="U265" s="11"/>
    </row>
    <row r="266" spans="1:21" x14ac:dyDescent="0.25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1"/>
      <c r="Q266" s="11"/>
      <c r="R266" s="11"/>
      <c r="S266" s="11"/>
      <c r="T266" s="11"/>
      <c r="U266" s="11"/>
    </row>
    <row r="267" spans="1:21" x14ac:dyDescent="0.25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1"/>
      <c r="Q267" s="11"/>
      <c r="R267" s="11"/>
      <c r="S267" s="11"/>
      <c r="T267" s="11"/>
      <c r="U267" s="11"/>
    </row>
    <row r="268" spans="1:21" x14ac:dyDescent="0.25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1"/>
      <c r="Q268" s="11"/>
      <c r="R268" s="11"/>
      <c r="S268" s="11"/>
      <c r="T268" s="11"/>
      <c r="U268" s="11"/>
    </row>
    <row r="269" spans="1:21" x14ac:dyDescent="0.25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1"/>
      <c r="Q269" s="11"/>
      <c r="R269" s="11"/>
      <c r="S269" s="11"/>
      <c r="T269" s="11"/>
      <c r="U269" s="11"/>
    </row>
    <row r="270" spans="1:21" x14ac:dyDescent="0.25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1"/>
      <c r="Q270" s="11"/>
      <c r="R270" s="11"/>
      <c r="S270" s="11"/>
      <c r="T270" s="11"/>
      <c r="U270" s="11"/>
    </row>
    <row r="271" spans="1:21" x14ac:dyDescent="0.25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1"/>
      <c r="Q271" s="11"/>
      <c r="R271" s="11"/>
      <c r="S271" s="11"/>
      <c r="T271" s="11"/>
      <c r="U271" s="11"/>
    </row>
    <row r="272" spans="1:21" x14ac:dyDescent="0.25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1"/>
      <c r="Q272" s="11"/>
      <c r="R272" s="11"/>
      <c r="S272" s="11"/>
      <c r="T272" s="11"/>
      <c r="U272" s="11"/>
    </row>
    <row r="273" spans="1:21" x14ac:dyDescent="0.25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1"/>
      <c r="Q273" s="11"/>
      <c r="R273" s="11"/>
      <c r="S273" s="11"/>
      <c r="T273" s="11"/>
      <c r="U273" s="11"/>
    </row>
    <row r="274" spans="1:21" x14ac:dyDescent="0.25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1"/>
      <c r="Q274" s="11"/>
      <c r="R274" s="11"/>
      <c r="S274" s="11"/>
      <c r="T274" s="11"/>
      <c r="U274" s="11"/>
    </row>
    <row r="275" spans="1:21" x14ac:dyDescent="0.25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1"/>
      <c r="Q275" s="11"/>
      <c r="R275" s="11"/>
      <c r="S275" s="11"/>
      <c r="T275" s="11"/>
      <c r="U275" s="11"/>
    </row>
    <row r="276" spans="1:21" x14ac:dyDescent="0.25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1"/>
      <c r="Q276" s="11"/>
      <c r="R276" s="11"/>
      <c r="S276" s="11"/>
      <c r="T276" s="11"/>
      <c r="U276" s="11"/>
    </row>
    <row r="277" spans="1:21" x14ac:dyDescent="0.25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1"/>
      <c r="Q277" s="11"/>
      <c r="R277" s="11"/>
      <c r="S277" s="11"/>
      <c r="T277" s="11"/>
      <c r="U277" s="11"/>
    </row>
    <row r="278" spans="1:21" x14ac:dyDescent="0.25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1"/>
      <c r="Q278" s="11"/>
      <c r="R278" s="11"/>
      <c r="S278" s="11"/>
      <c r="T278" s="11"/>
      <c r="U278" s="11"/>
    </row>
    <row r="279" spans="1:21" x14ac:dyDescent="0.25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1"/>
      <c r="Q279" s="11"/>
      <c r="R279" s="11"/>
      <c r="S279" s="11"/>
      <c r="T279" s="11"/>
      <c r="U279" s="11"/>
    </row>
    <row r="280" spans="1:21" x14ac:dyDescent="0.25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1"/>
      <c r="Q280" s="11"/>
      <c r="R280" s="11"/>
      <c r="S280" s="11"/>
      <c r="T280" s="11"/>
      <c r="U280" s="11"/>
    </row>
    <row r="281" spans="1:21" x14ac:dyDescent="0.25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1"/>
      <c r="Q281" s="11"/>
      <c r="R281" s="11"/>
      <c r="S281" s="11"/>
      <c r="T281" s="11"/>
      <c r="U281" s="11"/>
    </row>
    <row r="282" spans="1:21" x14ac:dyDescent="0.25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1"/>
      <c r="Q282" s="11"/>
      <c r="R282" s="11"/>
      <c r="S282" s="11"/>
      <c r="T282" s="11"/>
      <c r="U282" s="11"/>
    </row>
    <row r="283" spans="1:21" x14ac:dyDescent="0.25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1"/>
      <c r="Q283" s="11"/>
      <c r="R283" s="11"/>
      <c r="S283" s="11"/>
      <c r="T283" s="11"/>
      <c r="U283" s="11"/>
    </row>
    <row r="284" spans="1:21" x14ac:dyDescent="0.25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1"/>
      <c r="Q284" s="11"/>
      <c r="R284" s="11"/>
      <c r="S284" s="11"/>
      <c r="T284" s="11"/>
      <c r="U284" s="11"/>
    </row>
    <row r="285" spans="1:21" x14ac:dyDescent="0.25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1"/>
      <c r="Q285" s="11"/>
      <c r="R285" s="11"/>
      <c r="S285" s="11"/>
      <c r="T285" s="11"/>
      <c r="U285" s="11"/>
    </row>
    <row r="286" spans="1:21" x14ac:dyDescent="0.25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1"/>
      <c r="Q286" s="11"/>
      <c r="R286" s="11"/>
      <c r="S286" s="11"/>
      <c r="T286" s="11"/>
      <c r="U286" s="11"/>
    </row>
    <row r="287" spans="1:21" x14ac:dyDescent="0.25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1"/>
      <c r="Q287" s="11"/>
      <c r="R287" s="11"/>
      <c r="S287" s="11"/>
      <c r="T287" s="11"/>
      <c r="U287" s="11"/>
    </row>
    <row r="288" spans="1:21" x14ac:dyDescent="0.25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1"/>
      <c r="Q288" s="11"/>
      <c r="R288" s="11"/>
      <c r="S288" s="11"/>
      <c r="T288" s="11"/>
      <c r="U288" s="11"/>
    </row>
    <row r="289" spans="9:21" x14ac:dyDescent="0.25">
      <c r="K289" s="2"/>
    </row>
    <row r="290" spans="9:21" x14ac:dyDescent="0.25">
      <c r="K290" s="2"/>
    </row>
    <row r="291" spans="9:21" x14ac:dyDescent="0.25">
      <c r="I291" s="31"/>
      <c r="J291" s="24"/>
      <c r="K291" s="2"/>
      <c r="T291" s="31"/>
      <c r="U291" s="24"/>
    </row>
    <row r="292" spans="9:21" x14ac:dyDescent="0.25">
      <c r="J292" s="24"/>
      <c r="K292" s="2"/>
      <c r="U292" s="24"/>
    </row>
    <row r="293" spans="9:21" x14ac:dyDescent="0.25">
      <c r="J293" s="24"/>
      <c r="K293" s="2"/>
      <c r="U293" s="24"/>
    </row>
    <row r="294" spans="9:21" x14ac:dyDescent="0.25">
      <c r="K294" s="2"/>
    </row>
    <row r="295" spans="9:21" x14ac:dyDescent="0.25">
      <c r="K295" s="2"/>
      <c r="M295" s="1"/>
      <c r="O295" s="1"/>
      <c r="Q295" s="1"/>
      <c r="S295" s="1"/>
    </row>
    <row r="296" spans="9:21" x14ac:dyDescent="0.25">
      <c r="K296" s="2"/>
      <c r="M296" s="30"/>
      <c r="N296" s="4"/>
      <c r="O296" s="4"/>
      <c r="P296" s="4"/>
      <c r="Q296" s="4"/>
      <c r="R296" s="4"/>
      <c r="S296" s="4"/>
      <c r="T296" s="4"/>
      <c r="U296" s="4"/>
    </row>
    <row r="297" spans="9:21" x14ac:dyDescent="0.25">
      <c r="K297" s="2"/>
      <c r="L297" s="5"/>
      <c r="M297" s="6"/>
      <c r="N297" s="6"/>
      <c r="O297" s="6"/>
      <c r="P297" s="6"/>
      <c r="Q297" s="6"/>
      <c r="R297" s="6"/>
      <c r="S297" s="6"/>
      <c r="T297" s="6"/>
      <c r="U297" s="6"/>
    </row>
    <row r="298" spans="9:21" x14ac:dyDescent="0.25">
      <c r="K298" s="2"/>
      <c r="L298" s="10"/>
      <c r="M298" s="11"/>
      <c r="N298" s="11"/>
      <c r="O298" s="11"/>
      <c r="P298" s="11"/>
      <c r="Q298" s="11"/>
      <c r="R298" s="11"/>
      <c r="S298" s="11"/>
      <c r="T298" s="11"/>
      <c r="U298" s="11"/>
    </row>
    <row r="299" spans="9:21" x14ac:dyDescent="0.25">
      <c r="K299" s="2"/>
      <c r="L299" s="10"/>
      <c r="M299" s="11"/>
      <c r="N299" s="11"/>
      <c r="O299" s="11"/>
      <c r="P299" s="11"/>
      <c r="Q299" s="11"/>
      <c r="R299" s="11"/>
      <c r="S299" s="11"/>
      <c r="T299" s="11"/>
      <c r="U299" s="11"/>
    </row>
    <row r="300" spans="9:21" x14ac:dyDescent="0.25">
      <c r="K300" s="2"/>
      <c r="L300" s="10"/>
      <c r="M300" s="11"/>
      <c r="N300" s="11"/>
      <c r="O300" s="11"/>
      <c r="P300" s="11"/>
      <c r="Q300" s="11"/>
      <c r="R300" s="11"/>
      <c r="S300" s="11"/>
      <c r="T300" s="11"/>
      <c r="U300" s="11"/>
    </row>
    <row r="301" spans="9:21" x14ac:dyDescent="0.25">
      <c r="K301" s="2"/>
      <c r="L301" s="10"/>
      <c r="M301" s="11"/>
      <c r="N301" s="11"/>
      <c r="O301" s="11"/>
      <c r="P301" s="11"/>
      <c r="Q301" s="11"/>
      <c r="R301" s="11"/>
      <c r="S301" s="11"/>
      <c r="T301" s="11"/>
      <c r="U301" s="11"/>
    </row>
    <row r="302" spans="9:21" x14ac:dyDescent="0.25">
      <c r="K302" s="2"/>
      <c r="L302" s="10"/>
      <c r="M302" s="11"/>
      <c r="N302" s="11"/>
      <c r="O302" s="11"/>
      <c r="P302" s="11"/>
      <c r="Q302" s="11"/>
      <c r="R302" s="11"/>
      <c r="S302" s="11"/>
      <c r="T302" s="11"/>
      <c r="U302" s="11"/>
    </row>
    <row r="303" spans="9:21" x14ac:dyDescent="0.25">
      <c r="K303" s="2"/>
      <c r="L303" s="10"/>
      <c r="M303" s="11"/>
      <c r="N303" s="11"/>
      <c r="O303" s="11"/>
      <c r="P303" s="11"/>
      <c r="Q303" s="11"/>
      <c r="R303" s="11"/>
      <c r="S303" s="11"/>
      <c r="T303" s="11"/>
      <c r="U303" s="11"/>
    </row>
    <row r="304" spans="9:21" x14ac:dyDescent="0.25">
      <c r="K304" s="2"/>
      <c r="L304" s="10"/>
      <c r="M304" s="11"/>
      <c r="N304" s="11"/>
      <c r="O304" s="11"/>
      <c r="P304" s="11"/>
      <c r="Q304" s="11"/>
      <c r="R304" s="11"/>
      <c r="S304" s="11"/>
      <c r="T304" s="11"/>
      <c r="U304" s="11"/>
    </row>
    <row r="305" spans="11:21" x14ac:dyDescent="0.25">
      <c r="K305" s="2"/>
      <c r="L305" s="10"/>
      <c r="M305" s="11"/>
      <c r="N305" s="11"/>
      <c r="O305" s="11"/>
      <c r="P305" s="11"/>
      <c r="Q305" s="11"/>
      <c r="R305" s="11"/>
      <c r="S305" s="11"/>
      <c r="T305" s="11"/>
      <c r="U305" s="11"/>
    </row>
    <row r="306" spans="11:21" x14ac:dyDescent="0.25">
      <c r="K306" s="2"/>
      <c r="L306" s="10"/>
      <c r="M306" s="11"/>
      <c r="N306" s="11"/>
      <c r="O306" s="11"/>
      <c r="P306" s="11"/>
      <c r="Q306" s="11"/>
      <c r="R306" s="11"/>
      <c r="S306" s="11"/>
      <c r="T306" s="11"/>
      <c r="U306" s="11"/>
    </row>
    <row r="307" spans="11:21" x14ac:dyDescent="0.25">
      <c r="K307" s="2"/>
      <c r="L307" s="10"/>
      <c r="M307" s="11"/>
      <c r="N307" s="11"/>
      <c r="O307" s="11"/>
      <c r="P307" s="11"/>
      <c r="Q307" s="11"/>
      <c r="R307" s="11"/>
      <c r="S307" s="11"/>
      <c r="T307" s="11"/>
      <c r="U307" s="11"/>
    </row>
    <row r="308" spans="11:21" x14ac:dyDescent="0.25">
      <c r="K308" s="2"/>
      <c r="L308" s="10"/>
      <c r="M308" s="11"/>
      <c r="N308" s="11"/>
      <c r="O308" s="11"/>
      <c r="P308" s="11"/>
      <c r="Q308" s="11"/>
      <c r="R308" s="11"/>
      <c r="S308" s="11"/>
      <c r="T308" s="11"/>
      <c r="U308" s="11"/>
    </row>
    <row r="309" spans="11:21" x14ac:dyDescent="0.25">
      <c r="K309" s="2"/>
      <c r="L309" s="10"/>
      <c r="M309" s="11"/>
      <c r="N309" s="11"/>
      <c r="O309" s="11"/>
      <c r="P309" s="11"/>
      <c r="Q309" s="11"/>
      <c r="R309" s="11"/>
      <c r="S309" s="11"/>
      <c r="T309" s="11"/>
      <c r="U309" s="11"/>
    </row>
    <row r="310" spans="11:21" x14ac:dyDescent="0.25">
      <c r="K310" s="2"/>
      <c r="L310" s="10"/>
      <c r="M310" s="11"/>
      <c r="N310" s="11"/>
      <c r="O310" s="11"/>
      <c r="P310" s="11"/>
      <c r="Q310" s="11"/>
      <c r="R310" s="11"/>
      <c r="S310" s="11"/>
      <c r="T310" s="11"/>
      <c r="U310" s="11"/>
    </row>
    <row r="311" spans="11:21" x14ac:dyDescent="0.25">
      <c r="K311" s="2"/>
      <c r="L311" s="10"/>
      <c r="M311" s="11"/>
      <c r="N311" s="11"/>
      <c r="O311" s="11"/>
      <c r="P311" s="11"/>
      <c r="Q311" s="11"/>
      <c r="R311" s="11"/>
      <c r="S311" s="11"/>
      <c r="T311" s="11"/>
      <c r="U311" s="11"/>
    </row>
    <row r="312" spans="11:21" x14ac:dyDescent="0.25">
      <c r="K312" s="2"/>
      <c r="L312" s="10"/>
      <c r="M312" s="11"/>
      <c r="N312" s="11"/>
      <c r="O312" s="11"/>
      <c r="P312" s="11"/>
      <c r="Q312" s="11"/>
      <c r="R312" s="11"/>
      <c r="S312" s="11"/>
      <c r="T312" s="11"/>
      <c r="U312" s="11"/>
    </row>
    <row r="313" spans="11:21" x14ac:dyDescent="0.25">
      <c r="K313" s="2"/>
      <c r="L313" s="10"/>
      <c r="M313" s="11"/>
      <c r="N313" s="11"/>
      <c r="O313" s="11"/>
      <c r="P313" s="11"/>
      <c r="Q313" s="11"/>
      <c r="R313" s="11"/>
      <c r="S313" s="11"/>
      <c r="T313" s="11"/>
      <c r="U313" s="11"/>
    </row>
    <row r="314" spans="11:21" x14ac:dyDescent="0.25">
      <c r="K314" s="2"/>
      <c r="L314" s="10"/>
      <c r="M314" s="11"/>
      <c r="N314" s="11"/>
      <c r="O314" s="11"/>
      <c r="P314" s="11"/>
      <c r="Q314" s="11"/>
      <c r="R314" s="11"/>
      <c r="S314" s="11"/>
      <c r="T314" s="11"/>
      <c r="U314" s="11"/>
    </row>
    <row r="315" spans="11:21" x14ac:dyDescent="0.25">
      <c r="K315" s="2"/>
      <c r="L315" s="10"/>
      <c r="M315" s="11"/>
      <c r="N315" s="11"/>
      <c r="O315" s="11"/>
      <c r="P315" s="11"/>
      <c r="Q315" s="11"/>
      <c r="R315" s="11"/>
      <c r="S315" s="11"/>
      <c r="T315" s="11"/>
      <c r="U315" s="11"/>
    </row>
    <row r="316" spans="11:21" x14ac:dyDescent="0.25">
      <c r="K316" s="2"/>
      <c r="L316" s="10"/>
      <c r="M316" s="11"/>
      <c r="N316" s="11"/>
      <c r="O316" s="11"/>
      <c r="P316" s="11"/>
      <c r="Q316" s="11"/>
      <c r="R316" s="11"/>
      <c r="S316" s="11"/>
      <c r="T316" s="11"/>
      <c r="U316" s="11"/>
    </row>
    <row r="317" spans="11:21" x14ac:dyDescent="0.25">
      <c r="K317" s="2"/>
      <c r="L317" s="10"/>
      <c r="M317" s="11"/>
      <c r="N317" s="11"/>
      <c r="O317" s="11"/>
      <c r="P317" s="11"/>
      <c r="Q317" s="11"/>
      <c r="R317" s="11"/>
      <c r="S317" s="11"/>
      <c r="T317" s="11"/>
      <c r="U317" s="11"/>
    </row>
    <row r="318" spans="11:21" x14ac:dyDescent="0.25">
      <c r="K318" s="2"/>
      <c r="L318" s="10"/>
      <c r="M318" s="11"/>
      <c r="N318" s="11"/>
      <c r="O318" s="11"/>
      <c r="P318" s="11"/>
      <c r="Q318" s="11"/>
      <c r="R318" s="11"/>
      <c r="S318" s="11"/>
      <c r="T318" s="11"/>
      <c r="U318" s="11"/>
    </row>
    <row r="319" spans="11:21" x14ac:dyDescent="0.25">
      <c r="K319" s="2"/>
      <c r="L319" s="10"/>
      <c r="M319" s="11"/>
      <c r="N319" s="11"/>
      <c r="O319" s="11"/>
      <c r="P319" s="11"/>
      <c r="Q319" s="11"/>
      <c r="R319" s="11"/>
      <c r="S319" s="11"/>
      <c r="T319" s="11"/>
      <c r="U319" s="11"/>
    </row>
    <row r="320" spans="11:21" x14ac:dyDescent="0.25">
      <c r="K320" s="2"/>
      <c r="L320" s="10"/>
      <c r="M320" s="11"/>
      <c r="N320" s="11"/>
      <c r="O320" s="11"/>
      <c r="P320" s="11"/>
      <c r="Q320" s="11"/>
      <c r="R320" s="11"/>
      <c r="S320" s="11"/>
      <c r="T320" s="11"/>
      <c r="U320" s="11"/>
    </row>
    <row r="321" spans="11:21" x14ac:dyDescent="0.25">
      <c r="K321" s="2"/>
      <c r="L321" s="10"/>
      <c r="M321" s="11"/>
      <c r="N321" s="11"/>
      <c r="O321" s="11"/>
      <c r="P321" s="11"/>
      <c r="Q321" s="11"/>
      <c r="R321" s="11"/>
      <c r="S321" s="11"/>
      <c r="T321" s="11"/>
      <c r="U321" s="11"/>
    </row>
    <row r="322" spans="11:21" x14ac:dyDescent="0.25">
      <c r="K322" s="2"/>
      <c r="L322" s="10"/>
      <c r="M322" s="11"/>
      <c r="N322" s="11"/>
      <c r="O322" s="11"/>
      <c r="P322" s="11"/>
      <c r="Q322" s="11"/>
      <c r="R322" s="11"/>
      <c r="S322" s="11"/>
      <c r="T322" s="11"/>
      <c r="U322" s="11"/>
    </row>
    <row r="323" spans="11:21" x14ac:dyDescent="0.25">
      <c r="K323" s="2"/>
      <c r="L323" s="10"/>
      <c r="M323" s="11"/>
      <c r="N323" s="11"/>
      <c r="O323" s="11"/>
      <c r="P323" s="11"/>
      <c r="Q323" s="11"/>
      <c r="R323" s="11"/>
      <c r="S323" s="11"/>
      <c r="T323" s="11"/>
      <c r="U323" s="11"/>
    </row>
    <row r="324" spans="11:21" x14ac:dyDescent="0.25">
      <c r="K324" s="2"/>
      <c r="L324" s="10"/>
      <c r="M324" s="11"/>
      <c r="N324" s="11"/>
      <c r="O324" s="11"/>
      <c r="P324" s="11"/>
      <c r="Q324" s="11"/>
      <c r="R324" s="11"/>
      <c r="S324" s="11"/>
      <c r="T324" s="11"/>
      <c r="U324" s="11"/>
    </row>
    <row r="325" spans="11:21" x14ac:dyDescent="0.25">
      <c r="K325" s="2"/>
      <c r="L325" s="10"/>
      <c r="M325" s="11"/>
      <c r="N325" s="11"/>
      <c r="O325" s="11"/>
      <c r="P325" s="11"/>
      <c r="Q325" s="11"/>
      <c r="R325" s="11"/>
      <c r="S325" s="11"/>
      <c r="T325" s="11"/>
      <c r="U325" s="11"/>
    </row>
    <row r="326" spans="11:21" x14ac:dyDescent="0.25">
      <c r="K326" s="2"/>
      <c r="L326" s="10"/>
      <c r="M326" s="11"/>
      <c r="N326" s="11"/>
      <c r="O326" s="11"/>
      <c r="P326" s="11"/>
      <c r="Q326" s="11"/>
      <c r="R326" s="11"/>
      <c r="S326" s="11"/>
      <c r="T326" s="11"/>
      <c r="U326" s="11"/>
    </row>
    <row r="327" spans="11:21" x14ac:dyDescent="0.25">
      <c r="K327" s="2"/>
      <c r="L327" s="10"/>
      <c r="M327" s="11"/>
      <c r="N327" s="11"/>
      <c r="O327" s="11"/>
      <c r="P327" s="11"/>
      <c r="Q327" s="11"/>
      <c r="R327" s="11"/>
      <c r="S327" s="11"/>
      <c r="T327" s="11"/>
      <c r="U327" s="11"/>
    </row>
    <row r="328" spans="11:21" x14ac:dyDescent="0.25">
      <c r="K328" s="2"/>
      <c r="L328" s="10"/>
      <c r="M328" s="11"/>
      <c r="N328" s="11"/>
      <c r="O328" s="11"/>
      <c r="P328" s="11"/>
      <c r="Q328" s="11"/>
      <c r="R328" s="11"/>
      <c r="S328" s="11"/>
      <c r="T328" s="11"/>
      <c r="U328" s="11"/>
    </row>
    <row r="329" spans="11:21" x14ac:dyDescent="0.25">
      <c r="K329" s="2"/>
      <c r="L329" s="10"/>
      <c r="M329" s="11"/>
      <c r="N329" s="11"/>
      <c r="O329" s="11"/>
      <c r="P329" s="11"/>
      <c r="Q329" s="11"/>
      <c r="R329" s="11"/>
      <c r="S329" s="11"/>
      <c r="T329" s="11"/>
      <c r="U329" s="11"/>
    </row>
    <row r="330" spans="11:21" x14ac:dyDescent="0.25">
      <c r="K330" s="2"/>
    </row>
    <row r="331" spans="11:21" x14ac:dyDescent="0.25">
      <c r="K331" s="2"/>
    </row>
    <row r="332" spans="11:21" x14ac:dyDescent="0.25">
      <c r="K332" s="2"/>
      <c r="N332" s="25"/>
      <c r="P332" s="25"/>
      <c r="R332" s="25"/>
      <c r="T332" s="25"/>
      <c r="U332" s="24"/>
    </row>
    <row r="333" spans="11:21" x14ac:dyDescent="0.25">
      <c r="K333" s="2"/>
      <c r="U333" s="24"/>
    </row>
    <row r="334" spans="11:21" x14ac:dyDescent="0.25">
      <c r="K334" s="2"/>
      <c r="L334" s="33"/>
      <c r="U334" s="24"/>
    </row>
    <row r="335" spans="11:21" x14ac:dyDescent="0.25">
      <c r="K335" s="2"/>
    </row>
    <row r="336" spans="11:21" x14ac:dyDescent="0.25">
      <c r="K336" s="2"/>
    </row>
    <row r="337" spans="11:21" x14ac:dyDescent="0.25">
      <c r="K337" s="2"/>
      <c r="M337" s="1"/>
      <c r="O337" s="1"/>
      <c r="Q337" s="1"/>
      <c r="S337" s="1"/>
    </row>
    <row r="338" spans="11:21" x14ac:dyDescent="0.25">
      <c r="K338" s="2"/>
      <c r="M338" s="30"/>
      <c r="N338" s="4"/>
      <c r="O338" s="4"/>
      <c r="P338" s="4"/>
      <c r="Q338" s="4"/>
      <c r="R338" s="4"/>
      <c r="S338" s="4"/>
      <c r="T338" s="4"/>
      <c r="U338" s="4"/>
    </row>
    <row r="339" spans="11:21" x14ac:dyDescent="0.25">
      <c r="K339" s="2"/>
      <c r="L339" s="5"/>
      <c r="M339" s="6"/>
      <c r="N339" s="6"/>
      <c r="O339" s="6"/>
      <c r="P339" s="6"/>
      <c r="Q339" s="6"/>
      <c r="R339" s="6"/>
      <c r="S339" s="6"/>
      <c r="T339" s="6"/>
      <c r="U339" s="6"/>
    </row>
    <row r="340" spans="11:21" x14ac:dyDescent="0.25">
      <c r="K340" s="2"/>
      <c r="L340" s="10"/>
      <c r="M340" s="11"/>
      <c r="N340" s="11"/>
      <c r="O340" s="11"/>
      <c r="P340" s="11"/>
      <c r="Q340" s="11"/>
      <c r="R340" s="11"/>
      <c r="S340" s="11"/>
      <c r="T340" s="11"/>
      <c r="U340" s="11"/>
    </row>
    <row r="341" spans="11:21" x14ac:dyDescent="0.25">
      <c r="K341" s="2"/>
      <c r="L341" s="10"/>
      <c r="M341" s="11"/>
      <c r="N341" s="11"/>
      <c r="O341" s="11"/>
      <c r="P341" s="11"/>
      <c r="Q341" s="11"/>
      <c r="R341" s="11"/>
      <c r="S341" s="11"/>
      <c r="T341" s="11"/>
      <c r="U341" s="11"/>
    </row>
    <row r="342" spans="11:21" x14ac:dyDescent="0.25">
      <c r="K342" s="2"/>
      <c r="L342" s="10"/>
      <c r="M342" s="11"/>
      <c r="N342" s="11"/>
      <c r="O342" s="11"/>
      <c r="P342" s="11"/>
      <c r="Q342" s="11"/>
      <c r="R342" s="11"/>
      <c r="S342" s="11"/>
      <c r="T342" s="11"/>
      <c r="U342" s="11"/>
    </row>
    <row r="343" spans="11:21" x14ac:dyDescent="0.25">
      <c r="K343" s="2"/>
      <c r="L343" s="10"/>
      <c r="M343" s="11"/>
      <c r="N343" s="11"/>
      <c r="O343" s="11"/>
      <c r="P343" s="11"/>
      <c r="Q343" s="11"/>
      <c r="R343" s="11"/>
      <c r="S343" s="11"/>
      <c r="T343" s="11"/>
      <c r="U343" s="11"/>
    </row>
    <row r="344" spans="11:21" x14ac:dyDescent="0.25">
      <c r="K344" s="2"/>
      <c r="L344" s="10"/>
      <c r="M344" s="11"/>
      <c r="N344" s="11"/>
      <c r="O344" s="11"/>
      <c r="P344" s="11"/>
      <c r="Q344" s="11"/>
      <c r="R344" s="11"/>
      <c r="S344" s="11"/>
      <c r="T344" s="11"/>
      <c r="U344" s="11"/>
    </row>
    <row r="345" spans="11:21" x14ac:dyDescent="0.25">
      <c r="K345" s="2"/>
      <c r="L345" s="10"/>
      <c r="M345" s="11"/>
      <c r="N345" s="11"/>
      <c r="O345" s="11"/>
      <c r="P345" s="11"/>
      <c r="Q345" s="11"/>
      <c r="R345" s="11"/>
      <c r="S345" s="11"/>
      <c r="T345" s="11"/>
      <c r="U345" s="11"/>
    </row>
    <row r="346" spans="11:21" x14ac:dyDescent="0.25">
      <c r="K346" s="2"/>
      <c r="L346" s="10"/>
      <c r="M346" s="11"/>
      <c r="N346" s="11"/>
      <c r="O346" s="11"/>
      <c r="P346" s="11"/>
      <c r="Q346" s="11"/>
      <c r="R346" s="11"/>
      <c r="S346" s="11"/>
      <c r="T346" s="11"/>
      <c r="U346" s="11"/>
    </row>
    <row r="347" spans="11:21" x14ac:dyDescent="0.25">
      <c r="K347" s="2"/>
      <c r="L347" s="10"/>
      <c r="M347" s="11"/>
      <c r="N347" s="11"/>
      <c r="O347" s="11"/>
      <c r="P347" s="11"/>
      <c r="Q347" s="11"/>
      <c r="R347" s="11"/>
      <c r="S347" s="11"/>
      <c r="T347" s="11"/>
      <c r="U347" s="11"/>
    </row>
    <row r="348" spans="11:21" x14ac:dyDescent="0.25">
      <c r="K348" s="2"/>
      <c r="L348" s="10"/>
      <c r="M348" s="11"/>
      <c r="N348" s="11"/>
      <c r="O348" s="11"/>
      <c r="P348" s="11"/>
      <c r="Q348" s="11"/>
      <c r="R348" s="11"/>
      <c r="S348" s="11"/>
      <c r="T348" s="11"/>
      <c r="U348" s="11"/>
    </row>
    <row r="349" spans="11:21" x14ac:dyDescent="0.25">
      <c r="K349" s="2"/>
      <c r="L349" s="10"/>
      <c r="M349" s="11"/>
      <c r="N349" s="11"/>
      <c r="O349" s="11"/>
      <c r="P349" s="11"/>
      <c r="Q349" s="11"/>
      <c r="R349" s="11"/>
      <c r="S349" s="11"/>
      <c r="T349" s="11"/>
      <c r="U349" s="11"/>
    </row>
    <row r="350" spans="11:21" x14ac:dyDescent="0.25">
      <c r="K350" s="2"/>
      <c r="L350" s="10"/>
      <c r="M350" s="11"/>
      <c r="N350" s="11"/>
      <c r="O350" s="11"/>
      <c r="P350" s="11"/>
      <c r="Q350" s="11"/>
      <c r="R350" s="11"/>
      <c r="S350" s="11"/>
      <c r="T350" s="11"/>
      <c r="U350" s="11"/>
    </row>
    <row r="351" spans="11:21" x14ac:dyDescent="0.25">
      <c r="K351" s="2"/>
      <c r="L351" s="10"/>
      <c r="M351" s="11"/>
      <c r="N351" s="11"/>
      <c r="O351" s="11"/>
      <c r="P351" s="11"/>
      <c r="Q351" s="11"/>
      <c r="R351" s="11"/>
      <c r="S351" s="11"/>
      <c r="T351" s="11"/>
      <c r="U351" s="11"/>
    </row>
    <row r="352" spans="11:21" x14ac:dyDescent="0.25">
      <c r="K352" s="2"/>
      <c r="L352" s="10"/>
      <c r="M352" s="11"/>
      <c r="N352" s="11"/>
      <c r="O352" s="11"/>
      <c r="P352" s="11"/>
      <c r="Q352" s="11"/>
      <c r="R352" s="11"/>
      <c r="S352" s="11"/>
      <c r="T352" s="11"/>
      <c r="U352" s="11"/>
    </row>
    <row r="353" spans="11:21" x14ac:dyDescent="0.25">
      <c r="K353" s="2"/>
      <c r="L353" s="10"/>
      <c r="M353" s="11"/>
      <c r="N353" s="11"/>
      <c r="O353" s="11"/>
      <c r="P353" s="11"/>
      <c r="Q353" s="11"/>
      <c r="R353" s="11"/>
      <c r="S353" s="11"/>
      <c r="T353" s="11"/>
      <c r="U353" s="11"/>
    </row>
    <row r="354" spans="11:21" x14ac:dyDescent="0.25">
      <c r="K354" s="2"/>
      <c r="L354" s="10"/>
      <c r="M354" s="11"/>
      <c r="N354" s="11"/>
      <c r="O354" s="11"/>
      <c r="P354" s="11"/>
      <c r="Q354" s="11"/>
      <c r="R354" s="11"/>
      <c r="S354" s="11"/>
      <c r="T354" s="11"/>
      <c r="U354" s="11"/>
    </row>
    <row r="355" spans="11:21" x14ac:dyDescent="0.25">
      <c r="K355" s="2"/>
      <c r="L355" s="10"/>
      <c r="M355" s="11"/>
      <c r="N355" s="11"/>
      <c r="O355" s="11"/>
      <c r="P355" s="11"/>
      <c r="Q355" s="11"/>
      <c r="R355" s="11"/>
      <c r="S355" s="11"/>
      <c r="T355" s="11"/>
      <c r="U355" s="11"/>
    </row>
    <row r="356" spans="11:21" x14ac:dyDescent="0.25">
      <c r="K356" s="2"/>
      <c r="L356" s="10"/>
      <c r="M356" s="11"/>
      <c r="N356" s="11"/>
      <c r="O356" s="11"/>
      <c r="P356" s="11"/>
      <c r="Q356" s="11"/>
      <c r="R356" s="11"/>
      <c r="S356" s="11"/>
      <c r="T356" s="11"/>
      <c r="U356" s="11"/>
    </row>
    <row r="357" spans="11:21" x14ac:dyDescent="0.25">
      <c r="K357" s="2"/>
      <c r="L357" s="10"/>
      <c r="M357" s="11"/>
      <c r="N357" s="11"/>
      <c r="O357" s="11"/>
      <c r="P357" s="11"/>
      <c r="Q357" s="11"/>
      <c r="R357" s="11"/>
      <c r="S357" s="11"/>
      <c r="T357" s="11"/>
      <c r="U357" s="11"/>
    </row>
    <row r="358" spans="11:21" x14ac:dyDescent="0.25">
      <c r="K358" s="2"/>
      <c r="L358" s="10"/>
      <c r="M358" s="11"/>
      <c r="N358" s="11"/>
      <c r="O358" s="11"/>
      <c r="P358" s="11"/>
      <c r="Q358" s="11"/>
      <c r="R358" s="11"/>
      <c r="S358" s="11"/>
      <c r="T358" s="11"/>
      <c r="U358" s="11"/>
    </row>
    <row r="359" spans="11:21" x14ac:dyDescent="0.25">
      <c r="K359" s="2"/>
      <c r="L359" s="10"/>
      <c r="M359" s="11"/>
      <c r="N359" s="11"/>
      <c r="O359" s="11"/>
      <c r="P359" s="11"/>
      <c r="Q359" s="11"/>
      <c r="R359" s="11"/>
      <c r="S359" s="11"/>
      <c r="T359" s="11"/>
      <c r="U359" s="11"/>
    </row>
    <row r="360" spans="11:21" x14ac:dyDescent="0.25">
      <c r="K360" s="2"/>
      <c r="L360" s="10"/>
      <c r="M360" s="11"/>
      <c r="N360" s="11"/>
      <c r="O360" s="11"/>
      <c r="P360" s="11"/>
      <c r="Q360" s="11"/>
      <c r="R360" s="11"/>
      <c r="S360" s="11"/>
      <c r="T360" s="11"/>
      <c r="U360" s="11"/>
    </row>
    <row r="361" spans="11:21" x14ac:dyDescent="0.25">
      <c r="K361" s="2"/>
      <c r="L361" s="10"/>
      <c r="M361" s="11"/>
      <c r="N361" s="11"/>
      <c r="O361" s="11"/>
      <c r="P361" s="11"/>
      <c r="Q361" s="11"/>
      <c r="R361" s="11"/>
      <c r="S361" s="11"/>
      <c r="T361" s="11"/>
      <c r="U361" s="11"/>
    </row>
    <row r="362" spans="11:21" x14ac:dyDescent="0.25">
      <c r="K362" s="2"/>
      <c r="L362" s="10"/>
      <c r="M362" s="11"/>
      <c r="N362" s="11"/>
      <c r="O362" s="11"/>
      <c r="P362" s="11"/>
      <c r="Q362" s="11"/>
      <c r="R362" s="11"/>
      <c r="S362" s="11"/>
      <c r="T362" s="11"/>
      <c r="U362" s="11"/>
    </row>
    <row r="363" spans="11:21" x14ac:dyDescent="0.25">
      <c r="K363" s="2"/>
      <c r="L363" s="10"/>
      <c r="M363" s="11"/>
      <c r="N363" s="11"/>
      <c r="O363" s="11"/>
      <c r="P363" s="11"/>
      <c r="Q363" s="11"/>
      <c r="R363" s="11"/>
      <c r="S363" s="11"/>
      <c r="T363" s="11"/>
      <c r="U363" s="11"/>
    </row>
    <row r="364" spans="11:21" x14ac:dyDescent="0.25">
      <c r="K364" s="2"/>
      <c r="L364" s="10"/>
      <c r="M364" s="11"/>
      <c r="N364" s="11"/>
      <c r="O364" s="11"/>
      <c r="P364" s="11"/>
      <c r="Q364" s="11"/>
      <c r="R364" s="11"/>
      <c r="S364" s="11"/>
      <c r="T364" s="11"/>
      <c r="U364" s="11"/>
    </row>
    <row r="365" spans="11:21" x14ac:dyDescent="0.25">
      <c r="K365" s="2"/>
      <c r="L365" s="10"/>
      <c r="M365" s="11"/>
      <c r="N365" s="11"/>
      <c r="O365" s="11"/>
      <c r="P365" s="11"/>
      <c r="Q365" s="11"/>
      <c r="R365" s="11"/>
      <c r="S365" s="11"/>
      <c r="T365" s="11"/>
      <c r="U365" s="11"/>
    </row>
    <row r="366" spans="11:21" x14ac:dyDescent="0.25">
      <c r="K366" s="2"/>
      <c r="L366" s="10"/>
      <c r="M366" s="11"/>
      <c r="N366" s="11"/>
      <c r="O366" s="11"/>
      <c r="P366" s="11"/>
      <c r="Q366" s="11"/>
      <c r="R366" s="11"/>
      <c r="S366" s="11"/>
      <c r="T366" s="11"/>
      <c r="U366" s="11"/>
    </row>
    <row r="367" spans="11:21" x14ac:dyDescent="0.25">
      <c r="K367" s="2"/>
      <c r="L367" s="10"/>
      <c r="M367" s="11"/>
      <c r="N367" s="11"/>
      <c r="O367" s="11"/>
      <c r="P367" s="11"/>
      <c r="Q367" s="11"/>
      <c r="R367" s="11"/>
      <c r="S367" s="11"/>
      <c r="T367" s="11"/>
      <c r="U367" s="11"/>
    </row>
    <row r="368" spans="11:21" x14ac:dyDescent="0.25">
      <c r="K368" s="2"/>
      <c r="L368" s="10"/>
      <c r="M368" s="11"/>
      <c r="N368" s="11"/>
      <c r="O368" s="11"/>
      <c r="P368" s="11"/>
      <c r="Q368" s="11"/>
      <c r="R368" s="11"/>
      <c r="S368" s="11"/>
      <c r="T368" s="11"/>
      <c r="U368" s="11"/>
    </row>
    <row r="369" spans="11:21" x14ac:dyDescent="0.25">
      <c r="K369" s="2"/>
      <c r="L369" s="10"/>
      <c r="M369" s="11"/>
      <c r="N369" s="11"/>
      <c r="O369" s="11"/>
      <c r="P369" s="11"/>
      <c r="Q369" s="11"/>
      <c r="R369" s="11"/>
      <c r="S369" s="11"/>
      <c r="T369" s="11"/>
      <c r="U369" s="11"/>
    </row>
    <row r="370" spans="11:21" x14ac:dyDescent="0.25">
      <c r="K370" s="2"/>
      <c r="L370" s="10"/>
      <c r="M370" s="11"/>
      <c r="N370" s="11"/>
      <c r="O370" s="11"/>
      <c r="P370" s="11"/>
      <c r="Q370" s="11"/>
      <c r="R370" s="11"/>
      <c r="S370" s="11"/>
      <c r="T370" s="11"/>
      <c r="U370" s="11"/>
    </row>
    <row r="371" spans="11:21" x14ac:dyDescent="0.25">
      <c r="K371" s="2"/>
      <c r="L371" s="10"/>
      <c r="M371" s="11"/>
      <c r="N371" s="11"/>
      <c r="O371" s="11"/>
      <c r="P371" s="11"/>
      <c r="Q371" s="11"/>
      <c r="R371" s="11"/>
      <c r="S371" s="11"/>
      <c r="T371" s="11"/>
      <c r="U371" s="11"/>
    </row>
    <row r="372" spans="11:21" x14ac:dyDescent="0.25">
      <c r="K372" s="2"/>
    </row>
    <row r="373" spans="11:21" x14ac:dyDescent="0.25">
      <c r="K373" s="2"/>
    </row>
    <row r="374" spans="11:21" x14ac:dyDescent="0.25">
      <c r="K374" s="2"/>
      <c r="L374" s="34"/>
      <c r="N374" s="25"/>
      <c r="P374" s="25"/>
      <c r="R374" s="25"/>
      <c r="T374" s="25"/>
      <c r="U374" s="24"/>
    </row>
    <row r="375" spans="11:21" x14ac:dyDescent="0.25">
      <c r="K375" s="2"/>
      <c r="U375" s="24"/>
    </row>
    <row r="376" spans="11:21" x14ac:dyDescent="0.25">
      <c r="K376" s="2"/>
      <c r="L376" s="33"/>
      <c r="U376" s="35"/>
    </row>
    <row r="377" spans="11:21" x14ac:dyDescent="0.25">
      <c r="K377" s="2"/>
    </row>
    <row r="378" spans="11:21" x14ac:dyDescent="0.25">
      <c r="K378" s="2"/>
    </row>
    <row r="379" spans="11:21" x14ac:dyDescent="0.25">
      <c r="K379" s="2"/>
      <c r="M379" s="1"/>
      <c r="O379" s="1"/>
      <c r="Q379" s="1"/>
      <c r="S379" s="1"/>
    </row>
    <row r="380" spans="11:21" x14ac:dyDescent="0.25">
      <c r="K380" s="2"/>
      <c r="M380" s="30"/>
      <c r="N380" s="4"/>
      <c r="O380" s="4"/>
      <c r="P380" s="4"/>
      <c r="Q380" s="4"/>
      <c r="R380" s="4"/>
      <c r="S380" s="4"/>
      <c r="T380" s="4"/>
      <c r="U380" s="4"/>
    </row>
    <row r="381" spans="11:21" x14ac:dyDescent="0.25">
      <c r="K381" s="2"/>
      <c r="L381" s="5"/>
      <c r="M381" s="6"/>
      <c r="N381" s="6"/>
      <c r="O381" s="6"/>
      <c r="P381" s="6"/>
      <c r="Q381" s="6"/>
      <c r="R381" s="6"/>
      <c r="S381" s="6"/>
      <c r="T381" s="6"/>
      <c r="U381" s="6"/>
    </row>
    <row r="382" spans="11:21" x14ac:dyDescent="0.25">
      <c r="K382" s="2"/>
      <c r="L382" s="10"/>
      <c r="M382" s="11"/>
      <c r="N382" s="11"/>
      <c r="O382" s="11"/>
      <c r="P382" s="11"/>
      <c r="Q382" s="11"/>
      <c r="R382" s="11"/>
      <c r="S382" s="11"/>
      <c r="T382" s="11"/>
      <c r="U382" s="11"/>
    </row>
    <row r="383" spans="11:21" x14ac:dyDescent="0.25">
      <c r="K383" s="2"/>
      <c r="L383" s="10"/>
      <c r="M383" s="11"/>
      <c r="N383" s="11"/>
      <c r="O383" s="11"/>
      <c r="P383" s="11"/>
      <c r="Q383" s="11"/>
      <c r="R383" s="11"/>
      <c r="S383" s="11"/>
      <c r="T383" s="11"/>
      <c r="U383" s="11"/>
    </row>
    <row r="384" spans="11:21" x14ac:dyDescent="0.25">
      <c r="K384" s="2"/>
      <c r="L384" s="10"/>
      <c r="M384" s="11"/>
      <c r="N384" s="11"/>
      <c r="O384" s="11"/>
      <c r="P384" s="11"/>
      <c r="Q384" s="11"/>
      <c r="R384" s="11"/>
      <c r="S384" s="11"/>
      <c r="T384" s="11"/>
      <c r="U384" s="11"/>
    </row>
    <row r="385" spans="11:21" x14ac:dyDescent="0.25">
      <c r="K385" s="2"/>
      <c r="L385" s="10"/>
      <c r="M385" s="11"/>
      <c r="N385" s="11"/>
      <c r="O385" s="11"/>
      <c r="P385" s="11"/>
      <c r="Q385" s="11"/>
      <c r="R385" s="11"/>
      <c r="S385" s="11"/>
      <c r="T385" s="11"/>
      <c r="U385" s="11"/>
    </row>
    <row r="386" spans="11:21" x14ac:dyDescent="0.25">
      <c r="K386" s="2"/>
      <c r="L386" s="10"/>
      <c r="M386" s="11"/>
      <c r="N386" s="11"/>
      <c r="O386" s="11"/>
      <c r="P386" s="11"/>
      <c r="Q386" s="11"/>
      <c r="R386" s="11"/>
      <c r="S386" s="11"/>
      <c r="T386" s="11"/>
      <c r="U386" s="11"/>
    </row>
    <row r="387" spans="11:21" x14ac:dyDescent="0.25">
      <c r="K387" s="2"/>
      <c r="L387" s="10"/>
      <c r="M387" s="11"/>
      <c r="N387" s="11"/>
      <c r="O387" s="11"/>
      <c r="P387" s="11"/>
      <c r="Q387" s="11"/>
      <c r="R387" s="11"/>
      <c r="S387" s="11"/>
      <c r="T387" s="11"/>
      <c r="U387" s="11"/>
    </row>
    <row r="388" spans="11:21" x14ac:dyDescent="0.25">
      <c r="K388" s="2"/>
      <c r="L388" s="10"/>
      <c r="M388" s="11"/>
      <c r="N388" s="11"/>
      <c r="O388" s="11"/>
      <c r="P388" s="11"/>
      <c r="Q388" s="11"/>
      <c r="R388" s="11"/>
      <c r="S388" s="11"/>
      <c r="T388" s="11"/>
      <c r="U388" s="11"/>
    </row>
    <row r="389" spans="11:21" x14ac:dyDescent="0.25">
      <c r="K389" s="2"/>
      <c r="L389" s="10"/>
      <c r="M389" s="11"/>
      <c r="N389" s="11"/>
      <c r="O389" s="11"/>
      <c r="P389" s="11"/>
      <c r="Q389" s="11"/>
      <c r="R389" s="11"/>
      <c r="S389" s="11"/>
      <c r="T389" s="11"/>
      <c r="U389" s="11"/>
    </row>
    <row r="390" spans="11:21" x14ac:dyDescent="0.25">
      <c r="K390" s="2"/>
      <c r="L390" s="10"/>
      <c r="M390" s="11"/>
      <c r="N390" s="11"/>
      <c r="O390" s="11"/>
      <c r="P390" s="11"/>
      <c r="Q390" s="11"/>
      <c r="R390" s="11"/>
      <c r="S390" s="11"/>
      <c r="T390" s="11"/>
      <c r="U390" s="11"/>
    </row>
    <row r="391" spans="11:21" x14ac:dyDescent="0.25">
      <c r="K391" s="2"/>
      <c r="L391" s="10"/>
      <c r="M391" s="11"/>
      <c r="N391" s="11"/>
      <c r="O391" s="11"/>
      <c r="P391" s="11"/>
      <c r="Q391" s="11"/>
      <c r="R391" s="11"/>
      <c r="S391" s="11"/>
      <c r="T391" s="11"/>
      <c r="U391" s="11"/>
    </row>
    <row r="392" spans="11:21" x14ac:dyDescent="0.25">
      <c r="K392" s="2"/>
      <c r="L392" s="10"/>
      <c r="M392" s="11"/>
      <c r="N392" s="11"/>
      <c r="O392" s="11"/>
      <c r="P392" s="11"/>
      <c r="Q392" s="11"/>
      <c r="R392" s="11"/>
      <c r="S392" s="11"/>
      <c r="T392" s="11"/>
      <c r="U392" s="11"/>
    </row>
    <row r="393" spans="11:21" x14ac:dyDescent="0.25">
      <c r="K393" s="2"/>
      <c r="L393" s="10"/>
      <c r="M393" s="11"/>
      <c r="N393" s="11"/>
      <c r="O393" s="11"/>
      <c r="P393" s="11"/>
      <c r="Q393" s="11"/>
      <c r="R393" s="11"/>
      <c r="S393" s="11"/>
      <c r="T393" s="11"/>
      <c r="U393" s="11"/>
    </row>
    <row r="394" spans="11:21" x14ac:dyDescent="0.25">
      <c r="K394" s="2"/>
      <c r="L394" s="10"/>
      <c r="M394" s="11"/>
      <c r="N394" s="11"/>
      <c r="O394" s="11"/>
      <c r="P394" s="11"/>
      <c r="Q394" s="11"/>
      <c r="R394" s="11"/>
      <c r="S394" s="11"/>
      <c r="T394" s="11"/>
      <c r="U394" s="11"/>
    </row>
    <row r="395" spans="11:21" x14ac:dyDescent="0.25">
      <c r="K395" s="2"/>
      <c r="L395" s="10"/>
      <c r="M395" s="11"/>
      <c r="N395" s="11"/>
      <c r="O395" s="11"/>
      <c r="P395" s="11"/>
      <c r="Q395" s="11"/>
      <c r="R395" s="11"/>
      <c r="S395" s="11"/>
      <c r="T395" s="11"/>
      <c r="U395" s="11"/>
    </row>
    <row r="396" spans="11:21" x14ac:dyDescent="0.25">
      <c r="K396" s="2"/>
      <c r="L396" s="10"/>
      <c r="M396" s="11"/>
      <c r="N396" s="11"/>
      <c r="O396" s="11"/>
      <c r="P396" s="11"/>
      <c r="Q396" s="11"/>
      <c r="R396" s="11"/>
      <c r="S396" s="11"/>
      <c r="T396" s="11"/>
      <c r="U396" s="11"/>
    </row>
    <row r="397" spans="11:21" x14ac:dyDescent="0.25">
      <c r="K397" s="2"/>
      <c r="L397" s="10"/>
      <c r="M397" s="11"/>
      <c r="N397" s="11"/>
      <c r="O397" s="11"/>
      <c r="P397" s="11"/>
      <c r="Q397" s="11"/>
      <c r="R397" s="11"/>
      <c r="S397" s="11"/>
      <c r="T397" s="11"/>
      <c r="U397" s="11"/>
    </row>
    <row r="398" spans="11:21" x14ac:dyDescent="0.25">
      <c r="K398" s="2"/>
      <c r="L398" s="10"/>
      <c r="M398" s="11"/>
      <c r="N398" s="11"/>
      <c r="O398" s="11"/>
      <c r="P398" s="11"/>
      <c r="Q398" s="11"/>
      <c r="R398" s="11"/>
      <c r="S398" s="11"/>
      <c r="T398" s="11"/>
      <c r="U398" s="11"/>
    </row>
    <row r="399" spans="11:21" x14ac:dyDescent="0.25">
      <c r="K399" s="2"/>
      <c r="L399" s="10"/>
      <c r="M399" s="11"/>
      <c r="N399" s="11"/>
      <c r="O399" s="11"/>
      <c r="P399" s="11"/>
      <c r="Q399" s="11"/>
      <c r="R399" s="11"/>
      <c r="S399" s="11"/>
      <c r="T399" s="11"/>
      <c r="U399" s="11"/>
    </row>
    <row r="400" spans="11:21" x14ac:dyDescent="0.25">
      <c r="K400" s="2"/>
      <c r="L400" s="10"/>
      <c r="M400" s="11"/>
      <c r="N400" s="11"/>
      <c r="O400" s="11"/>
      <c r="P400" s="11"/>
      <c r="Q400" s="11"/>
      <c r="R400" s="11"/>
      <c r="S400" s="11"/>
      <c r="T400" s="11"/>
      <c r="U400" s="11"/>
    </row>
    <row r="401" spans="11:21" x14ac:dyDescent="0.25">
      <c r="K401" s="2"/>
      <c r="L401" s="10"/>
      <c r="M401" s="11"/>
      <c r="N401" s="11"/>
      <c r="O401" s="11"/>
      <c r="P401" s="11"/>
      <c r="Q401" s="11"/>
      <c r="R401" s="11"/>
      <c r="S401" s="11"/>
      <c r="T401" s="11"/>
      <c r="U401" s="11"/>
    </row>
    <row r="402" spans="11:21" x14ac:dyDescent="0.25">
      <c r="K402" s="2"/>
      <c r="L402" s="10"/>
      <c r="M402" s="11"/>
      <c r="N402" s="11"/>
      <c r="O402" s="11"/>
      <c r="P402" s="11"/>
      <c r="Q402" s="11"/>
      <c r="R402" s="11"/>
      <c r="S402" s="11"/>
      <c r="T402" s="11"/>
      <c r="U402" s="11"/>
    </row>
    <row r="403" spans="11:21" x14ac:dyDescent="0.25">
      <c r="K403" s="2"/>
      <c r="L403" s="10"/>
      <c r="M403" s="11"/>
      <c r="N403" s="11"/>
      <c r="O403" s="11"/>
      <c r="P403" s="11"/>
      <c r="Q403" s="11"/>
      <c r="R403" s="11"/>
      <c r="S403" s="11"/>
      <c r="T403" s="11"/>
      <c r="U403" s="11"/>
    </row>
    <row r="404" spans="11:21" x14ac:dyDescent="0.25">
      <c r="K404" s="2"/>
      <c r="L404" s="10"/>
      <c r="M404" s="11"/>
      <c r="N404" s="11"/>
      <c r="O404" s="11"/>
      <c r="P404" s="11"/>
      <c r="Q404" s="11"/>
      <c r="R404" s="11"/>
      <c r="S404" s="11"/>
      <c r="T404" s="11"/>
      <c r="U404" s="11"/>
    </row>
    <row r="405" spans="11:21" x14ac:dyDescent="0.25">
      <c r="K405" s="2"/>
      <c r="L405" s="10"/>
      <c r="M405" s="11"/>
      <c r="N405" s="11"/>
      <c r="O405" s="11"/>
      <c r="P405" s="11"/>
      <c r="Q405" s="11"/>
      <c r="R405" s="11"/>
      <c r="S405" s="11"/>
      <c r="T405" s="11"/>
      <c r="U405" s="11"/>
    </row>
    <row r="406" spans="11:21" x14ac:dyDescent="0.25">
      <c r="K406" s="2"/>
      <c r="L406" s="10"/>
      <c r="M406" s="11"/>
      <c r="N406" s="11"/>
      <c r="O406" s="11"/>
      <c r="P406" s="11"/>
      <c r="Q406" s="11"/>
      <c r="R406" s="11"/>
      <c r="S406" s="11"/>
      <c r="T406" s="11"/>
      <c r="U406" s="11"/>
    </row>
    <row r="407" spans="11:21" x14ac:dyDescent="0.25">
      <c r="K407" s="2"/>
      <c r="L407" s="10"/>
      <c r="M407" s="11"/>
      <c r="N407" s="11"/>
      <c r="O407" s="11"/>
      <c r="P407" s="11"/>
      <c r="Q407" s="11"/>
      <c r="R407" s="11"/>
      <c r="S407" s="11"/>
      <c r="T407" s="11"/>
      <c r="U407" s="11"/>
    </row>
    <row r="408" spans="11:21" x14ac:dyDescent="0.25">
      <c r="K408" s="2"/>
      <c r="L408" s="10"/>
      <c r="M408" s="11"/>
      <c r="N408" s="11"/>
      <c r="O408" s="11"/>
      <c r="P408" s="11"/>
      <c r="Q408" s="11"/>
      <c r="R408" s="11"/>
      <c r="S408" s="11"/>
      <c r="T408" s="11"/>
      <c r="U408" s="11"/>
    </row>
    <row r="409" spans="11:21" x14ac:dyDescent="0.25">
      <c r="K409" s="2"/>
      <c r="L409" s="10"/>
      <c r="M409" s="11"/>
      <c r="N409" s="11"/>
      <c r="O409" s="11"/>
      <c r="P409" s="11"/>
      <c r="Q409" s="11"/>
      <c r="R409" s="11"/>
      <c r="S409" s="11"/>
      <c r="T409" s="11"/>
      <c r="U409" s="11"/>
    </row>
    <row r="410" spans="11:21" x14ac:dyDescent="0.25">
      <c r="K410" s="2"/>
      <c r="L410" s="10"/>
      <c r="M410" s="11"/>
      <c r="N410" s="11"/>
      <c r="O410" s="11"/>
      <c r="P410" s="11"/>
      <c r="Q410" s="11"/>
      <c r="R410" s="11"/>
      <c r="S410" s="11"/>
      <c r="T410" s="11"/>
      <c r="U410" s="11"/>
    </row>
    <row r="411" spans="11:21" x14ac:dyDescent="0.25">
      <c r="K411" s="2"/>
      <c r="L411" s="10"/>
      <c r="M411" s="11"/>
      <c r="N411" s="11"/>
      <c r="O411" s="11"/>
      <c r="P411" s="11"/>
      <c r="Q411" s="11"/>
      <c r="R411" s="11"/>
      <c r="S411" s="11"/>
      <c r="T411" s="11"/>
      <c r="U411" s="11"/>
    </row>
    <row r="412" spans="11:21" x14ac:dyDescent="0.25">
      <c r="K412" s="2"/>
      <c r="L412" s="10"/>
      <c r="M412" s="11"/>
      <c r="N412" s="11"/>
      <c r="O412" s="11"/>
      <c r="P412" s="11"/>
      <c r="Q412" s="11"/>
      <c r="R412" s="11"/>
      <c r="S412" s="11"/>
      <c r="T412" s="11"/>
      <c r="U412" s="11"/>
    </row>
    <row r="413" spans="11:21" x14ac:dyDescent="0.25">
      <c r="K413" s="2"/>
      <c r="L413" s="10"/>
      <c r="M413" s="11"/>
      <c r="N413" s="11"/>
      <c r="O413" s="11"/>
      <c r="P413" s="11"/>
      <c r="Q413" s="11"/>
      <c r="R413" s="11"/>
      <c r="S413" s="11"/>
      <c r="T413" s="11"/>
      <c r="U413" s="11"/>
    </row>
    <row r="414" spans="11:21" x14ac:dyDescent="0.25">
      <c r="K414" s="2"/>
    </row>
    <row r="415" spans="11:21" x14ac:dyDescent="0.25">
      <c r="K415" s="2"/>
    </row>
    <row r="416" spans="11:21" x14ac:dyDescent="0.25">
      <c r="K416" s="2"/>
      <c r="L416" s="34"/>
      <c r="N416" s="25"/>
      <c r="P416" s="25"/>
      <c r="R416" s="25"/>
      <c r="T416" s="25"/>
      <c r="U416" s="24"/>
    </row>
    <row r="417" spans="11:21" x14ac:dyDescent="0.25">
      <c r="K417" s="2"/>
      <c r="U417" s="24"/>
    </row>
    <row r="418" spans="11:21" x14ac:dyDescent="0.25">
      <c r="K418" s="2"/>
      <c r="L418" s="33"/>
      <c r="U418" s="35"/>
    </row>
    <row r="419" spans="11:21" x14ac:dyDescent="0.25">
      <c r="K419" s="2"/>
    </row>
    <row r="420" spans="11:21" x14ac:dyDescent="0.25">
      <c r="K420" s="2"/>
    </row>
    <row r="421" spans="11:21" x14ac:dyDescent="0.25">
      <c r="K421" s="2"/>
    </row>
    <row r="422" spans="11:21" x14ac:dyDescent="0.25">
      <c r="K422" s="2"/>
    </row>
    <row r="423" spans="11:21" x14ac:dyDescent="0.25">
      <c r="K423" s="2"/>
      <c r="M423" s="1"/>
      <c r="O423" s="1"/>
      <c r="Q423" s="1"/>
      <c r="S423" s="1"/>
    </row>
    <row r="424" spans="11:21" x14ac:dyDescent="0.25">
      <c r="K424" s="2"/>
      <c r="M424" s="30"/>
      <c r="N424" s="4"/>
      <c r="O424" s="4"/>
      <c r="P424" s="4"/>
      <c r="Q424" s="4"/>
      <c r="R424" s="4"/>
      <c r="S424" s="4"/>
      <c r="T424" s="4"/>
      <c r="U424" s="4"/>
    </row>
    <row r="425" spans="11:21" x14ac:dyDescent="0.25">
      <c r="K425" s="2"/>
      <c r="L425" s="5"/>
      <c r="M425" s="6"/>
      <c r="N425" s="6"/>
      <c r="O425" s="6"/>
      <c r="P425" s="6"/>
      <c r="Q425" s="6"/>
      <c r="R425" s="6"/>
      <c r="S425" s="6"/>
      <c r="T425" s="6"/>
      <c r="U425" s="6"/>
    </row>
    <row r="426" spans="11:21" x14ac:dyDescent="0.25">
      <c r="K426" s="2"/>
      <c r="L426" s="10"/>
      <c r="M426" s="11"/>
      <c r="N426" s="11"/>
      <c r="O426" s="11"/>
      <c r="P426" s="11"/>
      <c r="Q426" s="11"/>
      <c r="R426" s="11"/>
      <c r="S426" s="11"/>
      <c r="T426" s="11"/>
      <c r="U426" s="11"/>
    </row>
    <row r="427" spans="11:21" x14ac:dyDescent="0.25">
      <c r="K427" s="2"/>
      <c r="L427" s="10"/>
      <c r="M427" s="11"/>
      <c r="N427" s="11"/>
      <c r="O427" s="11"/>
      <c r="P427" s="11"/>
      <c r="Q427" s="11"/>
      <c r="R427" s="11"/>
      <c r="S427" s="11"/>
      <c r="T427" s="11"/>
      <c r="U427" s="11"/>
    </row>
    <row r="428" spans="11:21" x14ac:dyDescent="0.25">
      <c r="K428" s="2"/>
      <c r="L428" s="10"/>
      <c r="M428" s="11"/>
      <c r="N428" s="11"/>
      <c r="O428" s="11"/>
      <c r="P428" s="11"/>
      <c r="Q428" s="11"/>
      <c r="R428" s="11"/>
      <c r="S428" s="11"/>
      <c r="T428" s="11"/>
      <c r="U428" s="11"/>
    </row>
    <row r="429" spans="11:21" x14ac:dyDescent="0.25">
      <c r="K429" s="2"/>
      <c r="L429" s="10"/>
      <c r="M429" s="11"/>
      <c r="N429" s="11"/>
      <c r="O429" s="11"/>
      <c r="P429" s="11"/>
      <c r="Q429" s="11"/>
      <c r="R429" s="11"/>
      <c r="S429" s="11"/>
      <c r="T429" s="11"/>
      <c r="U429" s="11"/>
    </row>
    <row r="430" spans="11:21" x14ac:dyDescent="0.25">
      <c r="K430" s="2"/>
      <c r="L430" s="10"/>
      <c r="M430" s="11"/>
      <c r="N430" s="11"/>
      <c r="O430" s="11"/>
      <c r="P430" s="11"/>
      <c r="Q430" s="11"/>
      <c r="R430" s="11"/>
      <c r="S430" s="11"/>
      <c r="T430" s="11"/>
      <c r="U430" s="11"/>
    </row>
    <row r="431" spans="11:21" x14ac:dyDescent="0.25">
      <c r="K431" s="2"/>
      <c r="L431" s="10"/>
      <c r="M431" s="11"/>
      <c r="N431" s="11"/>
      <c r="O431" s="11"/>
      <c r="P431" s="11"/>
      <c r="Q431" s="11"/>
      <c r="R431" s="11"/>
      <c r="S431" s="11"/>
      <c r="T431" s="11"/>
      <c r="U431" s="11"/>
    </row>
    <row r="432" spans="11:21" x14ac:dyDescent="0.25">
      <c r="K432" s="2"/>
      <c r="L432" s="10"/>
      <c r="M432" s="11"/>
      <c r="N432" s="11"/>
      <c r="O432" s="11"/>
      <c r="P432" s="11"/>
      <c r="Q432" s="11"/>
      <c r="R432" s="11"/>
      <c r="S432" s="11"/>
      <c r="T432" s="11"/>
      <c r="U432" s="11"/>
    </row>
    <row r="433" spans="11:21" x14ac:dyDescent="0.25">
      <c r="K433" s="2"/>
      <c r="L433" s="10"/>
      <c r="M433" s="11"/>
      <c r="N433" s="11"/>
      <c r="O433" s="11"/>
      <c r="P433" s="11"/>
      <c r="Q433" s="11"/>
      <c r="R433" s="11"/>
      <c r="S433" s="11"/>
      <c r="T433" s="11"/>
      <c r="U433" s="11"/>
    </row>
    <row r="434" spans="11:21" x14ac:dyDescent="0.25">
      <c r="K434" s="2"/>
      <c r="L434" s="10"/>
      <c r="M434" s="11"/>
      <c r="N434" s="11"/>
      <c r="O434" s="11"/>
      <c r="P434" s="11"/>
      <c r="Q434" s="11"/>
      <c r="R434" s="11"/>
      <c r="S434" s="11"/>
      <c r="T434" s="11"/>
      <c r="U434" s="11"/>
    </row>
    <row r="435" spans="11:21" x14ac:dyDescent="0.25">
      <c r="K435" s="2"/>
      <c r="L435" s="10"/>
      <c r="M435" s="11"/>
      <c r="N435" s="11"/>
      <c r="O435" s="11"/>
      <c r="P435" s="11"/>
      <c r="Q435" s="11"/>
      <c r="R435" s="11"/>
      <c r="S435" s="11"/>
      <c r="T435" s="11"/>
      <c r="U435" s="11"/>
    </row>
    <row r="436" spans="11:21" x14ac:dyDescent="0.25">
      <c r="K436" s="2"/>
      <c r="L436" s="10"/>
      <c r="M436" s="11"/>
      <c r="N436" s="11"/>
      <c r="O436" s="11"/>
      <c r="P436" s="11"/>
      <c r="Q436" s="11"/>
      <c r="R436" s="11"/>
      <c r="S436" s="11"/>
      <c r="T436" s="11"/>
      <c r="U436" s="11"/>
    </row>
    <row r="437" spans="11:21" x14ac:dyDescent="0.25">
      <c r="K437" s="2"/>
      <c r="L437" s="10"/>
      <c r="M437" s="11"/>
      <c r="N437" s="11"/>
      <c r="O437" s="11"/>
      <c r="P437" s="11"/>
      <c r="Q437" s="11"/>
      <c r="R437" s="11"/>
      <c r="S437" s="11"/>
      <c r="T437" s="11"/>
      <c r="U437" s="11"/>
    </row>
    <row r="438" spans="11:21" x14ac:dyDescent="0.25">
      <c r="K438" s="2"/>
      <c r="L438" s="10"/>
      <c r="M438" s="11"/>
      <c r="N438" s="11"/>
      <c r="O438" s="11"/>
      <c r="P438" s="11"/>
      <c r="Q438" s="11"/>
      <c r="R438" s="11"/>
      <c r="S438" s="11"/>
      <c r="T438" s="11"/>
      <c r="U438" s="11"/>
    </row>
    <row r="439" spans="11:21" x14ac:dyDescent="0.25">
      <c r="K439" s="2"/>
      <c r="L439" s="10"/>
      <c r="M439" s="11"/>
      <c r="N439" s="11"/>
      <c r="O439" s="11"/>
      <c r="P439" s="11"/>
      <c r="Q439" s="11"/>
      <c r="R439" s="11"/>
      <c r="S439" s="11"/>
      <c r="T439" s="11"/>
      <c r="U439" s="11"/>
    </row>
    <row r="440" spans="11:21" x14ac:dyDescent="0.25">
      <c r="K440" s="2"/>
      <c r="L440" s="10"/>
      <c r="M440" s="11"/>
      <c r="N440" s="11"/>
      <c r="O440" s="11"/>
      <c r="P440" s="11"/>
      <c r="Q440" s="11"/>
      <c r="R440" s="11"/>
      <c r="S440" s="11"/>
      <c r="T440" s="11"/>
      <c r="U440" s="11"/>
    </row>
    <row r="441" spans="11:21" x14ac:dyDescent="0.25">
      <c r="K441" s="2"/>
      <c r="L441" s="10"/>
      <c r="M441" s="11"/>
      <c r="N441" s="11"/>
      <c r="O441" s="11"/>
      <c r="P441" s="11"/>
      <c r="Q441" s="11"/>
      <c r="R441" s="11"/>
      <c r="S441" s="11"/>
      <c r="T441" s="11"/>
      <c r="U441" s="11"/>
    </row>
    <row r="442" spans="11:21" x14ac:dyDescent="0.25">
      <c r="K442" s="2"/>
      <c r="L442" s="10"/>
      <c r="M442" s="11"/>
      <c r="N442" s="11"/>
      <c r="O442" s="11"/>
      <c r="P442" s="11"/>
      <c r="Q442" s="11"/>
      <c r="R442" s="11"/>
      <c r="S442" s="11"/>
      <c r="T442" s="11"/>
      <c r="U442" s="11"/>
    </row>
    <row r="443" spans="11:21" x14ac:dyDescent="0.25">
      <c r="K443" s="2"/>
      <c r="L443" s="10"/>
      <c r="M443" s="11"/>
      <c r="N443" s="11"/>
      <c r="O443" s="11"/>
      <c r="P443" s="11"/>
      <c r="Q443" s="11"/>
      <c r="R443" s="11"/>
      <c r="S443" s="11"/>
      <c r="T443" s="11"/>
      <c r="U443" s="11"/>
    </row>
    <row r="444" spans="11:21" x14ac:dyDescent="0.25">
      <c r="K444" s="2"/>
      <c r="L444" s="10"/>
      <c r="M444" s="11"/>
      <c r="N444" s="11"/>
      <c r="O444" s="11"/>
      <c r="P444" s="11"/>
      <c r="Q444" s="11"/>
      <c r="R444" s="11"/>
      <c r="S444" s="11"/>
      <c r="T444" s="11"/>
      <c r="U444" s="11"/>
    </row>
    <row r="445" spans="11:21" x14ac:dyDescent="0.25">
      <c r="K445" s="2"/>
      <c r="L445" s="10"/>
      <c r="M445" s="11"/>
      <c r="N445" s="11"/>
      <c r="O445" s="11"/>
      <c r="P445" s="11"/>
      <c r="Q445" s="11"/>
      <c r="R445" s="11"/>
      <c r="S445" s="11"/>
      <c r="T445" s="11"/>
      <c r="U445" s="11"/>
    </row>
    <row r="446" spans="11:21" x14ac:dyDescent="0.25">
      <c r="K446" s="2"/>
      <c r="L446" s="10"/>
      <c r="M446" s="11"/>
      <c r="N446" s="11"/>
      <c r="O446" s="11"/>
      <c r="P446" s="11"/>
      <c r="Q446" s="11"/>
      <c r="R446" s="11"/>
      <c r="S446" s="11"/>
      <c r="T446" s="11"/>
      <c r="U446" s="11"/>
    </row>
    <row r="447" spans="11:21" x14ac:dyDescent="0.25">
      <c r="K447" s="2"/>
      <c r="L447" s="10"/>
      <c r="M447" s="11"/>
      <c r="N447" s="11"/>
      <c r="O447" s="11"/>
      <c r="P447" s="11"/>
      <c r="Q447" s="11"/>
      <c r="R447" s="11"/>
      <c r="S447" s="11"/>
      <c r="T447" s="11"/>
      <c r="U447" s="11"/>
    </row>
    <row r="448" spans="11:21" x14ac:dyDescent="0.25">
      <c r="K448" s="2"/>
      <c r="L448" s="10"/>
      <c r="M448" s="11"/>
      <c r="N448" s="11"/>
      <c r="O448" s="11"/>
      <c r="P448" s="11"/>
      <c r="Q448" s="11"/>
      <c r="R448" s="11"/>
      <c r="S448" s="11"/>
      <c r="T448" s="11"/>
      <c r="U448" s="11"/>
    </row>
    <row r="449" spans="11:21" x14ac:dyDescent="0.25">
      <c r="K449" s="2"/>
      <c r="L449" s="10"/>
      <c r="M449" s="11"/>
      <c r="N449" s="11"/>
      <c r="O449" s="11"/>
      <c r="P449" s="11"/>
      <c r="Q449" s="11"/>
      <c r="R449" s="11"/>
      <c r="S449" s="11"/>
      <c r="T449" s="11"/>
      <c r="U449" s="11"/>
    </row>
    <row r="450" spans="11:21" x14ac:dyDescent="0.25">
      <c r="K450" s="2"/>
      <c r="L450" s="10"/>
      <c r="M450" s="11"/>
      <c r="N450" s="11"/>
      <c r="O450" s="11"/>
      <c r="P450" s="11"/>
      <c r="Q450" s="11"/>
      <c r="R450" s="11"/>
      <c r="S450" s="11"/>
      <c r="T450" s="11"/>
      <c r="U450" s="11"/>
    </row>
    <row r="451" spans="11:21" x14ac:dyDescent="0.25">
      <c r="K451" s="2"/>
      <c r="L451" s="10"/>
      <c r="M451" s="11"/>
      <c r="N451" s="11"/>
      <c r="O451" s="11"/>
      <c r="P451" s="11"/>
      <c r="Q451" s="11"/>
      <c r="R451" s="11"/>
      <c r="S451" s="11"/>
      <c r="T451" s="11"/>
      <c r="U451" s="11"/>
    </row>
    <row r="452" spans="11:21" x14ac:dyDescent="0.25">
      <c r="K452" s="2"/>
      <c r="L452" s="10"/>
      <c r="M452" s="11"/>
      <c r="N452" s="11"/>
      <c r="O452" s="11"/>
      <c r="P452" s="11"/>
      <c r="Q452" s="11"/>
      <c r="R452" s="11"/>
      <c r="S452" s="11"/>
      <c r="T452" s="11"/>
      <c r="U452" s="11"/>
    </row>
    <row r="453" spans="11:21" x14ac:dyDescent="0.25">
      <c r="K453" s="2"/>
      <c r="L453" s="10"/>
      <c r="M453" s="11"/>
      <c r="N453" s="11"/>
      <c r="O453" s="11"/>
      <c r="P453" s="11"/>
      <c r="Q453" s="11"/>
      <c r="R453" s="11"/>
      <c r="S453" s="11"/>
      <c r="T453" s="11"/>
      <c r="U453" s="11"/>
    </row>
    <row r="454" spans="11:21" x14ac:dyDescent="0.25">
      <c r="K454" s="2"/>
      <c r="L454" s="10"/>
      <c r="M454" s="11"/>
      <c r="N454" s="11"/>
      <c r="O454" s="11"/>
      <c r="P454" s="11"/>
      <c r="Q454" s="11"/>
      <c r="R454" s="11"/>
      <c r="S454" s="11"/>
      <c r="T454" s="11"/>
      <c r="U454" s="11"/>
    </row>
    <row r="455" spans="11:21" x14ac:dyDescent="0.25">
      <c r="K455" s="2"/>
      <c r="L455" s="10"/>
      <c r="M455" s="11"/>
      <c r="N455" s="11"/>
      <c r="O455" s="11"/>
      <c r="P455" s="11"/>
      <c r="Q455" s="11"/>
      <c r="R455" s="11"/>
      <c r="S455" s="11"/>
      <c r="T455" s="11"/>
      <c r="U455" s="11"/>
    </row>
    <row r="456" spans="11:21" x14ac:dyDescent="0.25">
      <c r="K456" s="2"/>
      <c r="L456" s="10"/>
      <c r="M456" s="11"/>
      <c r="N456" s="11"/>
      <c r="O456" s="11"/>
      <c r="P456" s="11"/>
      <c r="Q456" s="11"/>
      <c r="R456" s="11"/>
      <c r="S456" s="11"/>
      <c r="T456" s="11"/>
      <c r="U456" s="11"/>
    </row>
    <row r="457" spans="11:21" x14ac:dyDescent="0.25">
      <c r="K457" s="2"/>
      <c r="L457" s="10"/>
      <c r="M457" s="11"/>
      <c r="N457" s="11"/>
      <c r="O457" s="11"/>
      <c r="P457" s="11"/>
      <c r="Q457" s="11"/>
      <c r="R457" s="11"/>
      <c r="S457" s="11"/>
      <c r="T457" s="11"/>
      <c r="U457" s="11"/>
    </row>
    <row r="458" spans="11:21" x14ac:dyDescent="0.25">
      <c r="K458" s="2"/>
    </row>
    <row r="459" spans="11:21" x14ac:dyDescent="0.25">
      <c r="K459" s="2"/>
      <c r="S459" s="14"/>
    </row>
    <row r="460" spans="11:21" x14ac:dyDescent="0.25">
      <c r="K460" s="2"/>
      <c r="L460" s="34"/>
      <c r="N460" s="25"/>
      <c r="P460" s="25"/>
      <c r="R460" s="25"/>
      <c r="T460" s="25"/>
      <c r="U460" s="24"/>
    </row>
    <row r="461" spans="11:21" x14ac:dyDescent="0.25">
      <c r="K461" s="2"/>
      <c r="U461" s="24"/>
    </row>
    <row r="462" spans="11:21" x14ac:dyDescent="0.25">
      <c r="K462" s="2"/>
      <c r="L462" s="33"/>
      <c r="U462" s="36"/>
    </row>
    <row r="463" spans="11:21" x14ac:dyDescent="0.25">
      <c r="K463" s="2"/>
    </row>
    <row r="464" spans="11:21" x14ac:dyDescent="0.25">
      <c r="K464" s="2"/>
    </row>
    <row r="465" spans="11:31" x14ac:dyDescent="0.25">
      <c r="K465" s="2"/>
      <c r="M465" s="1"/>
      <c r="O465" s="1"/>
      <c r="Q465" s="1"/>
      <c r="S465" s="1"/>
      <c r="W465" s="1"/>
      <c r="Y465" s="1"/>
      <c r="AA465" s="1"/>
      <c r="AC465" s="1"/>
    </row>
    <row r="466" spans="11:31" x14ac:dyDescent="0.25">
      <c r="K466" s="2"/>
      <c r="M466" s="30"/>
      <c r="N466" s="4"/>
      <c r="O466" s="4"/>
      <c r="P466" s="4"/>
      <c r="Q466" s="4"/>
      <c r="R466" s="4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5">
      <c r="K467" s="2"/>
      <c r="L467" s="5"/>
      <c r="M467" s="6"/>
      <c r="N467" s="6"/>
      <c r="O467" s="6"/>
      <c r="P467" s="6"/>
      <c r="Q467" s="6"/>
      <c r="R467" s="6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5">
      <c r="K468" s="2"/>
      <c r="L468" s="10"/>
      <c r="M468" s="11"/>
      <c r="N468" s="11"/>
      <c r="O468" s="11"/>
      <c r="P468" s="11"/>
      <c r="Q468" s="11"/>
      <c r="R468" s="11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5">
      <c r="K469" s="2"/>
      <c r="L469" s="10"/>
      <c r="M469" s="11"/>
      <c r="N469" s="11"/>
      <c r="O469" s="11"/>
      <c r="P469" s="11"/>
      <c r="Q469" s="11"/>
      <c r="R469" s="11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5">
      <c r="K470" s="2"/>
      <c r="L470" s="10"/>
      <c r="M470" s="11"/>
      <c r="N470" s="11"/>
      <c r="O470" s="11"/>
      <c r="P470" s="11"/>
      <c r="Q470" s="11"/>
      <c r="R470" s="11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5">
      <c r="K471" s="2"/>
      <c r="L471" s="10"/>
      <c r="M471" s="11"/>
      <c r="N471" s="11"/>
      <c r="O471" s="11"/>
      <c r="P471" s="11"/>
      <c r="Q471" s="11"/>
      <c r="R471" s="11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5">
      <c r="K472" s="2"/>
      <c r="L472" s="10"/>
      <c r="M472" s="11"/>
      <c r="N472" s="11"/>
      <c r="O472" s="11"/>
      <c r="P472" s="11"/>
      <c r="Q472" s="11"/>
      <c r="R472" s="11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5">
      <c r="K473" s="2"/>
      <c r="L473" s="10"/>
      <c r="M473" s="11"/>
      <c r="N473" s="11"/>
      <c r="O473" s="11"/>
      <c r="P473" s="11"/>
      <c r="Q473" s="11"/>
      <c r="R473" s="11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5">
      <c r="K474" s="2"/>
      <c r="L474" s="10"/>
      <c r="M474" s="11"/>
      <c r="N474" s="11"/>
      <c r="O474" s="11"/>
      <c r="P474" s="11"/>
      <c r="Q474" s="11"/>
      <c r="R474" s="11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5">
      <c r="K475" s="2"/>
      <c r="L475" s="10"/>
      <c r="M475" s="11"/>
      <c r="N475" s="11"/>
      <c r="O475" s="11"/>
      <c r="P475" s="11"/>
      <c r="Q475" s="11"/>
      <c r="R475" s="11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5">
      <c r="K476" s="2"/>
      <c r="L476" s="10"/>
      <c r="M476" s="11"/>
      <c r="N476" s="11"/>
      <c r="O476" s="11"/>
      <c r="P476" s="11"/>
      <c r="Q476" s="11"/>
      <c r="R476" s="11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5">
      <c r="K477" s="2"/>
      <c r="L477" s="10"/>
      <c r="M477" s="11"/>
      <c r="N477" s="11"/>
      <c r="O477" s="11"/>
      <c r="P477" s="11"/>
      <c r="Q477" s="11"/>
      <c r="R477" s="11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5">
      <c r="K478" s="2"/>
      <c r="L478" s="10"/>
      <c r="M478" s="11"/>
      <c r="N478" s="11"/>
      <c r="O478" s="11"/>
      <c r="P478" s="11"/>
      <c r="Q478" s="11"/>
      <c r="R478" s="11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5">
      <c r="K479" s="2"/>
      <c r="L479" s="10"/>
      <c r="M479" s="11"/>
      <c r="N479" s="11"/>
      <c r="O479" s="11"/>
      <c r="P479" s="11"/>
      <c r="Q479" s="11"/>
      <c r="R479" s="11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5">
      <c r="K480" s="2"/>
      <c r="L480" s="10"/>
      <c r="M480" s="11"/>
      <c r="N480" s="11"/>
      <c r="O480" s="11"/>
      <c r="P480" s="11"/>
      <c r="Q480" s="11"/>
      <c r="R480" s="11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5">
      <c r="K481" s="2"/>
      <c r="L481" s="10"/>
      <c r="M481" s="11"/>
      <c r="N481" s="11"/>
      <c r="O481" s="11"/>
      <c r="P481" s="11"/>
      <c r="Q481" s="11"/>
      <c r="R481" s="11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5">
      <c r="K482" s="2"/>
      <c r="L482" s="10"/>
      <c r="M482" s="11"/>
      <c r="N482" s="11"/>
      <c r="O482" s="11"/>
      <c r="P482" s="11"/>
      <c r="Q482" s="11"/>
      <c r="R482" s="11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5">
      <c r="K483" s="2"/>
      <c r="L483" s="10"/>
      <c r="M483" s="11"/>
      <c r="N483" s="11"/>
      <c r="O483" s="11"/>
      <c r="P483" s="11"/>
      <c r="Q483" s="11"/>
      <c r="R483" s="11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5">
      <c r="K484" s="2"/>
      <c r="L484" s="10"/>
      <c r="M484" s="11"/>
      <c r="N484" s="11"/>
      <c r="O484" s="11"/>
      <c r="P484" s="11"/>
      <c r="Q484" s="11"/>
      <c r="R484" s="11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5">
      <c r="K485" s="2"/>
      <c r="L485" s="10"/>
      <c r="M485" s="11"/>
      <c r="N485" s="11"/>
      <c r="O485" s="11"/>
      <c r="P485" s="11"/>
      <c r="Q485" s="11"/>
      <c r="R485" s="11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5">
      <c r="K486" s="2"/>
      <c r="L486" s="10"/>
      <c r="M486" s="11"/>
      <c r="N486" s="11"/>
      <c r="O486" s="11"/>
      <c r="P486" s="11"/>
      <c r="Q486" s="11"/>
      <c r="R486" s="11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5">
      <c r="K487" s="2"/>
      <c r="L487" s="10"/>
      <c r="M487" s="11"/>
      <c r="N487" s="11"/>
      <c r="O487" s="11"/>
      <c r="P487" s="11"/>
      <c r="Q487" s="11"/>
      <c r="R487" s="11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5">
      <c r="K488" s="2"/>
      <c r="L488" s="10"/>
      <c r="M488" s="11"/>
      <c r="N488" s="11"/>
      <c r="O488" s="11"/>
      <c r="P488" s="11"/>
      <c r="Q488" s="11"/>
      <c r="R488" s="11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5">
      <c r="K489" s="2"/>
      <c r="L489" s="10"/>
      <c r="M489" s="11"/>
      <c r="N489" s="11"/>
      <c r="O489" s="11"/>
      <c r="P489" s="11"/>
      <c r="Q489" s="11"/>
      <c r="R489" s="11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5">
      <c r="K490" s="2"/>
      <c r="L490" s="10"/>
      <c r="M490" s="11"/>
      <c r="N490" s="11"/>
      <c r="O490" s="11"/>
      <c r="P490" s="11"/>
      <c r="Q490" s="11"/>
      <c r="R490" s="11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5">
      <c r="K491" s="2"/>
      <c r="L491" s="10"/>
      <c r="M491" s="11"/>
      <c r="N491" s="11"/>
      <c r="O491" s="11"/>
      <c r="P491" s="11"/>
      <c r="Q491" s="11"/>
      <c r="R491" s="11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5">
      <c r="K492" s="2"/>
      <c r="L492" s="10"/>
      <c r="M492" s="11"/>
      <c r="N492" s="11"/>
      <c r="O492" s="11"/>
      <c r="P492" s="11"/>
      <c r="Q492" s="11"/>
      <c r="R492" s="11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5">
      <c r="K493" s="2"/>
      <c r="L493" s="10"/>
      <c r="M493" s="11"/>
      <c r="N493" s="11"/>
      <c r="O493" s="11"/>
      <c r="P493" s="11"/>
      <c r="Q493" s="11"/>
      <c r="R493" s="11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5">
      <c r="K494" s="2"/>
      <c r="L494" s="10"/>
      <c r="M494" s="11"/>
      <c r="N494" s="11"/>
      <c r="O494" s="11"/>
      <c r="P494" s="11"/>
      <c r="Q494" s="11"/>
      <c r="R494" s="11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5">
      <c r="K495" s="2"/>
      <c r="L495" s="10"/>
      <c r="M495" s="11"/>
      <c r="N495" s="11"/>
      <c r="O495" s="11"/>
      <c r="P495" s="11"/>
      <c r="Q495" s="11"/>
      <c r="R495" s="11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5">
      <c r="K496" s="2"/>
      <c r="L496" s="10"/>
      <c r="M496" s="11"/>
      <c r="N496" s="11"/>
      <c r="O496" s="11"/>
      <c r="P496" s="11"/>
      <c r="Q496" s="11"/>
      <c r="R496" s="11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5">
      <c r="K497" s="2"/>
      <c r="L497" s="10"/>
      <c r="M497" s="11"/>
      <c r="N497" s="11"/>
      <c r="O497" s="11"/>
      <c r="P497" s="11"/>
      <c r="Q497" s="11"/>
      <c r="R497" s="11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5">
      <c r="K498" s="2"/>
      <c r="L498" s="10"/>
      <c r="M498" s="11"/>
      <c r="N498" s="11"/>
      <c r="O498" s="11"/>
      <c r="P498" s="11"/>
      <c r="Q498" s="11"/>
      <c r="R498" s="11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5">
      <c r="K499" s="2"/>
      <c r="L499" s="10"/>
      <c r="M499" s="11"/>
      <c r="N499" s="11"/>
      <c r="O499" s="11"/>
      <c r="P499" s="11"/>
      <c r="Q499" s="11"/>
      <c r="R499" s="11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5">
      <c r="K500" s="2"/>
    </row>
    <row r="501" spans="11:31" x14ac:dyDescent="0.25">
      <c r="K501" s="2"/>
      <c r="S501" s="14"/>
      <c r="AC501" s="14"/>
    </row>
    <row r="502" spans="11:31" x14ac:dyDescent="0.25">
      <c r="K502" s="2"/>
      <c r="L502" s="34"/>
      <c r="N502" s="25"/>
      <c r="P502" s="25"/>
      <c r="R502" s="25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5">
      <c r="K503" s="2"/>
      <c r="U503" s="24"/>
      <c r="AE503" s="24"/>
    </row>
    <row r="504" spans="11:31" x14ac:dyDescent="0.25">
      <c r="K504" s="2"/>
      <c r="L504" s="33"/>
      <c r="U504" s="36"/>
      <c r="V504" s="33"/>
      <c r="AE504" s="36"/>
    </row>
  </sheetData>
  <phoneticPr fontId="0" type="noConversion"/>
  <pageMargins left="0.25" right="0.25" top="1" bottom="1" header="0.5" footer="0.5"/>
  <pageSetup orientation="portrait" horizontalDpi="300" verticalDpi="30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73"/>
  <sheetViews>
    <sheetView topLeftCell="A35" workbookViewId="0">
      <selection activeCell="A42" sqref="A42"/>
    </sheetView>
  </sheetViews>
  <sheetFormatPr defaultColWidth="9.109375" defaultRowHeight="10.199999999999999" outlineLevelRow="2" x14ac:dyDescent="0.2"/>
  <cols>
    <col min="1" max="1" width="21.44140625" style="2" customWidth="1"/>
    <col min="2" max="2" width="9.5546875" style="12" bestFit="1" customWidth="1"/>
    <col min="3" max="3" width="13.44140625" style="137" bestFit="1" customWidth="1"/>
    <col min="4" max="4" width="11.44140625" style="14" customWidth="1"/>
    <col min="5" max="5" width="11.44140625" style="75" bestFit="1" customWidth="1"/>
    <col min="6" max="6" width="12.88671875" style="32" customWidth="1"/>
    <col min="7" max="9" width="8.33203125" style="14" bestFit="1" customWidth="1"/>
    <col min="10" max="10" width="8.44140625" style="32" customWidth="1"/>
    <col min="11" max="11" width="14.5546875" style="32" customWidth="1"/>
    <col min="12" max="15" width="9.109375" style="32"/>
    <col min="16" max="16" width="10.44140625" style="32" bestFit="1" customWidth="1"/>
    <col min="17" max="17" width="17.44140625" style="32" bestFit="1" customWidth="1"/>
    <col min="18" max="18" width="14.88671875" style="32" bestFit="1" customWidth="1"/>
    <col min="19" max="19" width="13.33203125" style="32" bestFit="1" customWidth="1"/>
    <col min="20" max="20" width="14.88671875" style="32" bestFit="1" customWidth="1"/>
    <col min="21" max="21" width="12.109375" style="32" bestFit="1" customWidth="1"/>
    <col min="22" max="22" width="10.109375" style="32" bestFit="1" customWidth="1"/>
    <col min="23" max="23" width="5.44140625" style="201" bestFit="1" customWidth="1"/>
    <col min="24" max="24" width="13.44140625" style="32" customWidth="1"/>
    <col min="25" max="25" width="21.33203125" style="32" bestFit="1" customWidth="1"/>
    <col min="26" max="26" width="14.6640625" style="32" bestFit="1" customWidth="1"/>
    <col min="27" max="27" width="7.88671875" style="47" customWidth="1"/>
    <col min="28" max="28" width="16.44140625" style="32" customWidth="1"/>
    <col min="29" max="29" width="9.109375" style="32"/>
    <col min="30" max="30" width="8.44140625" style="32" customWidth="1"/>
    <col min="31" max="31" width="8.33203125" style="202" bestFit="1" customWidth="1"/>
    <col min="32" max="33" width="11.109375" style="14" bestFit="1" customWidth="1"/>
    <col min="34" max="34" width="10.44140625" style="14" bestFit="1" customWidth="1"/>
    <col min="35" max="35" width="10.109375" style="203" bestFit="1" customWidth="1"/>
    <col min="36" max="36" width="12.33203125" style="32" customWidth="1"/>
    <col min="37" max="37" width="12" style="47" bestFit="1" customWidth="1"/>
    <col min="38" max="38" width="11" style="235" bestFit="1" customWidth="1"/>
    <col min="39" max="39" width="10.44140625" style="201" bestFit="1" customWidth="1"/>
    <col min="40" max="40" width="10.109375" style="32" bestFit="1" customWidth="1"/>
    <col min="41" max="41" width="11.44140625" style="32" bestFit="1" customWidth="1"/>
    <col min="42" max="16384" width="9.109375" style="32"/>
  </cols>
  <sheetData>
    <row r="1" spans="1:36" ht="13.2" x14ac:dyDescent="0.25">
      <c r="A1" s="32"/>
      <c r="B1" s="32"/>
      <c r="C1" s="200"/>
      <c r="O1" s="34" t="s">
        <v>76</v>
      </c>
      <c r="AD1" s="38" t="s">
        <v>77</v>
      </c>
    </row>
    <row r="2" spans="1:36" ht="16.5" customHeight="1" x14ac:dyDescent="0.25">
      <c r="A2" s="153"/>
      <c r="B2" s="204"/>
      <c r="C2" s="205"/>
      <c r="D2" s="206"/>
      <c r="E2" s="207"/>
      <c r="F2" s="204"/>
      <c r="G2" s="206"/>
      <c r="H2" s="206"/>
      <c r="I2" s="206"/>
      <c r="J2" s="204"/>
      <c r="K2" s="204"/>
      <c r="O2" s="34"/>
      <c r="AD2" s="2"/>
    </row>
    <row r="3" spans="1:36" ht="18.75" customHeight="1" x14ac:dyDescent="0.2">
      <c r="A3" s="153"/>
      <c r="B3" s="149"/>
      <c r="C3" s="208"/>
      <c r="D3" s="206"/>
      <c r="E3" s="207"/>
      <c r="F3" s="204"/>
      <c r="G3" s="206"/>
      <c r="H3" s="206"/>
      <c r="I3" s="206"/>
      <c r="J3" s="204"/>
      <c r="K3" s="204"/>
    </row>
    <row r="4" spans="1:36" ht="17.100000000000001" customHeight="1" x14ac:dyDescent="0.25">
      <c r="A4" s="118" t="s">
        <v>117</v>
      </c>
      <c r="B4" s="231">
        <v>12353</v>
      </c>
      <c r="C4" s="24" t="s">
        <v>127</v>
      </c>
      <c r="D4" s="231">
        <v>500168</v>
      </c>
      <c r="E4" s="24" t="s">
        <v>78</v>
      </c>
      <c r="F4" s="24"/>
      <c r="G4" s="24"/>
      <c r="P4" s="203"/>
      <c r="S4" s="203"/>
      <c r="W4" s="32"/>
      <c r="X4" s="209"/>
    </row>
    <row r="5" spans="1:36" ht="17.100000000000001" customHeight="1" x14ac:dyDescent="0.2">
      <c r="A5" s="12"/>
      <c r="B5" s="121" t="s">
        <v>20</v>
      </c>
      <c r="C5" s="121" t="s">
        <v>21</v>
      </c>
      <c r="D5" s="121" t="s">
        <v>20</v>
      </c>
      <c r="E5" s="121" t="s">
        <v>21</v>
      </c>
      <c r="F5" s="24"/>
      <c r="O5" s="135"/>
      <c r="P5" s="203"/>
      <c r="R5" s="14"/>
      <c r="S5" s="203"/>
      <c r="U5" s="14"/>
      <c r="V5" s="14"/>
      <c r="W5" s="75"/>
      <c r="X5" s="15"/>
    </row>
    <row r="6" spans="1:36" ht="15" customHeight="1" x14ac:dyDescent="0.2">
      <c r="A6" s="12">
        <v>1</v>
      </c>
      <c r="B6" s="24"/>
      <c r="C6" s="24"/>
      <c r="D6" s="24">
        <f t="shared" ref="D6:D36" si="0">+G6+H6+I6</f>
        <v>-40965</v>
      </c>
      <c r="E6" s="24">
        <v>-41120</v>
      </c>
      <c r="F6" s="24">
        <f>+C6+E6-B6-D6</f>
        <v>-155</v>
      </c>
      <c r="G6" s="14">
        <v>-40965</v>
      </c>
      <c r="O6" s="135"/>
      <c r="P6" s="203"/>
      <c r="R6" s="14"/>
      <c r="S6" s="203"/>
      <c r="U6" s="14"/>
      <c r="V6" s="210"/>
      <c r="W6" s="75"/>
      <c r="X6" s="15"/>
      <c r="Y6" s="15"/>
      <c r="AD6" s="12"/>
      <c r="AE6" s="211"/>
      <c r="AF6" s="121"/>
      <c r="AG6" s="121"/>
      <c r="AH6" s="121"/>
      <c r="AI6" s="12"/>
    </row>
    <row r="7" spans="1:36" ht="15" customHeight="1" x14ac:dyDescent="0.2">
      <c r="A7" s="12">
        <v>2</v>
      </c>
      <c r="B7" s="24"/>
      <c r="C7" s="24"/>
      <c r="D7" s="24">
        <f t="shared" si="0"/>
        <v>-70588</v>
      </c>
      <c r="E7" s="24">
        <v>-72493</v>
      </c>
      <c r="F7" s="24">
        <f t="shared" ref="F7:F36" si="1">+C7+E7-B7-D7</f>
        <v>-1905</v>
      </c>
      <c r="G7" s="206">
        <v>-70588</v>
      </c>
      <c r="J7" s="135"/>
      <c r="K7" s="135"/>
      <c r="L7" s="135"/>
      <c r="M7" s="135"/>
      <c r="N7" s="135"/>
      <c r="O7" s="135"/>
      <c r="P7" s="203"/>
      <c r="R7" s="14"/>
      <c r="S7" s="203"/>
      <c r="U7" s="14"/>
      <c r="V7" s="14"/>
      <c r="W7" s="75"/>
      <c r="X7" s="15"/>
      <c r="Y7" s="15"/>
      <c r="AD7" s="101"/>
      <c r="AE7" s="212"/>
      <c r="AF7" s="24"/>
      <c r="AG7" s="24"/>
      <c r="AH7" s="106"/>
      <c r="AI7" s="143"/>
    </row>
    <row r="8" spans="1:36" ht="15" customHeight="1" outlineLevel="2" x14ac:dyDescent="0.2">
      <c r="A8" s="12">
        <v>3</v>
      </c>
      <c r="B8" s="24"/>
      <c r="C8" s="24"/>
      <c r="D8" s="24">
        <f t="shared" si="0"/>
        <v>-46538</v>
      </c>
      <c r="E8" s="24">
        <v>-47409</v>
      </c>
      <c r="F8" s="24">
        <f t="shared" si="1"/>
        <v>-871</v>
      </c>
      <c r="G8" s="206">
        <v>-46538</v>
      </c>
      <c r="O8" s="135"/>
      <c r="P8" s="203"/>
      <c r="R8" s="14"/>
      <c r="S8" s="203"/>
      <c r="U8" s="14"/>
      <c r="V8" s="14"/>
      <c r="W8" s="75"/>
      <c r="X8" s="15"/>
      <c r="Y8" s="15"/>
      <c r="AD8" s="101"/>
      <c r="AE8" s="212"/>
      <c r="AF8" s="24"/>
      <c r="AG8" s="24"/>
      <c r="AH8" s="106"/>
      <c r="AI8" s="143"/>
      <c r="AJ8" s="15"/>
    </row>
    <row r="9" spans="1:36" ht="15" customHeight="1" outlineLevel="1" x14ac:dyDescent="0.2">
      <c r="A9" s="12">
        <v>4</v>
      </c>
      <c r="B9" s="24"/>
      <c r="C9" s="24"/>
      <c r="D9" s="24">
        <f t="shared" si="0"/>
        <v>-44942</v>
      </c>
      <c r="E9" s="24">
        <v>-47409</v>
      </c>
      <c r="F9" s="24">
        <f t="shared" si="1"/>
        <v>-2467</v>
      </c>
      <c r="G9" s="206">
        <v>-44942</v>
      </c>
      <c r="O9" s="135"/>
      <c r="P9" s="203"/>
      <c r="R9" s="14"/>
      <c r="S9" s="203"/>
      <c r="U9" s="14"/>
      <c r="V9" s="14"/>
      <c r="W9" s="75"/>
      <c r="X9" s="15"/>
      <c r="Y9" s="15"/>
      <c r="AD9" s="101"/>
      <c r="AE9" s="212"/>
      <c r="AF9" s="24"/>
      <c r="AG9" s="24"/>
      <c r="AH9" s="106"/>
      <c r="AI9" s="143"/>
      <c r="AJ9" s="15"/>
    </row>
    <row r="10" spans="1:36" ht="15" customHeight="1" outlineLevel="2" x14ac:dyDescent="0.2">
      <c r="A10" s="12">
        <v>5</v>
      </c>
      <c r="B10" s="24"/>
      <c r="C10" s="24"/>
      <c r="D10" s="24">
        <f t="shared" si="0"/>
        <v>-45635</v>
      </c>
      <c r="E10" s="24">
        <v>-42474</v>
      </c>
      <c r="F10" s="24">
        <f t="shared" si="1"/>
        <v>3161</v>
      </c>
      <c r="G10" s="206">
        <v>-45635</v>
      </c>
      <c r="O10" s="135"/>
      <c r="P10" s="203"/>
      <c r="R10" s="14"/>
      <c r="S10" s="203"/>
      <c r="U10" s="14"/>
      <c r="V10" s="14"/>
      <c r="W10" s="75"/>
      <c r="X10" s="15"/>
      <c r="Y10" s="15"/>
      <c r="AD10" s="101"/>
      <c r="AE10" s="212"/>
      <c r="AF10" s="24"/>
      <c r="AG10" s="24"/>
      <c r="AH10" s="106"/>
      <c r="AI10" s="143"/>
      <c r="AJ10" s="15"/>
    </row>
    <row r="11" spans="1:36" ht="15" customHeight="1" outlineLevel="2" x14ac:dyDescent="0.2">
      <c r="A11" s="12">
        <v>6</v>
      </c>
      <c r="B11" s="24"/>
      <c r="C11" s="24"/>
      <c r="D11" s="24">
        <f t="shared" si="0"/>
        <v>-24144</v>
      </c>
      <c r="E11" s="24">
        <v>-22024</v>
      </c>
      <c r="F11" s="24">
        <f t="shared" si="1"/>
        <v>2120</v>
      </c>
      <c r="G11" s="206">
        <v>-24144</v>
      </c>
      <c r="O11" s="135"/>
      <c r="P11" s="203"/>
      <c r="R11" s="14"/>
      <c r="S11" s="203"/>
      <c r="U11" s="14"/>
      <c r="V11" s="14"/>
      <c r="W11" s="75"/>
      <c r="X11" s="15"/>
      <c r="Y11" s="15"/>
      <c r="AD11" s="101"/>
      <c r="AE11" s="212"/>
      <c r="AF11" s="24"/>
      <c r="AG11" s="24"/>
      <c r="AH11" s="106"/>
      <c r="AI11" s="143"/>
      <c r="AJ11" s="15"/>
    </row>
    <row r="12" spans="1:36" ht="15" customHeight="1" outlineLevel="2" x14ac:dyDescent="0.2">
      <c r="A12" s="12">
        <v>7</v>
      </c>
      <c r="B12" s="24"/>
      <c r="C12" s="24"/>
      <c r="D12" s="24">
        <f t="shared" si="0"/>
        <v>-22851</v>
      </c>
      <c r="E12" s="24">
        <v>-22030</v>
      </c>
      <c r="F12" s="24">
        <f t="shared" si="1"/>
        <v>821</v>
      </c>
      <c r="G12" s="206">
        <v>-22851</v>
      </c>
      <c r="O12" s="135"/>
      <c r="P12" s="203"/>
      <c r="R12" s="14"/>
      <c r="S12" s="203"/>
      <c r="U12" s="14"/>
      <c r="V12" s="14"/>
      <c r="W12" s="75"/>
      <c r="X12" s="15"/>
      <c r="Y12" s="15"/>
      <c r="AD12" s="101"/>
      <c r="AE12" s="212"/>
      <c r="AF12" s="24"/>
      <c r="AG12" s="24"/>
      <c r="AH12" s="106"/>
      <c r="AI12" s="143"/>
      <c r="AJ12" s="15"/>
    </row>
    <row r="13" spans="1:36" ht="15" customHeight="1" outlineLevel="2" x14ac:dyDescent="0.2">
      <c r="A13" s="12">
        <v>8</v>
      </c>
      <c r="B13" s="24"/>
      <c r="C13" s="24"/>
      <c r="D13" s="24">
        <f t="shared" si="0"/>
        <v>-23255</v>
      </c>
      <c r="E13" s="24">
        <v>-22030</v>
      </c>
      <c r="F13" s="24">
        <f t="shared" si="1"/>
        <v>1225</v>
      </c>
      <c r="G13" s="206">
        <v>-23255</v>
      </c>
      <c r="O13" s="135"/>
      <c r="P13" s="203"/>
      <c r="R13" s="14"/>
      <c r="S13" s="203"/>
      <c r="U13" s="14"/>
      <c r="V13" s="14"/>
      <c r="W13" s="75"/>
      <c r="X13" s="15"/>
      <c r="Y13" s="15"/>
      <c r="AD13" s="101"/>
      <c r="AE13" s="212"/>
      <c r="AF13" s="24"/>
      <c r="AG13" s="24"/>
      <c r="AH13" s="106"/>
      <c r="AI13" s="143"/>
      <c r="AJ13" s="15"/>
    </row>
    <row r="14" spans="1:36" ht="15" customHeight="1" outlineLevel="1" x14ac:dyDescent="0.2">
      <c r="A14" s="12">
        <v>9</v>
      </c>
      <c r="B14" s="24"/>
      <c r="C14" s="24"/>
      <c r="D14" s="24">
        <f t="shared" si="0"/>
        <v>-27020</v>
      </c>
      <c r="E14" s="24">
        <v>-27030</v>
      </c>
      <c r="F14" s="24">
        <f t="shared" si="1"/>
        <v>-10</v>
      </c>
      <c r="G14" s="206">
        <v>-27020</v>
      </c>
      <c r="O14" s="135"/>
      <c r="P14" s="203"/>
      <c r="R14" s="14"/>
      <c r="S14" s="203"/>
      <c r="U14" s="14"/>
      <c r="V14" s="14"/>
      <c r="W14" s="75"/>
      <c r="X14" s="15"/>
      <c r="Y14" s="15"/>
      <c r="AD14" s="101"/>
      <c r="AE14" s="212"/>
      <c r="AF14" s="24"/>
      <c r="AG14" s="24"/>
      <c r="AH14" s="106"/>
      <c r="AI14" s="143"/>
      <c r="AJ14" s="15"/>
    </row>
    <row r="15" spans="1:36" ht="15" customHeight="1" outlineLevel="2" x14ac:dyDescent="0.2">
      <c r="A15" s="12">
        <v>10</v>
      </c>
      <c r="B15" s="24"/>
      <c r="C15" s="24"/>
      <c r="D15" s="24">
        <f t="shared" si="0"/>
        <v>-56544</v>
      </c>
      <c r="E15" s="24">
        <v>-56575</v>
      </c>
      <c r="F15" s="24">
        <f t="shared" si="1"/>
        <v>-31</v>
      </c>
      <c r="G15" s="206">
        <v>-56544</v>
      </c>
      <c r="O15" s="135"/>
      <c r="P15" s="203"/>
      <c r="R15" s="14"/>
      <c r="AD15" s="101"/>
      <c r="AE15" s="212"/>
      <c r="AF15" s="24"/>
      <c r="AG15" s="24"/>
      <c r="AH15" s="106"/>
      <c r="AI15" s="143"/>
      <c r="AJ15" s="15"/>
    </row>
    <row r="16" spans="1:36" ht="18" customHeight="1" outlineLevel="2" x14ac:dyDescent="0.2">
      <c r="A16" s="12">
        <v>11</v>
      </c>
      <c r="B16" s="24"/>
      <c r="C16" s="24"/>
      <c r="D16" s="24">
        <f t="shared" si="0"/>
        <v>-55455</v>
      </c>
      <c r="E16" s="24">
        <v>-57030</v>
      </c>
      <c r="F16" s="24">
        <f t="shared" si="1"/>
        <v>-1575</v>
      </c>
      <c r="G16" s="206">
        <v>-55455</v>
      </c>
      <c r="O16" s="135"/>
      <c r="P16" s="203"/>
      <c r="R16" s="14"/>
      <c r="S16" s="203"/>
      <c r="U16" s="14"/>
      <c r="V16" s="14"/>
      <c r="W16" s="75"/>
      <c r="X16" s="15"/>
      <c r="Y16" s="15"/>
      <c r="AD16" s="101"/>
      <c r="AE16" s="212"/>
      <c r="AF16" s="24"/>
      <c r="AG16" s="24"/>
      <c r="AH16" s="106"/>
      <c r="AI16" s="143"/>
      <c r="AJ16" s="15"/>
    </row>
    <row r="17" spans="1:36" ht="18" customHeight="1" outlineLevel="2" x14ac:dyDescent="0.2">
      <c r="A17" s="12">
        <v>12</v>
      </c>
      <c r="B17" s="24"/>
      <c r="C17" s="24"/>
      <c r="D17" s="24">
        <f t="shared" si="0"/>
        <v>-57780</v>
      </c>
      <c r="E17" s="24">
        <v>-57030</v>
      </c>
      <c r="F17" s="24">
        <f t="shared" si="1"/>
        <v>750</v>
      </c>
      <c r="G17" s="206">
        <v>-57780</v>
      </c>
      <c r="O17" s="135"/>
      <c r="P17" s="203"/>
      <c r="R17" s="14"/>
      <c r="S17" s="203"/>
      <c r="AD17" s="101"/>
      <c r="AE17" s="212"/>
      <c r="AF17" s="24"/>
      <c r="AG17" s="24"/>
      <c r="AH17" s="106"/>
      <c r="AI17" s="143"/>
      <c r="AJ17" s="15"/>
    </row>
    <row r="18" spans="1:36" ht="18" customHeight="1" outlineLevel="1" x14ac:dyDescent="0.2">
      <c r="A18" s="12">
        <v>13</v>
      </c>
      <c r="B18" s="24"/>
      <c r="C18" s="24"/>
      <c r="D18" s="24">
        <f t="shared" si="0"/>
        <v>-40035</v>
      </c>
      <c r="E18" s="24">
        <v>-42348</v>
      </c>
      <c r="F18" s="24">
        <f t="shared" si="1"/>
        <v>-2313</v>
      </c>
      <c r="G18" s="206">
        <v>-40035</v>
      </c>
      <c r="O18" s="135"/>
      <c r="P18" s="203"/>
      <c r="R18" s="14"/>
      <c r="S18" s="203"/>
      <c r="AD18" s="101"/>
      <c r="AE18" s="212"/>
      <c r="AF18" s="24"/>
      <c r="AG18" s="24"/>
      <c r="AH18" s="106"/>
      <c r="AI18" s="143"/>
      <c r="AJ18" s="15"/>
    </row>
    <row r="19" spans="1:36" ht="18" customHeight="1" outlineLevel="2" x14ac:dyDescent="0.2">
      <c r="A19" s="12">
        <v>14</v>
      </c>
      <c r="B19" s="24"/>
      <c r="C19" s="24"/>
      <c r="D19" s="24">
        <f t="shared" si="0"/>
        <v>-31407</v>
      </c>
      <c r="E19" s="24">
        <v>-26824</v>
      </c>
      <c r="F19" s="24">
        <f t="shared" si="1"/>
        <v>4583</v>
      </c>
      <c r="G19" s="206">
        <v>-10052</v>
      </c>
      <c r="H19" s="14">
        <v>-21355</v>
      </c>
      <c r="O19" s="135"/>
      <c r="P19" s="203"/>
      <c r="R19" s="14"/>
      <c r="S19" s="203"/>
      <c r="U19" s="14"/>
      <c r="AD19" s="101"/>
      <c r="AE19" s="212"/>
      <c r="AF19" s="24"/>
      <c r="AG19" s="24"/>
      <c r="AH19" s="106"/>
      <c r="AI19" s="143"/>
      <c r="AJ19" s="15"/>
    </row>
    <row r="20" spans="1:36" ht="18" customHeight="1" outlineLevel="1" x14ac:dyDescent="0.2">
      <c r="A20" s="12">
        <v>15</v>
      </c>
      <c r="B20" s="24"/>
      <c r="C20" s="24"/>
      <c r="D20" s="24">
        <f t="shared" si="0"/>
        <v>-18221</v>
      </c>
      <c r="E20" s="24">
        <v>-22485</v>
      </c>
      <c r="F20" s="24">
        <f t="shared" si="1"/>
        <v>-4264</v>
      </c>
      <c r="G20" s="206">
        <v>-18221</v>
      </c>
      <c r="O20" s="135"/>
      <c r="P20" s="203"/>
      <c r="R20" s="14"/>
      <c r="S20" s="203"/>
      <c r="U20" s="14"/>
      <c r="AD20" s="101"/>
      <c r="AE20" s="212"/>
      <c r="AF20" s="24"/>
      <c r="AG20" s="24"/>
      <c r="AH20" s="106"/>
      <c r="AI20" s="143"/>
      <c r="AJ20" s="15"/>
    </row>
    <row r="21" spans="1:36" ht="18" customHeight="1" outlineLevel="2" x14ac:dyDescent="0.2">
      <c r="A21" s="12">
        <v>16</v>
      </c>
      <c r="B21" s="24"/>
      <c r="C21" s="24"/>
      <c r="D21" s="24">
        <f t="shared" si="0"/>
        <v>-38667</v>
      </c>
      <c r="E21" s="24">
        <v>-42255</v>
      </c>
      <c r="F21" s="24">
        <f t="shared" si="1"/>
        <v>-3588</v>
      </c>
      <c r="G21" s="206">
        <v>-32655</v>
      </c>
      <c r="H21" s="14">
        <v>-6012</v>
      </c>
      <c r="O21" s="135"/>
      <c r="P21" s="203"/>
      <c r="R21" s="14"/>
      <c r="S21" s="203"/>
      <c r="U21" s="14"/>
      <c r="AD21" s="101"/>
      <c r="AE21" s="212"/>
      <c r="AF21" s="24"/>
      <c r="AG21" s="24"/>
      <c r="AH21" s="106"/>
      <c r="AI21" s="143"/>
      <c r="AJ21" s="15"/>
    </row>
    <row r="22" spans="1:36" ht="18" customHeight="1" outlineLevel="2" x14ac:dyDescent="0.2">
      <c r="A22" s="12">
        <v>17</v>
      </c>
      <c r="B22" s="24"/>
      <c r="C22" s="24"/>
      <c r="D22" s="24">
        <f t="shared" si="0"/>
        <v>-17955</v>
      </c>
      <c r="E22" s="24">
        <v>-17398</v>
      </c>
      <c r="F22" s="24">
        <f t="shared" si="1"/>
        <v>557</v>
      </c>
      <c r="G22" s="206"/>
      <c r="H22" s="14">
        <v>-17955</v>
      </c>
      <c r="O22" s="135"/>
      <c r="P22" s="203"/>
      <c r="R22" s="14"/>
      <c r="S22" s="203"/>
      <c r="U22" s="14"/>
      <c r="V22" s="14"/>
      <c r="W22" s="75"/>
      <c r="X22" s="15"/>
      <c r="Y22" s="15"/>
      <c r="AD22" s="101"/>
      <c r="AE22" s="212"/>
      <c r="AF22" s="24"/>
      <c r="AG22" s="24"/>
      <c r="AH22" s="106"/>
      <c r="AI22" s="143"/>
      <c r="AJ22" s="15"/>
    </row>
    <row r="23" spans="1:36" ht="18" customHeight="1" outlineLevel="1" x14ac:dyDescent="0.2">
      <c r="A23" s="12">
        <v>18</v>
      </c>
      <c r="B23" s="24"/>
      <c r="C23" s="24"/>
      <c r="D23" s="24">
        <f t="shared" si="0"/>
        <v>-18100</v>
      </c>
      <c r="E23" s="24">
        <v>-17398</v>
      </c>
      <c r="F23" s="24">
        <f t="shared" si="1"/>
        <v>702</v>
      </c>
      <c r="G23" s="206">
        <v>-18100</v>
      </c>
      <c r="O23" s="135"/>
      <c r="P23" s="203"/>
      <c r="R23" s="14"/>
      <c r="S23" s="203"/>
      <c r="U23" s="14"/>
      <c r="V23" s="14"/>
      <c r="W23" s="75"/>
      <c r="X23" s="15"/>
      <c r="Y23" s="15"/>
      <c r="AD23" s="101"/>
      <c r="AE23" s="212"/>
      <c r="AF23" s="24"/>
      <c r="AG23" s="24"/>
      <c r="AH23" s="106"/>
      <c r="AI23" s="143"/>
      <c r="AJ23" s="15"/>
    </row>
    <row r="24" spans="1:36" ht="18" customHeight="1" outlineLevel="2" x14ac:dyDescent="0.2">
      <c r="A24" s="12">
        <v>19</v>
      </c>
      <c r="B24" s="24"/>
      <c r="C24" s="24"/>
      <c r="D24" s="24">
        <f t="shared" si="0"/>
        <v>-2702</v>
      </c>
      <c r="E24" s="24">
        <v>7602</v>
      </c>
      <c r="F24" s="24">
        <f t="shared" si="1"/>
        <v>10304</v>
      </c>
      <c r="G24" s="206">
        <v>-2702</v>
      </c>
      <c r="O24" s="135"/>
      <c r="P24" s="203"/>
      <c r="R24" s="14"/>
      <c r="S24" s="203"/>
      <c r="U24" s="14"/>
      <c r="V24" s="14"/>
      <c r="W24" s="75"/>
      <c r="X24" s="15"/>
      <c r="Y24" s="15"/>
      <c r="AD24" s="101"/>
      <c r="AE24" s="212"/>
      <c r="AF24" s="24"/>
      <c r="AG24" s="24"/>
      <c r="AH24" s="106"/>
      <c r="AI24" s="143"/>
      <c r="AJ24" s="15"/>
    </row>
    <row r="25" spans="1:36" ht="18" customHeight="1" outlineLevel="2" x14ac:dyDescent="0.2">
      <c r="A25" s="12">
        <v>20</v>
      </c>
      <c r="B25" s="24"/>
      <c r="C25" s="24"/>
      <c r="D25" s="24">
        <f t="shared" si="0"/>
        <v>-20122</v>
      </c>
      <c r="E25" s="24">
        <v>-27029</v>
      </c>
      <c r="F25" s="24">
        <f t="shared" si="1"/>
        <v>-6907</v>
      </c>
      <c r="G25" s="206">
        <v>-4008</v>
      </c>
      <c r="H25" s="14">
        <v>-16114</v>
      </c>
      <c r="O25" s="135"/>
      <c r="P25" s="203"/>
      <c r="Q25" s="214"/>
      <c r="R25" s="14"/>
      <c r="S25" s="203"/>
      <c r="U25" s="14"/>
      <c r="V25" s="14"/>
      <c r="W25" s="75"/>
      <c r="X25" s="15"/>
      <c r="Y25" s="15"/>
      <c r="AD25" s="101"/>
      <c r="AE25" s="212"/>
      <c r="AF25" s="24"/>
      <c r="AG25" s="24"/>
      <c r="AH25" s="106"/>
      <c r="AI25" s="143"/>
      <c r="AJ25" s="15"/>
    </row>
    <row r="26" spans="1:36" ht="18" customHeight="1" outlineLevel="2" x14ac:dyDescent="0.2">
      <c r="A26" s="12">
        <v>21</v>
      </c>
      <c r="B26" s="24"/>
      <c r="C26" s="24"/>
      <c r="D26" s="24">
        <f t="shared" si="0"/>
        <v>-33490</v>
      </c>
      <c r="E26" s="24">
        <v>-35554</v>
      </c>
      <c r="F26" s="24">
        <f t="shared" si="1"/>
        <v>-2064</v>
      </c>
      <c r="G26" s="206">
        <v>-5173</v>
      </c>
      <c r="H26" s="14">
        <v>-28317</v>
      </c>
      <c r="O26" s="135"/>
      <c r="P26" s="203"/>
      <c r="Q26" s="135"/>
      <c r="R26" s="14"/>
      <c r="U26" s="14"/>
      <c r="V26" s="14"/>
      <c r="W26" s="75"/>
      <c r="X26" s="15"/>
      <c r="AD26" s="101"/>
      <c r="AE26" s="212"/>
      <c r="AF26" s="24"/>
      <c r="AG26" s="24"/>
      <c r="AH26" s="106"/>
      <c r="AI26" s="143"/>
      <c r="AJ26" s="15"/>
    </row>
    <row r="27" spans="1:36" ht="18" customHeight="1" outlineLevel="2" x14ac:dyDescent="0.2">
      <c r="A27" s="12">
        <v>22</v>
      </c>
      <c r="B27" s="24"/>
      <c r="C27" s="24"/>
      <c r="D27" s="24">
        <f t="shared" si="0"/>
        <v>-36601</v>
      </c>
      <c r="E27" s="24">
        <v>-36021</v>
      </c>
      <c r="F27" s="24">
        <f t="shared" si="1"/>
        <v>580</v>
      </c>
      <c r="G27" s="206">
        <v>-35595</v>
      </c>
      <c r="H27" s="14">
        <v>-1006</v>
      </c>
      <c r="O27" s="135"/>
      <c r="P27" s="203"/>
      <c r="Q27" s="135"/>
      <c r="R27" s="14"/>
      <c r="U27" s="14"/>
      <c r="V27" s="14"/>
      <c r="W27" s="75"/>
      <c r="X27" s="199"/>
      <c r="AD27" s="101"/>
      <c r="AE27" s="212"/>
      <c r="AF27" s="24"/>
      <c r="AG27" s="24"/>
      <c r="AH27" s="106"/>
      <c r="AI27" s="143"/>
      <c r="AJ27" s="15"/>
    </row>
    <row r="28" spans="1:36" ht="18" customHeight="1" outlineLevel="1" x14ac:dyDescent="0.2">
      <c r="A28" s="12">
        <v>23</v>
      </c>
      <c r="B28" s="24"/>
      <c r="C28" s="24"/>
      <c r="D28" s="24">
        <f t="shared" si="0"/>
        <v>-11032</v>
      </c>
      <c r="E28" s="24">
        <v>-11021</v>
      </c>
      <c r="F28" s="24">
        <f t="shared" si="1"/>
        <v>11</v>
      </c>
      <c r="G28" s="206">
        <v>-11032</v>
      </c>
      <c r="O28" s="135"/>
      <c r="P28" s="203"/>
      <c r="Q28" s="135"/>
      <c r="R28" s="14"/>
      <c r="U28" s="14"/>
      <c r="V28" s="14"/>
      <c r="W28" s="75"/>
      <c r="X28" s="213"/>
      <c r="AD28" s="101"/>
      <c r="AE28" s="212"/>
      <c r="AF28" s="24"/>
      <c r="AG28" s="24"/>
      <c r="AH28" s="106"/>
      <c r="AI28" s="143"/>
      <c r="AJ28" s="15"/>
    </row>
    <row r="29" spans="1:36" ht="18" customHeight="1" outlineLevel="2" thickBot="1" x14ac:dyDescent="0.25">
      <c r="A29" s="12">
        <v>24</v>
      </c>
      <c r="B29" s="24"/>
      <c r="C29" s="24"/>
      <c r="D29" s="24">
        <f t="shared" si="0"/>
        <v>-13271</v>
      </c>
      <c r="E29" s="24">
        <v>-11021</v>
      </c>
      <c r="F29" s="24">
        <f t="shared" si="1"/>
        <v>2250</v>
      </c>
      <c r="G29" s="206">
        <v>-13271</v>
      </c>
      <c r="P29" s="203"/>
      <c r="Q29" s="135"/>
      <c r="R29" s="14"/>
      <c r="U29" s="14"/>
      <c r="V29" s="14"/>
      <c r="W29" s="75"/>
      <c r="X29" s="216"/>
      <c r="AD29" s="101"/>
      <c r="AE29" s="212"/>
      <c r="AF29" s="24"/>
      <c r="AG29" s="24"/>
      <c r="AH29" s="106"/>
      <c r="AI29" s="143"/>
      <c r="AJ29" s="15"/>
    </row>
    <row r="30" spans="1:36" ht="18" customHeight="1" outlineLevel="2" thickTop="1" x14ac:dyDescent="0.2">
      <c r="A30" s="12">
        <v>25</v>
      </c>
      <c r="B30" s="24"/>
      <c r="C30" s="24"/>
      <c r="D30" s="24">
        <f t="shared" si="0"/>
        <v>-9271</v>
      </c>
      <c r="E30" s="24">
        <v>-15210</v>
      </c>
      <c r="F30" s="24">
        <f t="shared" si="1"/>
        <v>-5939</v>
      </c>
      <c r="G30" s="206">
        <v>-2754</v>
      </c>
      <c r="H30" s="14">
        <v>-6517</v>
      </c>
      <c r="AD30" s="101"/>
      <c r="AE30" s="212"/>
      <c r="AF30" s="24"/>
      <c r="AG30" s="24"/>
      <c r="AH30" s="106"/>
      <c r="AI30" s="143"/>
      <c r="AJ30" s="15"/>
    </row>
    <row r="31" spans="1:36" ht="18" customHeight="1" outlineLevel="2" x14ac:dyDescent="0.2">
      <c r="A31" s="12">
        <v>26</v>
      </c>
      <c r="B31" s="24"/>
      <c r="C31" s="24"/>
      <c r="D31" s="24">
        <f t="shared" si="0"/>
        <v>-22554</v>
      </c>
      <c r="E31" s="24">
        <v>-21021</v>
      </c>
      <c r="F31" s="24">
        <f t="shared" si="1"/>
        <v>1533</v>
      </c>
      <c r="G31" s="206">
        <v>-2524</v>
      </c>
      <c r="H31" s="14">
        <v>-20030</v>
      </c>
      <c r="Q31" s="135"/>
      <c r="R31" s="14"/>
      <c r="S31" s="14"/>
      <c r="T31" s="14"/>
      <c r="U31" s="75"/>
      <c r="V31" s="15"/>
      <c r="AD31" s="101"/>
      <c r="AE31" s="212"/>
      <c r="AF31" s="24"/>
      <c r="AG31" s="24"/>
      <c r="AH31" s="106"/>
      <c r="AI31" s="143"/>
      <c r="AJ31" s="15"/>
    </row>
    <row r="32" spans="1:36" ht="18" customHeight="1" outlineLevel="2" x14ac:dyDescent="0.2">
      <c r="A32" s="12">
        <v>27</v>
      </c>
      <c r="B32" s="24"/>
      <c r="C32" s="24"/>
      <c r="D32" s="24">
        <f t="shared" si="0"/>
        <v>-13730</v>
      </c>
      <c r="E32" s="24">
        <v>-12397</v>
      </c>
      <c r="F32" s="24">
        <f t="shared" si="1"/>
        <v>1333</v>
      </c>
      <c r="G32" s="206">
        <v>0</v>
      </c>
      <c r="H32" s="14">
        <v>-13730</v>
      </c>
      <c r="Q32" s="135"/>
      <c r="R32" s="14"/>
      <c r="S32" s="14"/>
      <c r="T32" s="14"/>
      <c r="U32" s="75"/>
      <c r="V32" s="15"/>
      <c r="AD32" s="101"/>
      <c r="AE32" s="212"/>
      <c r="AF32" s="24"/>
      <c r="AG32" s="24"/>
      <c r="AH32" s="106"/>
      <c r="AI32" s="143"/>
      <c r="AJ32" s="15"/>
    </row>
    <row r="33" spans="1:36" ht="18" customHeight="1" outlineLevel="2" x14ac:dyDescent="0.2">
      <c r="A33" s="12">
        <v>28</v>
      </c>
      <c r="B33" s="24"/>
      <c r="C33" s="24"/>
      <c r="D33" s="24">
        <f t="shared" si="0"/>
        <v>0</v>
      </c>
      <c r="E33" s="24"/>
      <c r="F33" s="24">
        <f t="shared" si="1"/>
        <v>0</v>
      </c>
      <c r="G33" s="206"/>
      <c r="Q33" s="135"/>
      <c r="R33" s="14"/>
      <c r="S33" s="14"/>
      <c r="T33" s="14"/>
      <c r="U33" s="75"/>
      <c r="V33" s="15"/>
      <c r="AD33" s="101"/>
      <c r="AE33" s="212"/>
      <c r="AF33" s="24"/>
      <c r="AG33" s="24"/>
      <c r="AH33" s="106"/>
      <c r="AI33" s="143"/>
      <c r="AJ33" s="15"/>
    </row>
    <row r="34" spans="1:36" ht="18" customHeight="1" outlineLevel="2" x14ac:dyDescent="0.2">
      <c r="A34" s="12">
        <v>29</v>
      </c>
      <c r="B34" s="24"/>
      <c r="C34" s="24"/>
      <c r="D34" s="24">
        <f t="shared" si="0"/>
        <v>0</v>
      </c>
      <c r="E34" s="24"/>
      <c r="F34" s="24">
        <f t="shared" si="1"/>
        <v>0</v>
      </c>
      <c r="G34" s="206"/>
      <c r="Q34" s="135"/>
      <c r="R34" s="14"/>
      <c r="S34" s="14"/>
      <c r="T34" s="14"/>
      <c r="U34" s="75"/>
      <c r="V34" s="15"/>
      <c r="AD34" s="101"/>
      <c r="AE34" s="212"/>
      <c r="AF34" s="24"/>
      <c r="AG34" s="24"/>
      <c r="AH34" s="106"/>
      <c r="AI34" s="143"/>
      <c r="AJ34" s="15"/>
    </row>
    <row r="35" spans="1:36" ht="18" customHeight="1" outlineLevel="2" x14ac:dyDescent="0.2">
      <c r="A35" s="12">
        <v>30</v>
      </c>
      <c r="B35" s="24"/>
      <c r="C35" s="24"/>
      <c r="D35" s="24">
        <f t="shared" si="0"/>
        <v>0</v>
      </c>
      <c r="E35" s="24"/>
      <c r="F35" s="24">
        <f t="shared" si="1"/>
        <v>0</v>
      </c>
      <c r="G35" s="206"/>
      <c r="R35" s="14"/>
      <c r="S35" s="14"/>
      <c r="T35" s="14"/>
      <c r="U35" s="75"/>
      <c r="V35" s="15"/>
      <c r="AD35" s="101"/>
      <c r="AE35" s="212"/>
      <c r="AF35" s="24"/>
      <c r="AG35" s="24"/>
      <c r="AH35" s="106"/>
      <c r="AI35" s="143"/>
      <c r="AJ35" s="15"/>
    </row>
    <row r="36" spans="1:36" ht="18" customHeight="1" outlineLevel="1" x14ac:dyDescent="0.2">
      <c r="A36" s="12">
        <v>31</v>
      </c>
      <c r="B36" s="24"/>
      <c r="C36" s="24"/>
      <c r="D36" s="24">
        <f t="shared" si="0"/>
        <v>0</v>
      </c>
      <c r="E36" s="24"/>
      <c r="F36" s="24">
        <f t="shared" si="1"/>
        <v>0</v>
      </c>
      <c r="G36" s="206"/>
      <c r="R36" s="14"/>
      <c r="S36" s="14"/>
      <c r="T36" s="14"/>
      <c r="U36" s="75"/>
      <c r="V36" s="15"/>
      <c r="AD36" s="101"/>
      <c r="AE36" s="212"/>
      <c r="AF36" s="24"/>
      <c r="AG36" s="24"/>
      <c r="AH36" s="106"/>
      <c r="AI36" s="143"/>
      <c r="AJ36" s="15"/>
    </row>
    <row r="37" spans="1:36" ht="18" customHeight="1" x14ac:dyDescent="0.2">
      <c r="A37" s="12"/>
      <c r="B37" s="24">
        <f>SUM(B6:B36)</f>
        <v>0</v>
      </c>
      <c r="C37" s="24">
        <f>SUM(C6:C36)</f>
        <v>0</v>
      </c>
      <c r="D37" s="24">
        <f>SUM(D6:D36)</f>
        <v>-842875</v>
      </c>
      <c r="E37" s="24">
        <f>SUM(E6:E36)</f>
        <v>-845034</v>
      </c>
      <c r="F37" s="24">
        <f>SUM(F6:F36)</f>
        <v>-2159</v>
      </c>
      <c r="G37" s="206"/>
      <c r="H37" s="206"/>
      <c r="I37" s="206"/>
      <c r="J37" s="16">
        <f>+I37+H37+G37</f>
        <v>0</v>
      </c>
      <c r="R37" s="14"/>
      <c r="S37" s="14"/>
      <c r="T37" s="14"/>
      <c r="U37" s="75"/>
      <c r="V37" s="15"/>
      <c r="AD37" s="101"/>
      <c r="AE37" s="212"/>
      <c r="AF37" s="24"/>
      <c r="AG37" s="24"/>
      <c r="AH37" s="106"/>
      <c r="AI37" s="143"/>
      <c r="AJ37" s="15"/>
    </row>
    <row r="38" spans="1:36" ht="18" customHeight="1" outlineLevel="1" x14ac:dyDescent="0.2">
      <c r="A38" s="58" t="s">
        <v>79</v>
      </c>
      <c r="E38" s="14"/>
      <c r="F38" s="104">
        <f>+summary!H4</f>
        <v>2.14</v>
      </c>
      <c r="G38" s="206"/>
      <c r="I38" s="14">
        <f>+H37+G37</f>
        <v>0</v>
      </c>
      <c r="R38" s="14"/>
      <c r="S38" s="14"/>
      <c r="T38" s="14"/>
      <c r="U38" s="75"/>
      <c r="V38" s="15"/>
      <c r="AD38" s="101"/>
      <c r="AE38" s="212"/>
      <c r="AF38" s="24"/>
      <c r="AG38" s="24"/>
      <c r="AH38" s="106"/>
      <c r="AI38" s="143"/>
      <c r="AJ38" s="15"/>
    </row>
    <row r="39" spans="1:36" ht="18" customHeight="1" outlineLevel="2" x14ac:dyDescent="0.2">
      <c r="A39" s="58"/>
      <c r="E39" s="14"/>
      <c r="F39" s="104">
        <f>+F38*F37</f>
        <v>-4620.26</v>
      </c>
      <c r="G39" s="450"/>
      <c r="R39" s="14"/>
      <c r="S39" s="14"/>
      <c r="T39" s="14"/>
      <c r="U39" s="14"/>
      <c r="AD39" s="101"/>
      <c r="AE39" s="212"/>
      <c r="AF39" s="24"/>
      <c r="AG39" s="24"/>
      <c r="AH39" s="106"/>
      <c r="AI39" s="143"/>
      <c r="AJ39" s="15"/>
    </row>
    <row r="40" spans="1:36" ht="18" customHeight="1" outlineLevel="1" x14ac:dyDescent="0.2">
      <c r="A40" s="400">
        <v>37195</v>
      </c>
      <c r="E40" s="14"/>
      <c r="F40" s="521">
        <v>389644.14</v>
      </c>
      <c r="G40" s="450"/>
      <c r="R40" s="14"/>
      <c r="S40" s="14"/>
      <c r="T40" s="14"/>
      <c r="U40" s="14"/>
      <c r="AD40" s="101"/>
      <c r="AE40" s="212"/>
      <c r="AF40" s="24"/>
      <c r="AG40" s="24"/>
      <c r="AH40" s="106"/>
      <c r="AI40" s="143"/>
      <c r="AJ40" s="15"/>
    </row>
    <row r="41" spans="1:36" ht="18" customHeight="1" x14ac:dyDescent="0.2">
      <c r="A41" s="400">
        <v>37225</v>
      </c>
      <c r="E41" s="14"/>
      <c r="F41" s="104">
        <f>+F40+F39</f>
        <v>385023.88</v>
      </c>
      <c r="G41" s="450"/>
      <c r="R41" s="14"/>
      <c r="S41" s="14"/>
      <c r="T41" s="14"/>
      <c r="U41" s="14"/>
      <c r="AD41" s="101"/>
      <c r="AE41" s="212"/>
      <c r="AF41" s="24"/>
      <c r="AG41" s="24"/>
      <c r="AH41" s="106"/>
      <c r="AI41" s="143"/>
      <c r="AJ41" s="15"/>
    </row>
    <row r="42" spans="1:36" ht="18" customHeight="1" x14ac:dyDescent="0.2">
      <c r="C42" s="32"/>
      <c r="D42" s="206"/>
      <c r="E42" s="207"/>
      <c r="F42" s="204"/>
      <c r="G42" s="206"/>
      <c r="R42" s="14"/>
      <c r="S42" s="14"/>
      <c r="T42" s="14"/>
      <c r="U42" s="14"/>
      <c r="AD42" s="101"/>
      <c r="AE42" s="212"/>
      <c r="AF42" s="24"/>
      <c r="AG42" s="24"/>
      <c r="AH42" s="106"/>
      <c r="AI42" s="143"/>
      <c r="AJ42" s="15"/>
    </row>
    <row r="43" spans="1:36" ht="18" customHeight="1" x14ac:dyDescent="0.2">
      <c r="C43" s="75"/>
      <c r="D43" s="215"/>
      <c r="E43" s="207"/>
      <c r="F43" s="204"/>
      <c r="G43" s="206"/>
      <c r="R43" s="14"/>
      <c r="S43" s="14"/>
      <c r="T43" s="14"/>
      <c r="U43" s="14"/>
      <c r="AD43" s="101"/>
      <c r="AE43" s="212"/>
      <c r="AF43" s="24"/>
      <c r="AG43" s="24"/>
      <c r="AH43" s="106"/>
      <c r="AI43" s="143"/>
      <c r="AJ43" s="15"/>
    </row>
    <row r="44" spans="1:36" ht="18" customHeight="1" x14ac:dyDescent="0.2">
      <c r="C44" s="75"/>
      <c r="D44" s="215"/>
      <c r="E44" s="207"/>
      <c r="F44" s="204"/>
      <c r="G44" s="206"/>
      <c r="AD44" s="101"/>
      <c r="AE44" s="212"/>
      <c r="AF44" s="24"/>
      <c r="AG44" s="24"/>
      <c r="AH44" s="106"/>
      <c r="AI44" s="143"/>
      <c r="AJ44" s="15"/>
    </row>
    <row r="45" spans="1:36" ht="18" customHeight="1" x14ac:dyDescent="0.2">
      <c r="A45" s="32" t="s">
        <v>152</v>
      </c>
      <c r="B45" s="32"/>
      <c r="C45" s="32"/>
      <c r="D45" s="32"/>
      <c r="E45" s="207"/>
      <c r="F45" s="204"/>
      <c r="G45" s="206"/>
      <c r="AD45" s="101"/>
      <c r="AE45" s="212"/>
      <c r="AF45" s="24"/>
      <c r="AG45" s="24"/>
      <c r="AH45" s="106"/>
      <c r="AI45" s="143"/>
      <c r="AJ45" s="15"/>
    </row>
    <row r="46" spans="1:36" ht="18" customHeight="1" x14ac:dyDescent="0.2">
      <c r="A46" s="49">
        <f>+A40</f>
        <v>37195</v>
      </c>
      <c r="B46" s="32"/>
      <c r="C46" s="32"/>
      <c r="D46" s="513">
        <v>-7465</v>
      </c>
      <c r="E46" s="207"/>
      <c r="F46" s="204"/>
      <c r="G46" s="206"/>
      <c r="AD46" s="101"/>
      <c r="AE46" s="212"/>
      <c r="AF46" s="24"/>
      <c r="AG46" s="24"/>
      <c r="AH46" s="106"/>
      <c r="AI46" s="143"/>
      <c r="AJ46" s="15"/>
    </row>
    <row r="47" spans="1:36" ht="18" customHeight="1" x14ac:dyDescent="0.2">
      <c r="A47" s="49">
        <f>+A41</f>
        <v>37225</v>
      </c>
      <c r="B47" s="32"/>
      <c r="C47" s="32"/>
      <c r="D47" s="355">
        <f>+F37</f>
        <v>-2159</v>
      </c>
      <c r="E47" s="207"/>
      <c r="F47" s="204"/>
      <c r="G47" s="206"/>
      <c r="AD47" s="101"/>
      <c r="AE47" s="212"/>
      <c r="AF47" s="24"/>
      <c r="AG47" s="24"/>
      <c r="AH47" s="106"/>
      <c r="AI47" s="143"/>
      <c r="AJ47" s="15"/>
    </row>
    <row r="48" spans="1:36" ht="18" customHeight="1" x14ac:dyDescent="0.2">
      <c r="A48" s="32"/>
      <c r="B48" s="32"/>
      <c r="C48" s="32"/>
      <c r="D48" s="14">
        <f>+D47+D46</f>
        <v>-9624</v>
      </c>
      <c r="E48" s="207"/>
      <c r="F48" s="204"/>
      <c r="G48" s="206"/>
      <c r="AD48" s="101"/>
      <c r="AE48" s="212"/>
      <c r="AF48" s="24"/>
      <c r="AG48" s="24"/>
      <c r="AH48" s="106"/>
      <c r="AI48" s="143"/>
      <c r="AJ48" s="15"/>
    </row>
    <row r="49" spans="1:36" ht="18" customHeight="1" x14ac:dyDescent="0.25">
      <c r="A49" s="139"/>
      <c r="B49" s="119"/>
      <c r="C49" s="140"/>
      <c r="D49" s="140"/>
      <c r="E49" s="207"/>
      <c r="F49" s="204"/>
      <c r="G49" s="206"/>
      <c r="AD49" s="101"/>
      <c r="AE49" s="212"/>
      <c r="AF49" s="24"/>
      <c r="AG49" s="24"/>
      <c r="AH49" s="106"/>
      <c r="AI49" s="143"/>
      <c r="AJ49" s="15"/>
    </row>
    <row r="50" spans="1:36" ht="18" customHeight="1" x14ac:dyDescent="0.2">
      <c r="C50" s="213"/>
      <c r="D50" s="206"/>
      <c r="E50" s="207"/>
      <c r="F50" s="204"/>
      <c r="G50" s="206"/>
      <c r="AD50" s="101"/>
      <c r="AE50" s="212"/>
      <c r="AF50" s="24"/>
      <c r="AG50" s="24"/>
      <c r="AH50" s="106"/>
      <c r="AI50" s="217"/>
      <c r="AJ50" s="15"/>
    </row>
    <row r="51" spans="1:36" ht="21.9" customHeight="1" thickBot="1" x14ac:dyDescent="0.25">
      <c r="C51" s="208"/>
      <c r="D51" s="206"/>
      <c r="AD51" s="101"/>
      <c r="AE51" s="212"/>
      <c r="AF51" s="24"/>
      <c r="AG51" s="24"/>
      <c r="AH51" s="106"/>
      <c r="AI51" s="218"/>
    </row>
    <row r="52" spans="1:36" ht="18" customHeight="1" thickTop="1" x14ac:dyDescent="0.2">
      <c r="AD52" s="101"/>
      <c r="AE52" s="212"/>
      <c r="AF52" s="24"/>
      <c r="AG52" s="24"/>
      <c r="AH52" s="24"/>
      <c r="AI52" s="143"/>
    </row>
    <row r="53" spans="1:36" ht="18" customHeight="1" x14ac:dyDescent="0.2">
      <c r="AD53" s="38"/>
      <c r="AH53" s="24"/>
      <c r="AI53" s="143"/>
    </row>
    <row r="54" spans="1:36" ht="18" customHeight="1" x14ac:dyDescent="0.2">
      <c r="AD54" s="219"/>
    </row>
    <row r="55" spans="1:36" ht="17.100000000000001" customHeight="1" x14ac:dyDescent="0.2">
      <c r="AD55" s="219"/>
    </row>
    <row r="56" spans="1:36" ht="17.100000000000001" customHeight="1" x14ac:dyDescent="0.2"/>
    <row r="57" spans="1:36" ht="17.100000000000001" customHeight="1" x14ac:dyDescent="0.2">
      <c r="R57" s="14"/>
      <c r="S57" s="14"/>
      <c r="T57" s="14"/>
      <c r="U57" s="14"/>
    </row>
    <row r="58" spans="1:36" ht="17.100000000000001" customHeight="1" x14ac:dyDescent="0.2">
      <c r="R58" s="14"/>
      <c r="S58" s="14"/>
      <c r="T58" s="14"/>
      <c r="U58" s="14"/>
    </row>
    <row r="59" spans="1:36" ht="17.100000000000001" customHeight="1" x14ac:dyDescent="0.2">
      <c r="R59" s="14"/>
      <c r="S59" s="14"/>
      <c r="T59" s="14"/>
      <c r="U59" s="14"/>
      <c r="AD59" s="12"/>
      <c r="AE59" s="211"/>
      <c r="AF59" s="121"/>
      <c r="AG59" s="121"/>
      <c r="AH59" s="121"/>
      <c r="AI59" s="12"/>
      <c r="AJ59" s="12"/>
    </row>
    <row r="60" spans="1:36" ht="18" customHeight="1" x14ac:dyDescent="0.2">
      <c r="R60" s="14"/>
      <c r="S60" s="14"/>
      <c r="T60" s="14"/>
      <c r="U60" s="14"/>
      <c r="AD60" s="101"/>
      <c r="AE60" s="211"/>
      <c r="AF60" s="24"/>
      <c r="AG60" s="24"/>
      <c r="AH60" s="24"/>
      <c r="AI60" s="143"/>
      <c r="AJ60" s="104"/>
    </row>
    <row r="61" spans="1:36" ht="18" customHeight="1" x14ac:dyDescent="0.2">
      <c r="R61" s="14"/>
      <c r="S61" s="14"/>
      <c r="T61" s="14"/>
      <c r="U61" s="14"/>
      <c r="AD61" s="101"/>
      <c r="AE61" s="211"/>
      <c r="AF61" s="24"/>
      <c r="AG61" s="24"/>
      <c r="AH61" s="24"/>
      <c r="AI61" s="143"/>
      <c r="AJ61" s="104"/>
    </row>
    <row r="62" spans="1:36" ht="18" customHeight="1" x14ac:dyDescent="0.2">
      <c r="R62" s="14"/>
      <c r="S62" s="14"/>
      <c r="T62" s="14"/>
      <c r="U62" s="14"/>
      <c r="AD62" s="101"/>
      <c r="AE62" s="211"/>
      <c r="AF62" s="24"/>
      <c r="AG62" s="24"/>
      <c r="AH62" s="24"/>
      <c r="AI62" s="143"/>
      <c r="AJ62" s="104"/>
    </row>
    <row r="63" spans="1:36" ht="18" customHeight="1" x14ac:dyDescent="0.2">
      <c r="R63" s="14"/>
      <c r="S63" s="14"/>
      <c r="T63" s="14"/>
      <c r="U63" s="14"/>
      <c r="AD63" s="101"/>
      <c r="AE63" s="211"/>
      <c r="AF63" s="24"/>
      <c r="AG63" s="24"/>
      <c r="AH63" s="24"/>
      <c r="AI63" s="143"/>
      <c r="AJ63" s="104"/>
    </row>
    <row r="64" spans="1:36" ht="18" customHeight="1" x14ac:dyDescent="0.2">
      <c r="R64" s="14"/>
      <c r="S64" s="14"/>
      <c r="T64" s="14"/>
      <c r="U64" s="14"/>
      <c r="AD64" s="101"/>
      <c r="AE64" s="211"/>
      <c r="AF64" s="24"/>
      <c r="AG64" s="24"/>
      <c r="AH64" s="24"/>
      <c r="AI64" s="143"/>
      <c r="AJ64" s="104"/>
    </row>
    <row r="65" spans="1:36" ht="18" customHeight="1" x14ac:dyDescent="0.2">
      <c r="R65" s="14"/>
      <c r="S65" s="14"/>
      <c r="T65" s="14"/>
      <c r="U65" s="14"/>
      <c r="AD65" s="101"/>
      <c r="AE65" s="211"/>
      <c r="AF65" s="24"/>
      <c r="AG65" s="24"/>
      <c r="AH65" s="24"/>
      <c r="AI65" s="143"/>
      <c r="AJ65" s="104"/>
    </row>
    <row r="66" spans="1:36" ht="18" customHeight="1" x14ac:dyDescent="0.2">
      <c r="R66" s="14"/>
      <c r="S66" s="14"/>
      <c r="T66" s="14"/>
      <c r="U66" s="14"/>
      <c r="AD66" s="101"/>
      <c r="AE66" s="211"/>
      <c r="AF66" s="24"/>
      <c r="AG66" s="24"/>
      <c r="AH66" s="24"/>
      <c r="AI66" s="143"/>
      <c r="AJ66" s="104"/>
    </row>
    <row r="67" spans="1:36" ht="18" customHeight="1" x14ac:dyDescent="0.2">
      <c r="R67" s="14"/>
      <c r="S67" s="14"/>
      <c r="T67" s="14"/>
      <c r="U67" s="14"/>
      <c r="AD67" s="101"/>
      <c r="AE67" s="211"/>
      <c r="AF67" s="24"/>
      <c r="AG67" s="24"/>
      <c r="AH67" s="24"/>
      <c r="AI67" s="143"/>
      <c r="AJ67" s="104"/>
    </row>
    <row r="68" spans="1:36" ht="18" customHeight="1" x14ac:dyDescent="0.2">
      <c r="R68" s="14"/>
      <c r="S68" s="14"/>
      <c r="T68" s="14"/>
      <c r="U68" s="14"/>
      <c r="AD68" s="101"/>
      <c r="AE68" s="211"/>
      <c r="AF68" s="24"/>
      <c r="AG68" s="24"/>
      <c r="AH68" s="24"/>
      <c r="AI68" s="143"/>
      <c r="AJ68" s="104"/>
    </row>
    <row r="69" spans="1:36" ht="18" customHeight="1" x14ac:dyDescent="0.2">
      <c r="C69" s="220"/>
      <c r="D69" s="24"/>
      <c r="R69" s="14"/>
      <c r="S69" s="14"/>
      <c r="T69" s="14"/>
      <c r="U69" s="14"/>
      <c r="AD69" s="101"/>
      <c r="AE69" s="211"/>
      <c r="AF69" s="24"/>
      <c r="AG69" s="24"/>
      <c r="AH69" s="24"/>
      <c r="AI69" s="143"/>
      <c r="AJ69" s="104"/>
    </row>
    <row r="70" spans="1:36" ht="18" customHeight="1" x14ac:dyDescent="0.2">
      <c r="B70" s="32"/>
      <c r="C70" s="200"/>
      <c r="R70" s="14"/>
      <c r="S70" s="14"/>
      <c r="T70" s="14"/>
      <c r="U70" s="14"/>
      <c r="AD70" s="101"/>
      <c r="AE70" s="211"/>
      <c r="AF70" s="24"/>
      <c r="AG70" s="24"/>
      <c r="AH70" s="24"/>
      <c r="AI70" s="143"/>
      <c r="AJ70" s="104"/>
    </row>
    <row r="71" spans="1:36" ht="18" customHeight="1" x14ac:dyDescent="0.2">
      <c r="R71" s="14"/>
      <c r="S71" s="14"/>
      <c r="T71" s="14"/>
      <c r="U71" s="14"/>
      <c r="AD71" s="101"/>
      <c r="AE71" s="211"/>
      <c r="AF71" s="24"/>
      <c r="AG71" s="24"/>
      <c r="AH71" s="24"/>
      <c r="AI71" s="143"/>
      <c r="AJ71" s="104"/>
    </row>
    <row r="72" spans="1:36" ht="18" customHeight="1" x14ac:dyDescent="0.2">
      <c r="A72" s="37"/>
      <c r="R72" s="14"/>
      <c r="S72" s="14"/>
      <c r="T72" s="14"/>
      <c r="U72" s="14"/>
      <c r="AD72" s="101"/>
      <c r="AE72" s="211"/>
      <c r="AF72" s="24"/>
      <c r="AG72" s="24"/>
      <c r="AH72" s="24"/>
      <c r="AI72" s="143"/>
      <c r="AJ72" s="104"/>
    </row>
    <row r="73" spans="1:36" ht="18" customHeight="1" x14ac:dyDescent="0.2">
      <c r="A73" s="32"/>
      <c r="B73" s="32"/>
      <c r="C73" s="200"/>
      <c r="R73" s="14"/>
      <c r="S73" s="14"/>
      <c r="T73" s="14"/>
      <c r="U73" s="14"/>
      <c r="AD73" s="101"/>
      <c r="AE73" s="211"/>
      <c r="AF73" s="24"/>
      <c r="AG73" s="24"/>
      <c r="AH73" s="24"/>
      <c r="AI73" s="143"/>
      <c r="AJ73" s="104"/>
    </row>
    <row r="74" spans="1:36" ht="18" customHeight="1" x14ac:dyDescent="0.2">
      <c r="A74" s="32"/>
      <c r="B74" s="32"/>
      <c r="C74" s="200"/>
      <c r="R74" s="14"/>
      <c r="S74" s="14"/>
      <c r="T74" s="14"/>
      <c r="U74" s="14"/>
      <c r="AD74" s="101"/>
      <c r="AE74" s="211"/>
      <c r="AF74" s="24"/>
      <c r="AG74" s="24"/>
      <c r="AH74" s="24"/>
      <c r="AI74" s="143"/>
      <c r="AJ74" s="104"/>
    </row>
    <row r="75" spans="1:36" ht="18" customHeight="1" x14ac:dyDescent="0.2">
      <c r="R75" s="14"/>
      <c r="S75" s="14"/>
      <c r="T75" s="14"/>
      <c r="U75" s="14"/>
      <c r="AD75" s="101"/>
      <c r="AE75" s="211"/>
      <c r="AF75" s="24"/>
      <c r="AG75" s="24"/>
      <c r="AH75" s="24"/>
      <c r="AI75" s="143"/>
      <c r="AJ75" s="104"/>
    </row>
    <row r="76" spans="1:36" ht="18" customHeight="1" x14ac:dyDescent="0.2">
      <c r="C76" s="221"/>
      <c r="D76" s="24"/>
      <c r="R76" s="14"/>
      <c r="S76" s="14"/>
      <c r="T76" s="14"/>
      <c r="U76" s="14"/>
      <c r="AD76" s="101"/>
      <c r="AE76" s="211"/>
      <c r="AF76" s="24"/>
      <c r="AG76" s="24"/>
      <c r="AH76" s="24"/>
      <c r="AI76" s="143"/>
      <c r="AJ76" s="104"/>
    </row>
    <row r="77" spans="1:36" ht="18" customHeight="1" x14ac:dyDescent="0.2">
      <c r="C77" s="221"/>
      <c r="D77" s="24"/>
      <c r="R77" s="14"/>
      <c r="S77" s="14"/>
      <c r="T77" s="14"/>
      <c r="U77" s="14"/>
      <c r="AD77" s="101"/>
      <c r="AE77" s="211"/>
      <c r="AF77" s="24"/>
      <c r="AG77" s="24"/>
      <c r="AH77" s="24"/>
      <c r="AI77" s="143"/>
      <c r="AJ77" s="104"/>
    </row>
    <row r="78" spans="1:36" ht="18" customHeight="1" x14ac:dyDescent="0.2">
      <c r="C78" s="222"/>
      <c r="D78" s="24"/>
      <c r="R78" s="14"/>
      <c r="S78" s="14"/>
      <c r="T78" s="14"/>
      <c r="U78" s="14"/>
      <c r="AD78" s="101"/>
      <c r="AE78" s="211"/>
      <c r="AF78" s="24"/>
      <c r="AG78" s="24"/>
      <c r="AH78" s="24"/>
      <c r="AI78" s="143"/>
      <c r="AJ78" s="104"/>
    </row>
    <row r="79" spans="1:36" ht="18" customHeight="1" x14ac:dyDescent="0.2">
      <c r="C79" s="223"/>
      <c r="R79" s="14"/>
      <c r="S79" s="14"/>
      <c r="T79" s="14"/>
      <c r="U79" s="14"/>
      <c r="AD79" s="101"/>
      <c r="AE79" s="211"/>
      <c r="AF79" s="24"/>
      <c r="AG79" s="24"/>
      <c r="AH79" s="24"/>
      <c r="AI79" s="143"/>
      <c r="AJ79" s="104"/>
    </row>
    <row r="80" spans="1:36" ht="18" customHeight="1" x14ac:dyDescent="0.2">
      <c r="R80" s="14"/>
      <c r="S80" s="14"/>
      <c r="T80" s="14"/>
      <c r="U80" s="14"/>
      <c r="AD80" s="101"/>
      <c r="AE80" s="211"/>
      <c r="AF80" s="24"/>
      <c r="AG80" s="24"/>
      <c r="AH80" s="24"/>
      <c r="AI80" s="143"/>
      <c r="AJ80" s="104"/>
    </row>
    <row r="81" spans="3:36" ht="18" customHeight="1" x14ac:dyDescent="0.2">
      <c r="C81" s="220"/>
      <c r="D81" s="24"/>
      <c r="R81" s="14"/>
      <c r="S81" s="14"/>
      <c r="T81" s="14"/>
      <c r="U81" s="14"/>
      <c r="AD81" s="101"/>
      <c r="AE81" s="211"/>
      <c r="AF81" s="24"/>
      <c r="AG81" s="24"/>
      <c r="AH81" s="24"/>
      <c r="AI81" s="143"/>
      <c r="AJ81" s="104"/>
    </row>
    <row r="82" spans="3:36" ht="18" customHeight="1" x14ac:dyDescent="0.2">
      <c r="C82" s="224"/>
      <c r="D82" s="24"/>
      <c r="R82" s="14"/>
      <c r="S82" s="14"/>
      <c r="T82" s="14"/>
      <c r="U82" s="14"/>
      <c r="AD82" s="101"/>
      <c r="AE82" s="211"/>
      <c r="AF82" s="24"/>
      <c r="AG82" s="24"/>
      <c r="AH82" s="24"/>
      <c r="AI82" s="143"/>
      <c r="AJ82" s="104"/>
    </row>
    <row r="83" spans="3:36" ht="18" customHeight="1" x14ac:dyDescent="0.2">
      <c r="C83" s="224"/>
      <c r="D83" s="24"/>
      <c r="R83" s="14"/>
      <c r="S83" s="14"/>
      <c r="T83" s="14"/>
      <c r="U83" s="14"/>
      <c r="AD83" s="101"/>
      <c r="AE83" s="211"/>
      <c r="AF83" s="24"/>
      <c r="AG83" s="24"/>
      <c r="AH83" s="24"/>
      <c r="AI83" s="143"/>
      <c r="AJ83" s="162"/>
    </row>
    <row r="84" spans="3:36" ht="24.9" customHeight="1" thickBot="1" x14ac:dyDescent="0.25">
      <c r="C84" s="225"/>
      <c r="D84" s="24"/>
      <c r="R84" s="14"/>
      <c r="S84" s="14"/>
      <c r="T84" s="14"/>
      <c r="U84" s="14"/>
      <c r="AD84" s="219"/>
      <c r="AE84" s="211"/>
      <c r="AF84" s="24"/>
      <c r="AG84" s="24"/>
      <c r="AH84" s="24"/>
      <c r="AI84" s="143"/>
      <c r="AJ84" s="226"/>
    </row>
    <row r="85" spans="3:36" ht="15" customHeight="1" thickTop="1" x14ac:dyDescent="0.2">
      <c r="C85" s="223"/>
      <c r="R85" s="14"/>
      <c r="S85" s="14"/>
      <c r="T85" s="14"/>
      <c r="U85" s="14"/>
      <c r="AD85" s="101"/>
      <c r="AE85" s="212"/>
      <c r="AF85" s="24"/>
      <c r="AG85" s="24"/>
      <c r="AH85" s="24"/>
      <c r="AI85" s="143"/>
      <c r="AJ85" s="15"/>
    </row>
    <row r="86" spans="3:36" ht="24.9" customHeight="1" x14ac:dyDescent="0.2">
      <c r="R86" s="14"/>
      <c r="S86" s="14"/>
      <c r="T86" s="14"/>
      <c r="U86" s="14"/>
      <c r="AD86" s="219"/>
      <c r="AE86" s="212"/>
      <c r="AF86" s="24"/>
      <c r="AG86" s="24"/>
      <c r="AH86" s="24"/>
      <c r="AI86" s="143"/>
      <c r="AJ86" s="15"/>
    </row>
    <row r="87" spans="3:36" ht="24.9" customHeight="1" thickBot="1" x14ac:dyDescent="0.25">
      <c r="C87" s="227"/>
      <c r="R87" s="14"/>
      <c r="S87" s="14"/>
      <c r="T87" s="14"/>
      <c r="U87" s="14"/>
      <c r="AD87" s="228"/>
      <c r="AE87" s="229"/>
      <c r="AF87" s="150"/>
      <c r="AG87" s="150"/>
      <c r="AH87" s="150"/>
      <c r="AI87" s="230"/>
      <c r="AJ87" s="213"/>
    </row>
    <row r="88" spans="3:36" ht="24.9" customHeight="1" thickTop="1" x14ac:dyDescent="0.2">
      <c r="C88" s="224"/>
      <c r="D88" s="24"/>
      <c r="R88" s="14"/>
      <c r="S88" s="14"/>
      <c r="T88" s="14"/>
      <c r="U88" s="14"/>
      <c r="AD88" s="38"/>
      <c r="AJ88" s="213"/>
    </row>
    <row r="89" spans="3:36" ht="15" customHeight="1" x14ac:dyDescent="0.2">
      <c r="D89" s="128"/>
      <c r="E89" s="110"/>
      <c r="F89" s="2"/>
      <c r="G89" s="121"/>
      <c r="H89" s="24"/>
      <c r="I89" s="128"/>
      <c r="J89" s="24"/>
      <c r="K89" s="12"/>
      <c r="L89" s="231"/>
      <c r="M89" s="24"/>
      <c r="N89" s="24"/>
      <c r="O89" s="12"/>
      <c r="P89" s="231"/>
      <c r="Q89" s="24"/>
      <c r="R89" s="24"/>
      <c r="S89" s="101"/>
      <c r="T89" s="231"/>
      <c r="U89" s="24"/>
      <c r="V89" s="24"/>
      <c r="AD89" s="232"/>
      <c r="AJ89" s="213"/>
    </row>
    <row r="90" spans="3:36" ht="15" customHeight="1" x14ac:dyDescent="0.2">
      <c r="D90" s="24"/>
      <c r="E90" s="110"/>
      <c r="F90" s="2"/>
      <c r="G90" s="121"/>
      <c r="H90" s="24"/>
      <c r="I90" s="24"/>
      <c r="J90" s="24"/>
      <c r="K90" s="12"/>
      <c r="L90" s="24"/>
      <c r="M90" s="24"/>
      <c r="N90" s="24"/>
      <c r="O90" s="12"/>
      <c r="P90" s="24"/>
      <c r="Q90" s="24"/>
      <c r="R90" s="24"/>
      <c r="S90" s="12"/>
      <c r="T90" s="24"/>
      <c r="U90" s="24"/>
      <c r="V90" s="24"/>
      <c r="AD90" s="232"/>
      <c r="AJ90" s="213"/>
    </row>
    <row r="91" spans="3:36" ht="15" customHeight="1" x14ac:dyDescent="0.2">
      <c r="D91" s="24"/>
      <c r="E91" s="110"/>
      <c r="F91" s="2"/>
      <c r="G91" s="121"/>
      <c r="H91" s="24"/>
      <c r="I91" s="24"/>
      <c r="J91" s="24"/>
      <c r="K91" s="12"/>
      <c r="L91" s="24"/>
      <c r="M91" s="24"/>
      <c r="N91" s="24"/>
      <c r="O91" s="12"/>
      <c r="P91" s="24"/>
      <c r="Q91" s="24"/>
      <c r="R91" s="24"/>
      <c r="S91" s="12"/>
      <c r="T91" s="24"/>
      <c r="U91" s="24"/>
      <c r="V91" s="24"/>
      <c r="AD91" s="232"/>
      <c r="AJ91" s="204"/>
    </row>
    <row r="92" spans="3:36" ht="15" customHeight="1" x14ac:dyDescent="0.3">
      <c r="D92" s="24"/>
      <c r="E92" s="110"/>
      <c r="F92" s="2"/>
      <c r="G92" s="121"/>
      <c r="H92" s="24"/>
      <c r="I92" s="24"/>
      <c r="J92" s="24"/>
      <c r="K92" s="12"/>
      <c r="L92" s="24"/>
      <c r="M92" s="24"/>
      <c r="N92" s="24"/>
      <c r="O92" s="12"/>
      <c r="P92" s="24"/>
      <c r="Q92" s="24"/>
      <c r="R92" s="24"/>
      <c r="S92" s="12"/>
      <c r="T92" s="24"/>
      <c r="U92" s="24"/>
      <c r="V92" s="24"/>
      <c r="X92" s="53"/>
      <c r="AD92" s="232"/>
      <c r="AJ92" s="204"/>
    </row>
    <row r="93" spans="3:36" ht="15.6" x14ac:dyDescent="0.3">
      <c r="D93" s="24"/>
      <c r="E93" s="110"/>
      <c r="F93" s="2"/>
      <c r="G93" s="121"/>
      <c r="H93" s="24"/>
      <c r="I93" s="24"/>
      <c r="J93" s="24"/>
      <c r="K93" s="12"/>
      <c r="L93" s="24"/>
      <c r="M93" s="24"/>
      <c r="N93" s="24"/>
      <c r="O93" s="12"/>
      <c r="P93" s="24"/>
      <c r="Q93" s="24"/>
      <c r="R93" s="24"/>
      <c r="S93" s="12"/>
      <c r="T93" s="24"/>
      <c r="U93" s="24"/>
      <c r="V93" s="24"/>
      <c r="X93" s="53"/>
      <c r="AD93" s="232"/>
    </row>
    <row r="94" spans="3:36" ht="15.6" x14ac:dyDescent="0.3">
      <c r="D94" s="24"/>
      <c r="E94" s="110"/>
      <c r="F94" s="2"/>
      <c r="G94" s="121"/>
      <c r="H94" s="24"/>
      <c r="I94" s="24"/>
      <c r="J94" s="24"/>
      <c r="K94" s="12"/>
      <c r="L94" s="24"/>
      <c r="M94" s="24"/>
      <c r="N94" s="24"/>
      <c r="O94" s="12"/>
      <c r="P94" s="24"/>
      <c r="Q94" s="24"/>
      <c r="R94" s="24"/>
      <c r="S94" s="12"/>
      <c r="T94" s="24"/>
      <c r="U94" s="24"/>
      <c r="V94" s="24"/>
      <c r="X94" s="53"/>
      <c r="AD94" s="232"/>
    </row>
    <row r="95" spans="3:36" ht="15.6" x14ac:dyDescent="0.3">
      <c r="D95" s="24"/>
      <c r="E95" s="110"/>
      <c r="F95" s="2"/>
      <c r="G95" s="121"/>
      <c r="H95" s="24"/>
      <c r="I95" s="24"/>
      <c r="J95" s="24"/>
      <c r="K95" s="12"/>
      <c r="L95" s="24"/>
      <c r="M95" s="24"/>
      <c r="N95" s="24"/>
      <c r="O95" s="12"/>
      <c r="P95" s="24"/>
      <c r="Q95" s="24"/>
      <c r="R95" s="24"/>
      <c r="S95" s="12"/>
      <c r="T95" s="24"/>
      <c r="U95" s="24"/>
      <c r="V95" s="24"/>
      <c r="X95" s="53"/>
      <c r="AD95" s="232"/>
    </row>
    <row r="96" spans="3:36" ht="15.6" x14ac:dyDescent="0.3">
      <c r="D96" s="24"/>
      <c r="E96" s="110"/>
      <c r="F96" s="2"/>
      <c r="G96" s="121"/>
      <c r="H96" s="24"/>
      <c r="I96" s="24"/>
      <c r="J96" s="24"/>
      <c r="K96" s="12"/>
      <c r="L96" s="24"/>
      <c r="M96" s="24"/>
      <c r="N96" s="24"/>
      <c r="O96" s="12"/>
      <c r="P96" s="24"/>
      <c r="Q96" s="24"/>
      <c r="R96" s="24"/>
      <c r="S96" s="12"/>
      <c r="T96" s="24"/>
      <c r="U96" s="24"/>
      <c r="V96" s="24"/>
      <c r="X96" s="53"/>
      <c r="AD96" s="232"/>
    </row>
    <row r="97" spans="4:36" ht="15.6" x14ac:dyDescent="0.3">
      <c r="D97" s="24"/>
      <c r="E97" s="110"/>
      <c r="F97" s="2"/>
      <c r="G97" s="121"/>
      <c r="H97" s="24"/>
      <c r="I97" s="24"/>
      <c r="J97" s="24"/>
      <c r="K97" s="12"/>
      <c r="L97" s="24"/>
      <c r="M97" s="24"/>
      <c r="N97" s="24"/>
      <c r="O97" s="12"/>
      <c r="P97" s="24"/>
      <c r="Q97" s="24"/>
      <c r="R97" s="24"/>
      <c r="S97" s="12"/>
      <c r="T97" s="24"/>
      <c r="U97" s="24"/>
      <c r="V97" s="24"/>
      <c r="X97" s="53"/>
      <c r="AD97" s="2"/>
    </row>
    <row r="98" spans="4:36" ht="15.6" x14ac:dyDescent="0.3">
      <c r="D98" s="24"/>
      <c r="E98" s="110"/>
      <c r="F98" s="2"/>
      <c r="G98" s="121"/>
      <c r="H98" s="24"/>
      <c r="I98" s="24"/>
      <c r="J98" s="24"/>
      <c r="K98" s="12"/>
      <c r="L98" s="24"/>
      <c r="M98" s="24"/>
      <c r="N98" s="24"/>
      <c r="O98" s="12"/>
      <c r="P98" s="24"/>
      <c r="Q98" s="24"/>
      <c r="R98" s="24"/>
      <c r="S98" s="12"/>
      <c r="T98" s="24"/>
      <c r="U98" s="24"/>
      <c r="V98" s="24"/>
      <c r="X98" s="233"/>
    </row>
    <row r="99" spans="4:36" ht="15.6" x14ac:dyDescent="0.3">
      <c r="D99" s="24"/>
      <c r="E99" s="110"/>
      <c r="F99" s="2"/>
      <c r="G99" s="121"/>
      <c r="H99" s="24"/>
      <c r="I99" s="24"/>
      <c r="J99" s="24"/>
      <c r="K99" s="12"/>
      <c r="L99" s="24"/>
      <c r="M99" s="24"/>
      <c r="N99" s="24"/>
      <c r="O99" s="12"/>
      <c r="P99" s="24"/>
      <c r="Q99" s="24"/>
      <c r="R99" s="24"/>
      <c r="S99" s="12"/>
      <c r="T99" s="24"/>
      <c r="U99" s="24"/>
      <c r="V99" s="24"/>
      <c r="X99" s="233"/>
    </row>
    <row r="100" spans="4:36" ht="15.6" x14ac:dyDescent="0.3">
      <c r="D100" s="24"/>
      <c r="E100" s="110"/>
      <c r="F100" s="2"/>
      <c r="G100" s="121"/>
      <c r="H100" s="24"/>
      <c r="I100" s="24"/>
      <c r="J100" s="24"/>
      <c r="K100" s="12"/>
      <c r="L100" s="24"/>
      <c r="M100" s="24"/>
      <c r="N100" s="24"/>
      <c r="O100" s="12"/>
      <c r="P100" s="24"/>
      <c r="Q100" s="24"/>
      <c r="R100" s="24"/>
      <c r="S100" s="12"/>
      <c r="T100" s="24"/>
      <c r="U100" s="24"/>
      <c r="V100" s="24"/>
      <c r="X100" s="53"/>
    </row>
    <row r="101" spans="4:36" ht="15.6" x14ac:dyDescent="0.3">
      <c r="D101" s="24"/>
      <c r="E101" s="110"/>
      <c r="F101" s="2"/>
      <c r="G101" s="121"/>
      <c r="H101" s="24"/>
      <c r="I101" s="24"/>
      <c r="J101" s="24"/>
      <c r="K101" s="12"/>
      <c r="L101" s="24"/>
      <c r="M101" s="24"/>
      <c r="N101" s="24"/>
      <c r="O101" s="12"/>
      <c r="P101" s="24"/>
      <c r="Q101" s="24"/>
      <c r="R101" s="24"/>
      <c r="S101" s="12"/>
      <c r="T101" s="24"/>
      <c r="U101" s="24"/>
      <c r="V101" s="24"/>
      <c r="X101" s="233"/>
      <c r="AD101" s="12"/>
      <c r="AE101" s="211"/>
      <c r="AF101" s="121"/>
      <c r="AG101" s="121"/>
      <c r="AH101" s="121"/>
      <c r="AI101" s="12"/>
      <c r="AJ101" s="12"/>
    </row>
    <row r="102" spans="4:36" ht="15.6" x14ac:dyDescent="0.3">
      <c r="D102" s="24"/>
      <c r="E102" s="110"/>
      <c r="F102" s="2"/>
      <c r="G102" s="121"/>
      <c r="H102" s="24"/>
      <c r="I102" s="24"/>
      <c r="J102" s="24"/>
      <c r="K102" s="12"/>
      <c r="L102" s="24"/>
      <c r="M102" s="24"/>
      <c r="N102" s="24"/>
      <c r="O102" s="12"/>
      <c r="P102" s="24"/>
      <c r="Q102" s="24"/>
      <c r="R102" s="24"/>
      <c r="S102" s="12"/>
      <c r="T102" s="24"/>
      <c r="U102" s="24"/>
      <c r="V102" s="24"/>
      <c r="X102" s="53"/>
      <c r="AD102" s="101"/>
      <c r="AE102" s="212"/>
      <c r="AF102" s="24"/>
      <c r="AG102" s="24"/>
      <c r="AH102" s="24"/>
      <c r="AI102" s="143"/>
      <c r="AJ102" s="104"/>
    </row>
    <row r="103" spans="4:36" ht="15.6" x14ac:dyDescent="0.3">
      <c r="D103" s="24"/>
      <c r="E103" s="110"/>
      <c r="F103" s="2"/>
      <c r="G103" s="121"/>
      <c r="H103" s="24"/>
      <c r="I103" s="24"/>
      <c r="J103" s="24"/>
      <c r="K103" s="12"/>
      <c r="L103" s="24"/>
      <c r="M103" s="24"/>
      <c r="N103" s="24"/>
      <c r="O103" s="12"/>
      <c r="P103" s="24"/>
      <c r="Q103" s="24"/>
      <c r="R103" s="24"/>
      <c r="S103" s="12"/>
      <c r="T103" s="24"/>
      <c r="U103" s="24"/>
      <c r="V103" s="24"/>
      <c r="X103" s="234"/>
      <c r="AD103" s="101"/>
      <c r="AE103" s="212"/>
      <c r="AF103" s="24"/>
      <c r="AG103" s="24"/>
      <c r="AH103" s="24"/>
      <c r="AI103" s="143"/>
      <c r="AJ103" s="104"/>
    </row>
    <row r="104" spans="4:36" ht="15.6" x14ac:dyDescent="0.3">
      <c r="D104" s="24"/>
      <c r="E104" s="110"/>
      <c r="F104" s="2"/>
      <c r="G104" s="121"/>
      <c r="H104" s="24"/>
      <c r="I104" s="24"/>
      <c r="J104" s="24"/>
      <c r="K104" s="12"/>
      <c r="L104" s="24"/>
      <c r="M104" s="24"/>
      <c r="N104" s="24"/>
      <c r="O104" s="12"/>
      <c r="P104" s="24"/>
      <c r="Q104" s="24"/>
      <c r="R104" s="24"/>
      <c r="S104" s="12"/>
      <c r="T104" s="24"/>
      <c r="U104" s="24"/>
      <c r="V104" s="24"/>
      <c r="X104" s="233"/>
      <c r="AD104" s="101"/>
      <c r="AE104" s="212"/>
      <c r="AF104" s="24"/>
      <c r="AG104" s="24"/>
      <c r="AH104" s="24"/>
      <c r="AI104" s="143"/>
      <c r="AJ104" s="104"/>
    </row>
    <row r="105" spans="4:36" ht="15.6" x14ac:dyDescent="0.3">
      <c r="D105" s="24"/>
      <c r="E105" s="110"/>
      <c r="F105" s="2"/>
      <c r="G105" s="121"/>
      <c r="H105" s="24"/>
      <c r="I105" s="24"/>
      <c r="J105" s="24"/>
      <c r="K105" s="12"/>
      <c r="L105" s="24"/>
      <c r="M105" s="24"/>
      <c r="N105" s="24"/>
      <c r="O105" s="12"/>
      <c r="P105" s="24"/>
      <c r="Q105" s="24"/>
      <c r="R105" s="24"/>
      <c r="S105" s="12"/>
      <c r="T105" s="24"/>
      <c r="U105" s="24"/>
      <c r="V105" s="24"/>
      <c r="X105" s="233"/>
      <c r="AD105" s="101"/>
      <c r="AE105" s="212"/>
      <c r="AF105" s="24"/>
      <c r="AG105" s="24"/>
      <c r="AH105" s="24"/>
      <c r="AI105" s="143"/>
      <c r="AJ105" s="104"/>
    </row>
    <row r="106" spans="4:36" ht="15.6" x14ac:dyDescent="0.3">
      <c r="D106" s="24"/>
      <c r="E106" s="110"/>
      <c r="F106" s="2"/>
      <c r="G106" s="121"/>
      <c r="H106" s="24"/>
      <c r="I106" s="24"/>
      <c r="J106" s="24"/>
      <c r="K106" s="12"/>
      <c r="L106" s="24"/>
      <c r="M106" s="24"/>
      <c r="N106" s="24"/>
      <c r="O106" s="12"/>
      <c r="P106" s="24"/>
      <c r="Q106" s="24"/>
      <c r="R106" s="24"/>
      <c r="S106" s="12"/>
      <c r="T106" s="24"/>
      <c r="U106" s="24"/>
      <c r="V106" s="24"/>
      <c r="X106" s="233"/>
      <c r="AD106" s="101"/>
      <c r="AE106" s="212"/>
      <c r="AF106" s="24"/>
      <c r="AG106" s="24"/>
      <c r="AH106" s="24"/>
      <c r="AI106" s="143"/>
      <c r="AJ106" s="104"/>
    </row>
    <row r="107" spans="4:36" ht="15.6" x14ac:dyDescent="0.3">
      <c r="D107" s="24"/>
      <c r="E107" s="110"/>
      <c r="F107" s="2"/>
      <c r="G107" s="121"/>
      <c r="H107" s="24"/>
      <c r="I107" s="24"/>
      <c r="J107" s="24"/>
      <c r="K107" s="12"/>
      <c r="L107" s="24"/>
      <c r="M107" s="24"/>
      <c r="N107" s="24"/>
      <c r="O107" s="12"/>
      <c r="P107" s="24"/>
      <c r="Q107" s="24"/>
      <c r="R107" s="24"/>
      <c r="S107" s="12"/>
      <c r="T107" s="24"/>
      <c r="U107" s="24"/>
      <c r="V107" s="24"/>
      <c r="X107" s="53"/>
      <c r="AD107" s="101"/>
      <c r="AE107" s="212"/>
      <c r="AF107" s="24"/>
      <c r="AG107" s="24"/>
      <c r="AH107" s="24"/>
      <c r="AI107" s="143"/>
      <c r="AJ107" s="104"/>
    </row>
    <row r="108" spans="4:36" ht="15.6" x14ac:dyDescent="0.3">
      <c r="D108" s="24"/>
      <c r="E108" s="110"/>
      <c r="F108" s="2"/>
      <c r="G108" s="121"/>
      <c r="H108" s="24"/>
      <c r="I108" s="24"/>
      <c r="J108" s="24"/>
      <c r="K108" s="12"/>
      <c r="L108" s="24"/>
      <c r="M108" s="24"/>
      <c r="N108" s="24"/>
      <c r="O108" s="12"/>
      <c r="P108" s="24"/>
      <c r="Q108" s="24"/>
      <c r="R108" s="24"/>
      <c r="S108" s="12"/>
      <c r="T108" s="24"/>
      <c r="U108" s="24"/>
      <c r="V108" s="24"/>
      <c r="X108" s="53"/>
      <c r="AD108" s="101"/>
      <c r="AE108" s="212"/>
      <c r="AF108" s="24"/>
      <c r="AG108" s="24"/>
      <c r="AH108" s="24"/>
      <c r="AI108" s="143"/>
      <c r="AJ108" s="104"/>
    </row>
    <row r="109" spans="4:36" ht="15.6" x14ac:dyDescent="0.3">
      <c r="D109" s="24"/>
      <c r="E109" s="110"/>
      <c r="F109" s="2"/>
      <c r="G109" s="121"/>
      <c r="H109" s="24"/>
      <c r="I109" s="24"/>
      <c r="J109" s="24"/>
      <c r="K109" s="12"/>
      <c r="L109" s="24"/>
      <c r="M109" s="24"/>
      <c r="N109" s="24"/>
      <c r="O109" s="12"/>
      <c r="P109" s="24"/>
      <c r="Q109" s="24"/>
      <c r="R109" s="24"/>
      <c r="S109" s="12"/>
      <c r="T109" s="24"/>
      <c r="U109" s="24"/>
      <c r="V109" s="24"/>
      <c r="X109" s="53"/>
      <c r="AD109" s="101"/>
      <c r="AE109" s="212"/>
      <c r="AF109" s="24"/>
      <c r="AG109" s="24"/>
      <c r="AH109" s="24"/>
      <c r="AI109" s="143"/>
      <c r="AJ109" s="104"/>
    </row>
    <row r="110" spans="4:36" x14ac:dyDescent="0.2">
      <c r="D110" s="24"/>
      <c r="E110" s="110"/>
      <c r="F110" s="2"/>
      <c r="G110" s="121"/>
      <c r="H110" s="24"/>
      <c r="I110" s="24"/>
      <c r="J110" s="24"/>
      <c r="K110" s="12"/>
      <c r="L110" s="24"/>
      <c r="M110" s="24"/>
      <c r="N110" s="24"/>
      <c r="O110" s="12"/>
      <c r="P110" s="24"/>
      <c r="Q110" s="24"/>
      <c r="R110" s="24"/>
      <c r="S110" s="12"/>
      <c r="T110" s="24"/>
      <c r="U110" s="24"/>
      <c r="V110" s="24"/>
      <c r="AD110" s="101"/>
      <c r="AE110" s="212"/>
      <c r="AF110" s="24"/>
      <c r="AG110" s="24"/>
      <c r="AH110" s="24"/>
      <c r="AI110" s="143"/>
      <c r="AJ110" s="104"/>
    </row>
    <row r="111" spans="4:36" x14ac:dyDescent="0.2">
      <c r="D111" s="24"/>
      <c r="E111" s="110"/>
      <c r="F111" s="2"/>
      <c r="G111" s="121"/>
      <c r="H111" s="24"/>
      <c r="I111" s="24"/>
      <c r="J111" s="24"/>
      <c r="K111" s="12"/>
      <c r="L111" s="24"/>
      <c r="M111" s="24"/>
      <c r="N111" s="24"/>
      <c r="O111" s="12"/>
      <c r="P111" s="24"/>
      <c r="Q111" s="24"/>
      <c r="R111" s="24"/>
      <c r="S111" s="12"/>
      <c r="T111" s="24"/>
      <c r="U111" s="24"/>
      <c r="V111" s="24"/>
      <c r="AD111" s="101"/>
      <c r="AE111" s="212"/>
      <c r="AF111" s="24"/>
      <c r="AG111" s="24"/>
      <c r="AH111" s="24"/>
      <c r="AI111" s="143"/>
      <c r="AJ111" s="104"/>
    </row>
    <row r="112" spans="4:36" x14ac:dyDescent="0.2">
      <c r="D112" s="24"/>
      <c r="E112" s="110"/>
      <c r="F112" s="2"/>
      <c r="G112" s="121"/>
      <c r="H112" s="24"/>
      <c r="I112" s="24"/>
      <c r="J112" s="24"/>
      <c r="K112" s="12"/>
      <c r="L112" s="24"/>
      <c r="M112" s="24"/>
      <c r="N112" s="24"/>
      <c r="O112" s="12"/>
      <c r="P112" s="24"/>
      <c r="Q112" s="24"/>
      <c r="R112" s="24"/>
      <c r="S112" s="12"/>
      <c r="T112" s="24"/>
      <c r="U112" s="24"/>
      <c r="V112" s="24"/>
      <c r="AD112" s="101"/>
      <c r="AE112" s="212"/>
      <c r="AF112" s="24"/>
      <c r="AG112" s="24"/>
      <c r="AH112" s="24"/>
      <c r="AI112" s="143"/>
      <c r="AJ112" s="104"/>
    </row>
    <row r="113" spans="1:36" x14ac:dyDescent="0.2">
      <c r="D113" s="24"/>
      <c r="E113" s="110"/>
      <c r="F113" s="2"/>
      <c r="G113" s="121"/>
      <c r="H113" s="24"/>
      <c r="I113" s="24"/>
      <c r="J113" s="24"/>
      <c r="K113" s="12"/>
      <c r="L113" s="24"/>
      <c r="M113" s="24"/>
      <c r="N113" s="24"/>
      <c r="O113" s="12"/>
      <c r="P113" s="24"/>
      <c r="Q113" s="24"/>
      <c r="R113" s="24"/>
      <c r="S113" s="12"/>
      <c r="T113" s="24"/>
      <c r="U113" s="24"/>
      <c r="V113" s="24"/>
      <c r="AD113" s="101"/>
      <c r="AE113" s="212"/>
      <c r="AF113" s="24"/>
      <c r="AG113" s="24"/>
      <c r="AH113" s="24"/>
      <c r="AI113" s="143"/>
      <c r="AJ113" s="104"/>
    </row>
    <row r="114" spans="1:36" x14ac:dyDescent="0.2">
      <c r="D114" s="24"/>
      <c r="E114" s="110"/>
      <c r="F114" s="2"/>
      <c r="G114" s="121"/>
      <c r="H114" s="24"/>
      <c r="I114" s="24"/>
      <c r="J114" s="24"/>
      <c r="K114" s="12"/>
      <c r="L114" s="24"/>
      <c r="M114" s="24"/>
      <c r="N114" s="24"/>
      <c r="O114" s="12"/>
      <c r="P114" s="24"/>
      <c r="Q114" s="24"/>
      <c r="R114" s="24"/>
      <c r="S114" s="12"/>
      <c r="T114" s="24"/>
      <c r="U114" s="24"/>
      <c r="V114" s="24"/>
      <c r="AD114" s="101"/>
      <c r="AE114" s="212"/>
      <c r="AF114" s="24"/>
      <c r="AG114" s="24"/>
      <c r="AH114" s="24"/>
      <c r="AI114" s="143"/>
      <c r="AJ114" s="104"/>
    </row>
    <row r="115" spans="1:36" x14ac:dyDescent="0.2">
      <c r="D115" s="24"/>
      <c r="E115" s="110"/>
      <c r="F115" s="2"/>
      <c r="G115" s="121"/>
      <c r="H115" s="24"/>
      <c r="I115" s="24"/>
      <c r="J115" s="24"/>
      <c r="K115" s="12"/>
      <c r="L115" s="24"/>
      <c r="M115" s="24"/>
      <c r="N115" s="24"/>
      <c r="O115" s="12"/>
      <c r="P115" s="24"/>
      <c r="Q115" s="24"/>
      <c r="R115" s="24"/>
      <c r="S115" s="12"/>
      <c r="T115" s="24"/>
      <c r="U115" s="24"/>
      <c r="V115" s="24"/>
      <c r="AD115" s="101"/>
      <c r="AE115" s="212"/>
      <c r="AF115" s="24"/>
      <c r="AG115" s="24"/>
      <c r="AH115" s="24"/>
      <c r="AI115" s="143"/>
      <c r="AJ115" s="104"/>
    </row>
    <row r="116" spans="1:36" x14ac:dyDescent="0.2">
      <c r="A116" s="32"/>
      <c r="D116" s="24"/>
      <c r="E116" s="110"/>
      <c r="F116" s="2"/>
      <c r="G116" s="121"/>
      <c r="H116" s="24"/>
      <c r="I116" s="24"/>
      <c r="J116" s="24"/>
      <c r="K116" s="12"/>
      <c r="L116" s="24"/>
      <c r="M116" s="24"/>
      <c r="N116" s="24"/>
      <c r="O116" s="12"/>
      <c r="P116" s="24"/>
      <c r="Q116" s="24"/>
      <c r="R116" s="24"/>
      <c r="S116" s="12"/>
      <c r="T116" s="24"/>
      <c r="U116" s="24"/>
      <c r="V116" s="24"/>
      <c r="AD116" s="101"/>
      <c r="AE116" s="212"/>
      <c r="AF116" s="24"/>
      <c r="AG116" s="24"/>
      <c r="AH116" s="24"/>
      <c r="AI116" s="143"/>
      <c r="AJ116" s="104"/>
    </row>
    <row r="117" spans="1:36" x14ac:dyDescent="0.2">
      <c r="D117" s="24"/>
      <c r="E117" s="110"/>
      <c r="F117" s="2"/>
      <c r="G117" s="121"/>
      <c r="H117" s="24"/>
      <c r="I117" s="24"/>
      <c r="J117" s="24"/>
      <c r="K117" s="12"/>
      <c r="L117" s="24"/>
      <c r="M117" s="24"/>
      <c r="N117" s="24"/>
      <c r="O117" s="12"/>
      <c r="P117" s="24"/>
      <c r="Q117" s="24"/>
      <c r="R117" s="24"/>
      <c r="S117" s="12"/>
      <c r="T117" s="24"/>
      <c r="U117" s="24"/>
      <c r="V117" s="24"/>
      <c r="AD117" s="101"/>
      <c r="AE117" s="212"/>
      <c r="AF117" s="24"/>
      <c r="AG117" s="24"/>
      <c r="AH117" s="24"/>
      <c r="AI117" s="143"/>
      <c r="AJ117" s="104"/>
    </row>
    <row r="118" spans="1:36" x14ac:dyDescent="0.2">
      <c r="D118" s="24"/>
      <c r="E118" s="110"/>
      <c r="F118" s="2"/>
      <c r="G118" s="121"/>
      <c r="H118" s="24"/>
      <c r="I118" s="24"/>
      <c r="J118" s="24"/>
      <c r="K118" s="12"/>
      <c r="L118" s="24"/>
      <c r="M118" s="24"/>
      <c r="N118" s="24"/>
      <c r="O118" s="12"/>
      <c r="P118" s="24"/>
      <c r="Q118" s="24"/>
      <c r="R118" s="24"/>
      <c r="S118" s="12"/>
      <c r="T118" s="24"/>
      <c r="U118" s="24"/>
      <c r="V118" s="24"/>
      <c r="AD118" s="101"/>
      <c r="AE118" s="212"/>
      <c r="AF118" s="24"/>
      <c r="AG118" s="24"/>
      <c r="AH118" s="24"/>
      <c r="AI118" s="143"/>
      <c r="AJ118" s="104"/>
    </row>
    <row r="119" spans="1:36" x14ac:dyDescent="0.2">
      <c r="D119" s="24"/>
      <c r="E119" s="110"/>
      <c r="F119" s="2"/>
      <c r="G119" s="121"/>
      <c r="H119" s="24"/>
      <c r="I119" s="24"/>
      <c r="J119" s="24"/>
      <c r="K119" s="12"/>
      <c r="L119" s="24"/>
      <c r="M119" s="24"/>
      <c r="N119" s="24"/>
      <c r="O119" s="12"/>
      <c r="P119" s="24"/>
      <c r="Q119" s="24"/>
      <c r="R119" s="24"/>
      <c r="S119" s="12"/>
      <c r="T119" s="24"/>
      <c r="U119" s="24"/>
      <c r="V119" s="24"/>
      <c r="AD119" s="101"/>
      <c r="AE119" s="212"/>
      <c r="AF119" s="24"/>
      <c r="AG119" s="24"/>
      <c r="AH119" s="24"/>
      <c r="AI119" s="143"/>
      <c r="AJ119" s="104"/>
    </row>
    <row r="120" spans="1:36" x14ac:dyDescent="0.2">
      <c r="D120" s="24"/>
      <c r="E120" s="110"/>
      <c r="F120" s="2"/>
      <c r="G120" s="121"/>
      <c r="H120" s="24"/>
      <c r="I120" s="24"/>
      <c r="J120" s="24"/>
      <c r="K120" s="12"/>
      <c r="L120" s="24"/>
      <c r="M120" s="24"/>
      <c r="N120" s="24"/>
      <c r="O120" s="12"/>
      <c r="P120" s="24"/>
      <c r="Q120" s="24"/>
      <c r="R120" s="24"/>
      <c r="S120" s="12"/>
      <c r="T120" s="24"/>
      <c r="U120" s="24"/>
      <c r="V120" s="24"/>
      <c r="AD120" s="101"/>
      <c r="AE120" s="212"/>
      <c r="AF120" s="24"/>
      <c r="AG120" s="24"/>
      <c r="AH120" s="24"/>
      <c r="AI120" s="143"/>
      <c r="AJ120" s="104"/>
    </row>
    <row r="121" spans="1:36" x14ac:dyDescent="0.2">
      <c r="D121" s="24"/>
      <c r="E121" s="110"/>
      <c r="F121" s="2"/>
      <c r="G121" s="121"/>
      <c r="H121" s="24"/>
      <c r="I121" s="24"/>
      <c r="J121" s="24"/>
      <c r="K121" s="12"/>
      <c r="L121" s="24"/>
      <c r="M121" s="24"/>
      <c r="N121" s="24"/>
      <c r="O121" s="12"/>
      <c r="P121" s="24"/>
      <c r="Q121" s="24"/>
      <c r="R121" s="24"/>
      <c r="S121" s="12"/>
      <c r="T121" s="24"/>
      <c r="U121" s="24"/>
      <c r="V121" s="24"/>
      <c r="AD121" s="101"/>
      <c r="AE121" s="212"/>
      <c r="AF121" s="24"/>
      <c r="AG121" s="24"/>
      <c r="AH121" s="24"/>
      <c r="AI121" s="143"/>
      <c r="AJ121" s="104"/>
    </row>
    <row r="122" spans="1:36" x14ac:dyDescent="0.2">
      <c r="D122" s="24"/>
      <c r="E122" s="110"/>
      <c r="F122" s="2"/>
      <c r="G122" s="121"/>
      <c r="H122" s="24"/>
      <c r="I122" s="24"/>
      <c r="J122" s="24"/>
      <c r="K122" s="12"/>
      <c r="L122" s="24"/>
      <c r="M122" s="24"/>
      <c r="N122" s="24"/>
      <c r="O122" s="12"/>
      <c r="P122" s="24"/>
      <c r="Q122" s="24"/>
      <c r="R122" s="24"/>
      <c r="S122" s="12"/>
      <c r="T122" s="24"/>
      <c r="U122" s="24"/>
      <c r="V122" s="24"/>
      <c r="AD122" s="101"/>
      <c r="AE122" s="212"/>
      <c r="AF122" s="24"/>
      <c r="AG122" s="24"/>
      <c r="AH122" s="24"/>
      <c r="AI122" s="143"/>
      <c r="AJ122" s="104"/>
    </row>
    <row r="123" spans="1:36" x14ac:dyDescent="0.2">
      <c r="D123" s="24"/>
      <c r="E123" s="110"/>
      <c r="F123" s="2"/>
      <c r="G123" s="121"/>
      <c r="H123" s="24"/>
      <c r="I123" s="24"/>
      <c r="J123" s="24"/>
      <c r="S123" s="14"/>
      <c r="T123" s="14"/>
      <c r="U123" s="14"/>
      <c r="AD123" s="101"/>
      <c r="AE123" s="212"/>
      <c r="AF123" s="24"/>
      <c r="AG123" s="24"/>
      <c r="AH123" s="24"/>
      <c r="AI123" s="143"/>
      <c r="AJ123" s="104"/>
    </row>
    <row r="124" spans="1:36" x14ac:dyDescent="0.2">
      <c r="D124" s="24"/>
      <c r="E124" s="110"/>
      <c r="F124" s="2"/>
      <c r="G124" s="121"/>
      <c r="H124" s="24"/>
      <c r="I124" s="24"/>
      <c r="J124" s="24"/>
      <c r="R124" s="14"/>
      <c r="S124" s="14"/>
      <c r="T124" s="14"/>
      <c r="U124" s="14"/>
      <c r="AD124" s="101"/>
      <c r="AE124" s="212"/>
      <c r="AF124" s="24"/>
      <c r="AG124" s="24"/>
      <c r="AH124" s="24"/>
      <c r="AI124" s="143"/>
      <c r="AJ124" s="104"/>
    </row>
    <row r="125" spans="1:36" ht="21.9" customHeight="1" x14ac:dyDescent="0.3">
      <c r="D125" s="24"/>
      <c r="E125" s="110"/>
      <c r="F125" s="2"/>
      <c r="G125" s="24"/>
      <c r="R125" s="14"/>
      <c r="S125" s="14"/>
      <c r="T125" s="14"/>
      <c r="U125" s="14"/>
      <c r="X125" s="53"/>
      <c r="AD125" s="101"/>
      <c r="AE125" s="212"/>
      <c r="AF125" s="24"/>
      <c r="AG125" s="24"/>
      <c r="AH125" s="24"/>
      <c r="AI125" s="143"/>
      <c r="AJ125" s="104"/>
    </row>
    <row r="126" spans="1:36" ht="21.9" customHeight="1" x14ac:dyDescent="0.3">
      <c r="D126" s="24"/>
      <c r="E126" s="110"/>
      <c r="F126" s="2"/>
      <c r="G126" s="24"/>
      <c r="R126" s="14"/>
      <c r="S126" s="101"/>
      <c r="T126" s="231"/>
      <c r="U126" s="24"/>
      <c r="V126" s="24"/>
      <c r="X126" s="53"/>
      <c r="AD126" s="101"/>
      <c r="AE126" s="212"/>
      <c r="AF126" s="24"/>
      <c r="AG126" s="24"/>
      <c r="AH126" s="24"/>
      <c r="AI126" s="143"/>
      <c r="AJ126" s="104"/>
    </row>
    <row r="127" spans="1:36" ht="21.9" customHeight="1" x14ac:dyDescent="0.3">
      <c r="D127" s="24"/>
      <c r="E127" s="110"/>
      <c r="F127" s="2"/>
      <c r="G127" s="24"/>
      <c r="R127" s="14"/>
      <c r="S127" s="12"/>
      <c r="T127" s="24"/>
      <c r="U127" s="24"/>
      <c r="V127" s="24"/>
      <c r="X127" s="53"/>
      <c r="AD127" s="101"/>
      <c r="AE127" s="212"/>
      <c r="AF127" s="24"/>
      <c r="AG127" s="24"/>
      <c r="AH127" s="24"/>
      <c r="AI127" s="143"/>
      <c r="AJ127" s="104"/>
    </row>
    <row r="128" spans="1:36" ht="21.9" customHeight="1" x14ac:dyDescent="0.3">
      <c r="D128" s="24"/>
      <c r="E128" s="110"/>
      <c r="F128" s="2"/>
      <c r="G128" s="24"/>
      <c r="S128" s="12"/>
      <c r="T128" s="24"/>
      <c r="U128" s="24"/>
      <c r="V128" s="24"/>
      <c r="X128" s="53"/>
      <c r="AD128" s="101"/>
      <c r="AE128" s="212"/>
      <c r="AF128" s="24"/>
      <c r="AG128" s="24"/>
      <c r="AH128" s="24"/>
      <c r="AI128" s="143"/>
      <c r="AJ128" s="104"/>
    </row>
    <row r="129" spans="1:36" ht="21.9" customHeight="1" x14ac:dyDescent="0.3">
      <c r="D129" s="24"/>
      <c r="E129" s="110"/>
      <c r="F129" s="2"/>
      <c r="G129" s="24"/>
      <c r="R129" s="14"/>
      <c r="S129" s="12"/>
      <c r="T129" s="24"/>
      <c r="U129" s="24"/>
      <c r="V129" s="24"/>
      <c r="X129" s="53"/>
      <c r="AD129" s="101"/>
      <c r="AE129" s="212"/>
      <c r="AF129" s="24"/>
      <c r="AG129" s="24"/>
      <c r="AH129" s="24"/>
      <c r="AI129" s="143"/>
      <c r="AJ129" s="104"/>
    </row>
    <row r="130" spans="1:36" ht="21.9" customHeight="1" x14ac:dyDescent="0.3">
      <c r="D130" s="24"/>
      <c r="E130" s="110"/>
      <c r="F130" s="2"/>
      <c r="G130" s="24"/>
      <c r="R130" s="14"/>
      <c r="S130" s="12"/>
      <c r="T130" s="24"/>
      <c r="U130" s="24"/>
      <c r="V130" s="24"/>
      <c r="X130" s="53"/>
      <c r="AD130" s="101"/>
      <c r="AE130" s="212"/>
      <c r="AF130" s="24"/>
      <c r="AG130" s="24"/>
      <c r="AH130" s="24"/>
      <c r="AI130" s="143"/>
      <c r="AJ130" s="104"/>
    </row>
    <row r="131" spans="1:36" ht="21.9" customHeight="1" x14ac:dyDescent="0.3">
      <c r="D131" s="24"/>
      <c r="E131" s="110"/>
      <c r="F131" s="2"/>
      <c r="G131" s="24"/>
      <c r="R131" s="14"/>
      <c r="S131" s="12"/>
      <c r="T131" s="24"/>
      <c r="U131" s="24"/>
      <c r="V131" s="24"/>
      <c r="X131" s="233"/>
      <c r="AD131" s="101"/>
      <c r="AE131" s="212"/>
      <c r="AF131" s="24"/>
      <c r="AG131" s="24"/>
      <c r="AH131" s="24"/>
      <c r="AI131" s="143"/>
      <c r="AJ131" s="104"/>
    </row>
    <row r="132" spans="1:36" ht="21.9" customHeight="1" x14ac:dyDescent="0.3">
      <c r="D132" s="24"/>
      <c r="E132" s="110"/>
      <c r="F132" s="2"/>
      <c r="G132" s="24"/>
      <c r="R132" s="14"/>
      <c r="S132" s="12"/>
      <c r="T132" s="24"/>
      <c r="U132" s="24"/>
      <c r="V132" s="24"/>
      <c r="X132" s="233"/>
      <c r="AD132" s="101"/>
      <c r="AE132" s="212"/>
      <c r="AF132" s="24"/>
      <c r="AG132" s="24"/>
      <c r="AH132" s="24"/>
      <c r="AI132" s="143"/>
      <c r="AJ132" s="104"/>
    </row>
    <row r="133" spans="1:36" ht="21.9" customHeight="1" x14ac:dyDescent="0.3">
      <c r="A133" s="32"/>
      <c r="B133" s="32"/>
      <c r="D133" s="24"/>
      <c r="E133" s="110"/>
      <c r="F133" s="2"/>
      <c r="G133" s="24"/>
      <c r="R133" s="14"/>
      <c r="S133" s="12"/>
      <c r="T133" s="24"/>
      <c r="U133" s="24"/>
      <c r="V133" s="24"/>
      <c r="X133" s="53"/>
      <c r="AD133" s="101"/>
      <c r="AE133" s="212"/>
      <c r="AF133" s="24"/>
      <c r="AG133" s="24"/>
      <c r="AH133" s="24"/>
      <c r="AI133" s="143"/>
      <c r="AJ133" s="104"/>
    </row>
    <row r="134" spans="1:36" ht="21.9" customHeight="1" x14ac:dyDescent="0.3">
      <c r="C134" s="224"/>
      <c r="D134" s="236"/>
      <c r="E134" s="110"/>
      <c r="F134" s="2"/>
      <c r="G134" s="24"/>
      <c r="R134" s="14"/>
      <c r="S134" s="12"/>
      <c r="T134" s="24"/>
      <c r="U134" s="24"/>
      <c r="V134" s="24"/>
      <c r="X134" s="233"/>
      <c r="AD134" s="101"/>
      <c r="AE134" s="212"/>
      <c r="AF134" s="24"/>
      <c r="AG134" s="24"/>
      <c r="AH134" s="24"/>
      <c r="AI134" s="143"/>
      <c r="AJ134" s="104"/>
    </row>
    <row r="135" spans="1:36" ht="21.9" customHeight="1" x14ac:dyDescent="0.3">
      <c r="C135" s="237"/>
      <c r="D135" s="128"/>
      <c r="E135" s="110"/>
      <c r="F135" s="2"/>
      <c r="G135" s="24"/>
      <c r="R135" s="14"/>
      <c r="S135" s="12"/>
      <c r="T135" s="24"/>
      <c r="U135" s="24"/>
      <c r="V135" s="24"/>
      <c r="X135" s="233"/>
      <c r="AD135" s="101"/>
      <c r="AE135" s="212"/>
      <c r="AF135" s="24"/>
      <c r="AG135" s="24"/>
      <c r="AH135" s="24"/>
      <c r="AI135" s="143"/>
      <c r="AJ135" s="104"/>
    </row>
    <row r="136" spans="1:36" ht="21.9" customHeight="1" x14ac:dyDescent="0.3">
      <c r="D136" s="24"/>
      <c r="E136" s="110"/>
      <c r="F136" s="2"/>
      <c r="G136" s="24"/>
      <c r="R136" s="14"/>
      <c r="S136" s="12"/>
      <c r="T136" s="24"/>
      <c r="U136" s="24"/>
      <c r="V136" s="24"/>
      <c r="X136" s="53"/>
      <c r="AD136" s="101"/>
      <c r="AE136" s="212"/>
      <c r="AF136" s="24"/>
      <c r="AG136" s="24"/>
      <c r="AH136" s="24"/>
      <c r="AI136" s="143"/>
      <c r="AJ136" s="104"/>
    </row>
    <row r="137" spans="1:36" ht="15.6" x14ac:dyDescent="0.3">
      <c r="D137" s="24"/>
      <c r="E137" s="110"/>
      <c r="F137" s="2"/>
      <c r="G137" s="24"/>
      <c r="R137" s="14"/>
      <c r="S137" s="12"/>
      <c r="T137" s="24"/>
      <c r="U137" s="24"/>
      <c r="V137" s="24"/>
      <c r="X137" s="233"/>
      <c r="AD137" s="101"/>
      <c r="AE137" s="212"/>
      <c r="AF137" s="24"/>
      <c r="AG137" s="24"/>
      <c r="AH137" s="24"/>
      <c r="AI137" s="143"/>
      <c r="AJ137" s="104"/>
    </row>
    <row r="138" spans="1:36" ht="15.6" x14ac:dyDescent="0.3">
      <c r="D138" s="24"/>
      <c r="E138" s="110"/>
      <c r="F138" s="2"/>
      <c r="G138" s="24"/>
      <c r="R138" s="14"/>
      <c r="S138" s="12"/>
      <c r="T138" s="24"/>
      <c r="U138" s="24"/>
      <c r="V138" s="24"/>
      <c r="X138" s="53"/>
      <c r="AD138" s="101"/>
      <c r="AE138" s="212"/>
      <c r="AF138" s="24"/>
      <c r="AG138" s="24"/>
      <c r="AH138" s="24"/>
      <c r="AI138" s="143"/>
      <c r="AJ138" s="104"/>
    </row>
    <row r="139" spans="1:36" ht="15.6" x14ac:dyDescent="0.3">
      <c r="D139" s="24"/>
      <c r="E139" s="110"/>
      <c r="F139" s="2"/>
      <c r="G139" s="24"/>
      <c r="R139" s="14"/>
      <c r="S139" s="12"/>
      <c r="T139" s="24"/>
      <c r="U139" s="24"/>
      <c r="V139" s="24"/>
      <c r="X139" s="53"/>
      <c r="AD139" s="101"/>
      <c r="AE139" s="212"/>
      <c r="AF139" s="24"/>
      <c r="AG139" s="24"/>
      <c r="AH139" s="24"/>
      <c r="AI139" s="143"/>
      <c r="AJ139" s="104"/>
    </row>
    <row r="140" spans="1:36" ht="15.6" x14ac:dyDescent="0.3">
      <c r="D140" s="24"/>
      <c r="E140" s="110"/>
      <c r="F140" s="2"/>
      <c r="G140" s="24"/>
      <c r="R140" s="14"/>
      <c r="S140" s="12"/>
      <c r="T140" s="24"/>
      <c r="U140" s="24"/>
      <c r="V140" s="24"/>
      <c r="X140" s="233"/>
      <c r="AD140" s="101"/>
      <c r="AE140" s="212"/>
      <c r="AF140" s="24"/>
      <c r="AG140" s="24"/>
      <c r="AH140" s="24"/>
      <c r="AI140" s="143"/>
      <c r="AJ140" s="104"/>
    </row>
    <row r="141" spans="1:36" ht="15.6" x14ac:dyDescent="0.3">
      <c r="D141" s="24"/>
      <c r="E141" s="110"/>
      <c r="F141" s="2"/>
      <c r="G141" s="24"/>
      <c r="R141" s="14"/>
      <c r="S141" s="12"/>
      <c r="T141" s="24"/>
      <c r="U141" s="24"/>
      <c r="V141" s="24"/>
      <c r="X141" s="233"/>
      <c r="AD141" s="101"/>
      <c r="AE141" s="212"/>
      <c r="AF141" s="24"/>
      <c r="AG141" s="24"/>
      <c r="AH141" s="24"/>
      <c r="AI141" s="143"/>
      <c r="AJ141" s="104"/>
    </row>
    <row r="142" spans="1:36" ht="15.6" x14ac:dyDescent="0.3">
      <c r="D142" s="24"/>
      <c r="E142" s="110"/>
      <c r="F142" s="2"/>
      <c r="G142" s="24"/>
      <c r="R142" s="14"/>
      <c r="S142" s="12"/>
      <c r="T142" s="24"/>
      <c r="U142" s="24"/>
      <c r="V142" s="24"/>
      <c r="X142" s="53"/>
      <c r="AD142" s="101"/>
      <c r="AE142" s="212"/>
      <c r="AF142" s="24"/>
      <c r="AG142" s="24"/>
      <c r="AH142" s="24"/>
      <c r="AI142" s="143"/>
      <c r="AJ142" s="104"/>
    </row>
    <row r="143" spans="1:36" x14ac:dyDescent="0.2">
      <c r="D143" s="24"/>
      <c r="E143" s="110"/>
      <c r="R143" s="14"/>
      <c r="S143" s="12"/>
      <c r="T143" s="24"/>
      <c r="U143" s="24"/>
      <c r="V143" s="24"/>
      <c r="AD143" s="101"/>
      <c r="AE143" s="212"/>
      <c r="AF143" s="24"/>
      <c r="AG143" s="24"/>
      <c r="AH143" s="24"/>
      <c r="AI143" s="143"/>
      <c r="AJ143" s="104"/>
    </row>
    <row r="144" spans="1:36" x14ac:dyDescent="0.2">
      <c r="D144" s="24"/>
      <c r="E144" s="110"/>
      <c r="R144" s="14"/>
      <c r="S144" s="12"/>
      <c r="T144" s="24"/>
      <c r="U144" s="24"/>
      <c r="V144" s="24"/>
      <c r="AD144" s="101"/>
      <c r="AE144" s="212"/>
      <c r="AF144" s="24"/>
      <c r="AG144" s="24"/>
      <c r="AH144" s="24"/>
      <c r="AI144" s="143"/>
      <c r="AJ144" s="104"/>
    </row>
    <row r="145" spans="4:36" x14ac:dyDescent="0.2">
      <c r="D145" s="24"/>
      <c r="E145" s="110"/>
      <c r="R145" s="14"/>
      <c r="S145" s="12"/>
      <c r="T145" s="24"/>
      <c r="U145" s="24"/>
      <c r="V145" s="24"/>
      <c r="AD145" s="101"/>
      <c r="AE145" s="212"/>
      <c r="AF145" s="24"/>
      <c r="AG145" s="24"/>
      <c r="AH145" s="24"/>
      <c r="AI145" s="143"/>
      <c r="AJ145" s="104"/>
    </row>
    <row r="146" spans="4:36" x14ac:dyDescent="0.2">
      <c r="D146" s="24"/>
      <c r="E146" s="110"/>
      <c r="R146" s="14"/>
      <c r="S146" s="12"/>
      <c r="T146" s="24"/>
      <c r="U146" s="24"/>
      <c r="V146" s="24"/>
      <c r="AD146" s="101"/>
      <c r="AE146" s="212"/>
      <c r="AF146" s="24"/>
      <c r="AG146" s="24"/>
      <c r="AH146" s="24"/>
      <c r="AI146" s="143"/>
      <c r="AJ146" s="104"/>
    </row>
    <row r="147" spans="4:36" x14ac:dyDescent="0.2">
      <c r="D147" s="24"/>
      <c r="E147" s="110"/>
      <c r="R147" s="14"/>
      <c r="S147" s="12"/>
      <c r="T147" s="24"/>
      <c r="U147" s="24"/>
      <c r="V147" s="24"/>
      <c r="AD147" s="101"/>
      <c r="AE147" s="212"/>
      <c r="AF147" s="24"/>
      <c r="AG147" s="24"/>
      <c r="AH147" s="24"/>
      <c r="AI147" s="143"/>
      <c r="AJ147" s="104"/>
    </row>
    <row r="148" spans="4:36" x14ac:dyDescent="0.2">
      <c r="D148" s="24"/>
      <c r="E148" s="110"/>
      <c r="R148" s="14"/>
      <c r="S148" s="12"/>
      <c r="T148" s="24"/>
      <c r="U148" s="24"/>
      <c r="V148" s="24"/>
      <c r="AD148" s="101"/>
      <c r="AE148" s="212"/>
      <c r="AF148" s="24"/>
      <c r="AG148" s="24"/>
      <c r="AH148" s="24"/>
      <c r="AI148" s="143"/>
      <c r="AJ148" s="104"/>
    </row>
    <row r="149" spans="4:36" x14ac:dyDescent="0.2">
      <c r="D149" s="24"/>
      <c r="E149" s="110"/>
      <c r="R149" s="14"/>
      <c r="S149" s="12"/>
      <c r="T149" s="24"/>
      <c r="U149" s="24"/>
      <c r="V149" s="24"/>
      <c r="AD149" s="101"/>
      <c r="AE149" s="212"/>
      <c r="AF149" s="24"/>
      <c r="AG149" s="238"/>
      <c r="AH149" s="24"/>
      <c r="AI149" s="143"/>
      <c r="AJ149" s="104"/>
    </row>
    <row r="150" spans="4:36" x14ac:dyDescent="0.2">
      <c r="D150" s="24"/>
      <c r="E150" s="110"/>
      <c r="R150" s="14"/>
      <c r="S150" s="12"/>
      <c r="T150" s="24"/>
      <c r="U150" s="24"/>
      <c r="V150" s="24"/>
      <c r="AD150" s="101"/>
      <c r="AE150" s="212"/>
      <c r="AF150" s="24"/>
      <c r="AG150" s="24"/>
      <c r="AH150" s="24"/>
      <c r="AI150" s="143"/>
      <c r="AJ150" s="104"/>
    </row>
    <row r="151" spans="4:36" x14ac:dyDescent="0.2">
      <c r="D151" s="24"/>
      <c r="E151" s="110"/>
      <c r="R151" s="14"/>
      <c r="S151" s="12"/>
      <c r="T151" s="24"/>
      <c r="U151" s="24"/>
      <c r="V151" s="24"/>
      <c r="AD151" s="101"/>
      <c r="AE151" s="212"/>
      <c r="AF151" s="24"/>
      <c r="AG151" s="24"/>
      <c r="AH151" s="24"/>
      <c r="AI151" s="143"/>
      <c r="AJ151" s="104"/>
    </row>
    <row r="152" spans="4:36" x14ac:dyDescent="0.2">
      <c r="D152" s="24"/>
      <c r="E152" s="110"/>
      <c r="R152" s="14"/>
      <c r="S152" s="12"/>
      <c r="T152" s="24"/>
      <c r="U152" s="24"/>
      <c r="V152" s="24"/>
      <c r="AD152" s="101"/>
      <c r="AE152" s="212"/>
      <c r="AF152" s="24"/>
      <c r="AG152" s="24"/>
      <c r="AH152" s="24"/>
      <c r="AI152" s="143"/>
      <c r="AJ152" s="104"/>
    </row>
    <row r="153" spans="4:36" x14ac:dyDescent="0.2">
      <c r="D153" s="24"/>
      <c r="E153" s="110"/>
      <c r="R153" s="14"/>
      <c r="S153" s="12"/>
      <c r="T153" s="24"/>
      <c r="U153" s="24"/>
      <c r="V153" s="24"/>
      <c r="AD153" s="101"/>
      <c r="AE153" s="212"/>
      <c r="AF153" s="24"/>
      <c r="AG153" s="24"/>
      <c r="AH153" s="24"/>
      <c r="AI153" s="143"/>
      <c r="AJ153" s="104"/>
    </row>
    <row r="154" spans="4:36" x14ac:dyDescent="0.2">
      <c r="D154" s="24"/>
      <c r="E154" s="110"/>
      <c r="R154" s="14"/>
      <c r="S154" s="12"/>
      <c r="T154" s="24"/>
      <c r="U154" s="24"/>
      <c r="V154" s="24"/>
      <c r="AD154" s="101"/>
      <c r="AE154" s="212"/>
      <c r="AF154" s="24"/>
      <c r="AG154" s="24"/>
      <c r="AH154" s="24"/>
      <c r="AI154" s="143"/>
      <c r="AJ154" s="104"/>
    </row>
    <row r="155" spans="4:36" x14ac:dyDescent="0.2">
      <c r="D155" s="24"/>
      <c r="E155" s="110"/>
      <c r="R155" s="14"/>
      <c r="S155" s="12"/>
      <c r="T155" s="24"/>
      <c r="U155" s="24"/>
      <c r="V155" s="24"/>
      <c r="AD155" s="101"/>
      <c r="AE155" s="212"/>
      <c r="AF155" s="24"/>
      <c r="AG155" s="24"/>
      <c r="AH155" s="24"/>
      <c r="AI155" s="143"/>
      <c r="AJ155" s="104"/>
    </row>
    <row r="156" spans="4:36" x14ac:dyDescent="0.2">
      <c r="D156" s="24"/>
      <c r="E156" s="110"/>
      <c r="R156" s="14"/>
      <c r="S156" s="12"/>
      <c r="T156" s="24"/>
      <c r="U156" s="24"/>
      <c r="V156" s="24"/>
      <c r="AD156" s="101"/>
      <c r="AE156" s="212"/>
      <c r="AF156" s="24"/>
      <c r="AG156" s="24"/>
      <c r="AH156" s="24"/>
      <c r="AI156" s="143"/>
      <c r="AJ156" s="104"/>
    </row>
    <row r="157" spans="4:36" x14ac:dyDescent="0.2">
      <c r="D157" s="24"/>
      <c r="E157" s="110"/>
      <c r="R157" s="14"/>
      <c r="S157" s="12"/>
      <c r="T157" s="24"/>
      <c r="U157" s="24"/>
      <c r="V157" s="24"/>
      <c r="AD157" s="101"/>
      <c r="AE157" s="212"/>
      <c r="AF157" s="24"/>
      <c r="AG157" s="24"/>
      <c r="AH157" s="24"/>
      <c r="AI157" s="143"/>
      <c r="AJ157" s="104"/>
    </row>
    <row r="158" spans="4:36" x14ac:dyDescent="0.2">
      <c r="D158" s="24"/>
      <c r="E158" s="110"/>
      <c r="R158" s="14"/>
      <c r="S158" s="12"/>
      <c r="T158" s="24"/>
      <c r="U158" s="24"/>
      <c r="V158" s="24"/>
      <c r="AD158" s="101"/>
      <c r="AE158" s="212"/>
      <c r="AF158" s="24"/>
      <c r="AG158" s="24"/>
      <c r="AH158" s="24"/>
      <c r="AI158" s="143"/>
      <c r="AJ158" s="104"/>
    </row>
    <row r="159" spans="4:36" ht="12" x14ac:dyDescent="0.25">
      <c r="D159" s="24"/>
      <c r="E159" s="110"/>
      <c r="R159" s="14"/>
      <c r="S159" s="12"/>
      <c r="T159" s="24"/>
      <c r="U159" s="24"/>
      <c r="V159" s="24"/>
      <c r="X159" s="3"/>
      <c r="AD159" s="101"/>
      <c r="AE159" s="212"/>
      <c r="AF159" s="24"/>
      <c r="AG159" s="24"/>
      <c r="AH159" s="24"/>
      <c r="AI159" s="143"/>
      <c r="AJ159" s="104"/>
    </row>
    <row r="160" spans="4:36" ht="12" x14ac:dyDescent="0.25">
      <c r="D160" s="24"/>
      <c r="E160" s="110"/>
      <c r="R160" s="14"/>
      <c r="S160" s="24"/>
      <c r="T160" s="14"/>
      <c r="U160" s="14"/>
      <c r="V160" s="104"/>
      <c r="X160" s="3"/>
      <c r="AD160" s="101"/>
      <c r="AE160" s="212"/>
      <c r="AF160" s="24"/>
      <c r="AG160" s="24"/>
      <c r="AH160" s="24"/>
      <c r="AI160" s="143"/>
      <c r="AJ160" s="104"/>
    </row>
    <row r="161" spans="4:36" ht="12" x14ac:dyDescent="0.25">
      <c r="D161" s="24"/>
      <c r="E161" s="110"/>
      <c r="R161" s="14"/>
      <c r="S161" s="24"/>
      <c r="T161" s="14"/>
      <c r="U161" s="14"/>
      <c r="V161" s="104"/>
      <c r="X161" s="3"/>
      <c r="AD161" s="101"/>
      <c r="AE161" s="212"/>
      <c r="AF161" s="24"/>
      <c r="AG161" s="24"/>
      <c r="AH161" s="24"/>
      <c r="AI161" s="143"/>
      <c r="AJ161" s="104"/>
    </row>
    <row r="162" spans="4:36" ht="12" x14ac:dyDescent="0.25">
      <c r="D162" s="24"/>
      <c r="E162" s="110"/>
      <c r="R162" s="14"/>
      <c r="S162" s="24"/>
      <c r="T162" s="14"/>
      <c r="U162" s="14"/>
      <c r="V162" s="104"/>
      <c r="X162" s="3"/>
      <c r="AD162" s="101"/>
      <c r="AE162" s="212"/>
      <c r="AF162" s="24"/>
      <c r="AG162" s="24"/>
      <c r="AH162" s="24"/>
      <c r="AI162" s="143"/>
      <c r="AJ162" s="104"/>
    </row>
    <row r="163" spans="4:36" ht="12" x14ac:dyDescent="0.25">
      <c r="D163" s="24"/>
      <c r="E163" s="110"/>
      <c r="R163" s="14"/>
      <c r="S163" s="24"/>
      <c r="T163" s="14"/>
      <c r="U163" s="14"/>
      <c r="V163" s="104"/>
      <c r="X163" s="3"/>
      <c r="AD163" s="101"/>
      <c r="AE163" s="212"/>
      <c r="AF163" s="24"/>
      <c r="AG163" s="24"/>
      <c r="AH163" s="24"/>
      <c r="AI163" s="143"/>
      <c r="AJ163" s="104"/>
    </row>
    <row r="164" spans="4:36" ht="12" x14ac:dyDescent="0.25">
      <c r="D164" s="24"/>
      <c r="E164" s="110"/>
      <c r="R164" s="14"/>
      <c r="S164" s="14"/>
      <c r="T164" s="14"/>
      <c r="U164" s="14"/>
      <c r="V164" s="104"/>
      <c r="X164" s="3"/>
      <c r="AD164" s="101"/>
      <c r="AE164" s="212"/>
      <c r="AF164" s="24"/>
      <c r="AG164" s="24"/>
      <c r="AH164" s="24"/>
      <c r="AI164" s="143"/>
      <c r="AJ164" s="104"/>
    </row>
    <row r="165" spans="4:36" x14ac:dyDescent="0.2">
      <c r="D165" s="24"/>
      <c r="E165" s="110"/>
      <c r="R165" s="14"/>
      <c r="S165" s="14"/>
      <c r="T165" s="14"/>
      <c r="U165" s="14"/>
      <c r="V165" s="104"/>
      <c r="AD165" s="101"/>
      <c r="AE165" s="212"/>
      <c r="AF165" s="24"/>
      <c r="AG165" s="24"/>
      <c r="AH165" s="24"/>
      <c r="AI165" s="143"/>
      <c r="AJ165" s="104"/>
    </row>
    <row r="166" spans="4:36" x14ac:dyDescent="0.2">
      <c r="D166" s="24"/>
      <c r="E166" s="110"/>
      <c r="R166" s="14"/>
      <c r="S166" s="14"/>
      <c r="T166" s="14"/>
      <c r="U166" s="14"/>
      <c r="AD166" s="101"/>
      <c r="AE166" s="212"/>
      <c r="AF166" s="24"/>
      <c r="AG166" s="24"/>
      <c r="AH166" s="24"/>
      <c r="AI166" s="143"/>
      <c r="AJ166" s="104"/>
    </row>
    <row r="167" spans="4:36" x14ac:dyDescent="0.2">
      <c r="D167" s="24"/>
      <c r="E167" s="110"/>
      <c r="R167" s="101"/>
      <c r="S167" s="231"/>
      <c r="T167" s="24"/>
      <c r="U167" s="24"/>
      <c r="AD167" s="101"/>
      <c r="AE167" s="212"/>
      <c r="AF167" s="24"/>
      <c r="AG167" s="24"/>
      <c r="AH167" s="24"/>
      <c r="AI167" s="143"/>
      <c r="AJ167" s="104"/>
    </row>
    <row r="168" spans="4:36" x14ac:dyDescent="0.2">
      <c r="D168" s="24"/>
      <c r="E168" s="110"/>
      <c r="R168" s="12"/>
      <c r="S168" s="24"/>
      <c r="T168" s="24"/>
      <c r="U168" s="24"/>
      <c r="AD168" s="101"/>
      <c r="AE168" s="212"/>
      <c r="AF168" s="238"/>
      <c r="AG168" s="238"/>
      <c r="AH168" s="24"/>
      <c r="AI168" s="143"/>
      <c r="AJ168" s="104"/>
    </row>
    <row r="169" spans="4:36" ht="15" customHeight="1" x14ac:dyDescent="0.2">
      <c r="D169" s="24"/>
      <c r="E169" s="110"/>
      <c r="R169" s="12"/>
      <c r="S169" s="24"/>
      <c r="T169" s="24"/>
      <c r="U169" s="24"/>
      <c r="X169" s="87"/>
      <c r="Y169" s="87"/>
      <c r="Z169" s="87"/>
      <c r="AA169" s="239"/>
      <c r="AB169" s="87"/>
      <c r="AC169" s="87"/>
      <c r="AD169" s="101"/>
      <c r="AE169" s="212"/>
      <c r="AF169" s="238"/>
      <c r="AG169" s="238"/>
      <c r="AH169" s="24"/>
      <c r="AI169" s="143"/>
      <c r="AJ169" s="104"/>
    </row>
    <row r="170" spans="4:36" ht="15" customHeight="1" x14ac:dyDescent="0.2">
      <c r="D170" s="24"/>
      <c r="E170" s="110"/>
      <c r="R170" s="12"/>
      <c r="S170" s="24"/>
      <c r="T170" s="24"/>
      <c r="U170" s="24"/>
      <c r="X170" s="87"/>
      <c r="Y170" s="87"/>
      <c r="Z170" s="87"/>
      <c r="AA170" s="239"/>
      <c r="AB170" s="87"/>
      <c r="AC170" s="87"/>
      <c r="AD170" s="101"/>
      <c r="AE170" s="212"/>
      <c r="AF170" s="238"/>
      <c r="AG170" s="238"/>
      <c r="AH170" s="24"/>
      <c r="AI170" s="143"/>
      <c r="AJ170" s="104"/>
    </row>
    <row r="171" spans="4:36" ht="15" customHeight="1" x14ac:dyDescent="0.2">
      <c r="D171" s="24"/>
      <c r="E171" s="110"/>
      <c r="R171" s="12"/>
      <c r="S171" s="24"/>
      <c r="T171" s="24"/>
      <c r="U171" s="24"/>
      <c r="X171" s="87"/>
      <c r="Y171" s="87"/>
      <c r="Z171" s="87"/>
      <c r="AA171" s="239"/>
      <c r="AB171" s="87"/>
      <c r="AC171" s="87"/>
      <c r="AD171" s="101"/>
      <c r="AE171" s="212"/>
      <c r="AF171" s="238"/>
      <c r="AG171" s="238"/>
      <c r="AH171" s="24"/>
      <c r="AI171" s="143"/>
      <c r="AJ171" s="104"/>
    </row>
    <row r="172" spans="4:36" ht="15" customHeight="1" x14ac:dyDescent="0.2">
      <c r="D172" s="24"/>
      <c r="E172" s="110"/>
      <c r="R172" s="12"/>
      <c r="S172" s="24"/>
      <c r="T172" s="24"/>
      <c r="U172" s="24"/>
      <c r="X172" s="87"/>
      <c r="Y172" s="87"/>
      <c r="Z172" s="87"/>
      <c r="AA172" s="239"/>
      <c r="AB172" s="87"/>
      <c r="AC172" s="87"/>
      <c r="AD172" s="101"/>
      <c r="AE172" s="212"/>
      <c r="AF172" s="24"/>
      <c r="AG172" s="238"/>
      <c r="AH172" s="24"/>
      <c r="AI172" s="143"/>
      <c r="AJ172" s="104"/>
    </row>
    <row r="173" spans="4:36" ht="15" customHeight="1" x14ac:dyDescent="0.2">
      <c r="D173" s="24"/>
      <c r="E173" s="110"/>
      <c r="R173" s="12"/>
      <c r="S173" s="24"/>
      <c r="T173" s="24"/>
      <c r="U173" s="24"/>
      <c r="X173" s="87"/>
      <c r="Y173" s="87"/>
      <c r="Z173" s="87"/>
      <c r="AA173" s="239"/>
      <c r="AB173" s="87"/>
      <c r="AC173" s="87"/>
      <c r="AD173" s="101"/>
      <c r="AE173" s="212"/>
      <c r="AF173" s="238"/>
      <c r="AG173" s="238"/>
      <c r="AH173" s="24"/>
      <c r="AI173" s="143"/>
      <c r="AJ173" s="104"/>
    </row>
    <row r="174" spans="4:36" ht="15" customHeight="1" x14ac:dyDescent="0.2">
      <c r="D174" s="24"/>
      <c r="E174" s="110"/>
      <c r="R174" s="12"/>
      <c r="S174" s="24"/>
      <c r="T174" s="24"/>
      <c r="U174" s="24"/>
      <c r="X174" s="87"/>
      <c r="Y174" s="87"/>
      <c r="Z174" s="87"/>
      <c r="AA174" s="239"/>
      <c r="AB174" s="87"/>
      <c r="AC174" s="87"/>
      <c r="AD174" s="101"/>
      <c r="AE174" s="212"/>
      <c r="AF174" s="238"/>
      <c r="AG174" s="238"/>
      <c r="AH174" s="24"/>
      <c r="AI174" s="143"/>
      <c r="AJ174" s="104"/>
    </row>
    <row r="175" spans="4:36" ht="15" customHeight="1" x14ac:dyDescent="0.2">
      <c r="D175" s="24"/>
      <c r="E175" s="110"/>
      <c r="R175" s="12"/>
      <c r="S175" s="24"/>
      <c r="T175" s="24"/>
      <c r="U175" s="24"/>
      <c r="X175" s="87"/>
      <c r="Y175" s="87"/>
      <c r="Z175" s="87"/>
      <c r="AA175" s="239"/>
      <c r="AB175" s="87"/>
      <c r="AC175" s="87"/>
      <c r="AD175" s="101"/>
      <c r="AE175" s="212"/>
      <c r="AF175" s="24"/>
      <c r="AG175" s="238"/>
      <c r="AH175" s="24"/>
      <c r="AI175" s="143"/>
      <c r="AJ175" s="104"/>
    </row>
    <row r="176" spans="4:36" ht="15" customHeight="1" x14ac:dyDescent="0.2">
      <c r="D176" s="24"/>
      <c r="E176" s="110"/>
      <c r="R176" s="12"/>
      <c r="S176" s="24"/>
      <c r="T176" s="24"/>
      <c r="U176" s="24"/>
      <c r="X176" s="87"/>
      <c r="Y176" s="87"/>
      <c r="Z176" s="87"/>
      <c r="AA176" s="239"/>
      <c r="AB176" s="87"/>
      <c r="AC176" s="87"/>
      <c r="AD176" s="101"/>
      <c r="AE176" s="212"/>
      <c r="AF176" s="24"/>
      <c r="AG176" s="238"/>
      <c r="AH176" s="24"/>
      <c r="AI176" s="143"/>
      <c r="AJ176" s="104"/>
    </row>
    <row r="177" spans="2:36" ht="15" customHeight="1" x14ac:dyDescent="0.2">
      <c r="D177" s="24"/>
      <c r="E177" s="110"/>
      <c r="R177" s="12"/>
      <c r="S177" s="24"/>
      <c r="T177" s="24"/>
      <c r="U177" s="24"/>
      <c r="X177" s="87"/>
      <c r="Y177" s="87"/>
      <c r="Z177" s="87"/>
      <c r="AA177" s="239"/>
      <c r="AB177" s="87"/>
      <c r="AC177" s="87"/>
      <c r="AD177" s="101"/>
      <c r="AE177" s="212"/>
      <c r="AF177" s="24"/>
      <c r="AG177" s="238"/>
      <c r="AH177" s="24"/>
      <c r="AI177" s="143"/>
      <c r="AJ177" s="104"/>
    </row>
    <row r="178" spans="2:36" ht="15" customHeight="1" x14ac:dyDescent="0.2">
      <c r="D178" s="24"/>
      <c r="E178" s="110"/>
      <c r="R178" s="12"/>
      <c r="S178" s="24"/>
      <c r="T178" s="24"/>
      <c r="U178" s="24"/>
      <c r="X178" s="87"/>
      <c r="Y178" s="87"/>
      <c r="Z178" s="87"/>
      <c r="AA178" s="239"/>
      <c r="AB178" s="87"/>
      <c r="AC178" s="87"/>
      <c r="AD178" s="101"/>
      <c r="AE178" s="212"/>
      <c r="AF178" s="24"/>
      <c r="AG178" s="238"/>
      <c r="AH178" s="24"/>
      <c r="AI178" s="143"/>
      <c r="AJ178" s="104"/>
    </row>
    <row r="179" spans="2:36" ht="15" customHeight="1" x14ac:dyDescent="0.2">
      <c r="B179" s="32"/>
      <c r="D179" s="24"/>
      <c r="E179" s="110"/>
      <c r="R179" s="12"/>
      <c r="S179" s="24"/>
      <c r="T179" s="24"/>
      <c r="U179" s="24"/>
      <c r="X179" s="87"/>
      <c r="Y179" s="87"/>
      <c r="Z179" s="87"/>
      <c r="AA179" s="239"/>
      <c r="AB179" s="87"/>
      <c r="AC179" s="87"/>
      <c r="AD179" s="101"/>
      <c r="AE179" s="212"/>
      <c r="AF179" s="24"/>
      <c r="AG179" s="238"/>
      <c r="AH179" s="24"/>
      <c r="AI179" s="143"/>
      <c r="AJ179" s="104"/>
    </row>
    <row r="180" spans="2:36" ht="15" customHeight="1" x14ac:dyDescent="0.2">
      <c r="C180" s="224"/>
      <c r="D180" s="236"/>
      <c r="E180" s="110"/>
      <c r="R180" s="12"/>
      <c r="S180" s="24"/>
      <c r="T180" s="24"/>
      <c r="U180" s="24"/>
      <c r="X180" s="87"/>
      <c r="Y180" s="87"/>
      <c r="Z180" s="87"/>
      <c r="AA180" s="239"/>
      <c r="AB180" s="87"/>
      <c r="AC180" s="87"/>
      <c r="AD180" s="101"/>
      <c r="AE180" s="212"/>
      <c r="AF180" s="24"/>
      <c r="AG180" s="238"/>
      <c r="AH180" s="24"/>
      <c r="AI180" s="143"/>
      <c r="AJ180" s="104"/>
    </row>
    <row r="181" spans="2:36" ht="15" customHeight="1" x14ac:dyDescent="0.2">
      <c r="C181" s="224"/>
      <c r="D181" s="236"/>
      <c r="E181" s="110"/>
      <c r="R181" s="12"/>
      <c r="S181" s="24"/>
      <c r="T181" s="24"/>
      <c r="U181" s="24"/>
      <c r="X181" s="87"/>
      <c r="Y181" s="87"/>
      <c r="Z181" s="87"/>
      <c r="AA181" s="239"/>
      <c r="AB181" s="87"/>
      <c r="AC181" s="87"/>
      <c r="AD181" s="101"/>
      <c r="AE181" s="212"/>
      <c r="AF181" s="24"/>
      <c r="AG181" s="238"/>
      <c r="AH181" s="24"/>
      <c r="AI181" s="143"/>
      <c r="AJ181" s="104"/>
    </row>
    <row r="182" spans="2:36" ht="15" customHeight="1" x14ac:dyDescent="0.2">
      <c r="C182" s="224"/>
      <c r="D182" s="236"/>
      <c r="E182" s="110"/>
      <c r="R182" s="12"/>
      <c r="S182" s="24"/>
      <c r="T182" s="24"/>
      <c r="U182" s="24"/>
      <c r="X182" s="87"/>
      <c r="Y182" s="87"/>
      <c r="Z182" s="87"/>
      <c r="AA182" s="239"/>
      <c r="AB182" s="87"/>
      <c r="AC182" s="87"/>
      <c r="AD182" s="101"/>
      <c r="AE182" s="212"/>
      <c r="AF182" s="24"/>
      <c r="AG182" s="238"/>
      <c r="AH182" s="24"/>
      <c r="AI182" s="143"/>
      <c r="AJ182" s="104"/>
    </row>
    <row r="183" spans="2:36" ht="15" customHeight="1" x14ac:dyDescent="0.2">
      <c r="D183" s="24"/>
      <c r="E183" s="110"/>
      <c r="R183" s="12"/>
      <c r="S183" s="24"/>
      <c r="T183" s="24"/>
      <c r="U183" s="24"/>
      <c r="X183" s="87"/>
      <c r="Y183" s="87"/>
      <c r="Z183" s="87"/>
      <c r="AA183" s="239"/>
      <c r="AB183" s="87"/>
      <c r="AC183" s="87"/>
      <c r="AD183" s="101"/>
      <c r="AE183" s="212"/>
      <c r="AF183" s="24"/>
      <c r="AG183" s="51"/>
      <c r="AH183" s="24"/>
      <c r="AI183" s="143"/>
      <c r="AJ183" s="104"/>
    </row>
    <row r="184" spans="2:36" ht="15" customHeight="1" x14ac:dyDescent="0.2">
      <c r="D184" s="24"/>
      <c r="E184" s="110"/>
      <c r="R184" s="12"/>
      <c r="S184" s="24"/>
      <c r="T184" s="24"/>
      <c r="U184" s="24"/>
      <c r="X184" s="87"/>
      <c r="Y184" s="87"/>
      <c r="Z184" s="87"/>
      <c r="AA184" s="239"/>
      <c r="AB184" s="87"/>
      <c r="AC184" s="87"/>
      <c r="AD184" s="101"/>
      <c r="AE184" s="212"/>
      <c r="AF184" s="24"/>
      <c r="AG184" s="51"/>
      <c r="AH184" s="24"/>
      <c r="AI184" s="143"/>
      <c r="AJ184" s="104"/>
    </row>
    <row r="185" spans="2:36" ht="15" customHeight="1" x14ac:dyDescent="0.2">
      <c r="D185" s="24"/>
      <c r="E185" s="110"/>
      <c r="R185" s="12"/>
      <c r="S185" s="24"/>
      <c r="T185" s="24"/>
      <c r="U185" s="24"/>
      <c r="X185" s="87"/>
      <c r="Y185" s="87"/>
      <c r="Z185" s="87"/>
      <c r="AA185" s="239"/>
      <c r="AB185" s="87"/>
      <c r="AC185" s="87"/>
      <c r="AD185" s="101"/>
      <c r="AE185" s="212"/>
      <c r="AF185" s="24"/>
      <c r="AG185" s="238"/>
      <c r="AH185" s="24"/>
      <c r="AI185" s="143"/>
      <c r="AJ185" s="104"/>
    </row>
    <row r="186" spans="2:36" ht="15" customHeight="1" x14ac:dyDescent="0.2">
      <c r="D186" s="24"/>
      <c r="E186" s="110"/>
      <c r="R186" s="12"/>
      <c r="S186" s="24"/>
      <c r="T186" s="24"/>
      <c r="U186" s="24"/>
      <c r="X186" s="87"/>
      <c r="Y186" s="87"/>
      <c r="Z186" s="87"/>
      <c r="AA186" s="239"/>
      <c r="AB186" s="87"/>
      <c r="AC186" s="87"/>
      <c r="AD186" s="101"/>
      <c r="AE186" s="212"/>
      <c r="AF186" s="24"/>
      <c r="AG186" s="238"/>
      <c r="AH186" s="24"/>
      <c r="AI186" s="143"/>
      <c r="AJ186" s="104"/>
    </row>
    <row r="187" spans="2:36" ht="15" customHeight="1" x14ac:dyDescent="0.2">
      <c r="D187" s="24"/>
      <c r="E187" s="110"/>
      <c r="R187" s="12"/>
      <c r="S187" s="24"/>
      <c r="T187" s="24"/>
      <c r="U187" s="24"/>
      <c r="X187" s="87"/>
      <c r="Y187" s="87"/>
      <c r="Z187" s="87"/>
      <c r="AA187" s="239"/>
      <c r="AB187" s="87"/>
      <c r="AC187" s="87"/>
      <c r="AD187" s="101"/>
      <c r="AE187" s="212"/>
      <c r="AF187" s="24"/>
      <c r="AG187" s="24"/>
      <c r="AH187" s="24"/>
      <c r="AI187" s="143"/>
      <c r="AJ187" s="104"/>
    </row>
    <row r="188" spans="2:36" ht="15" customHeight="1" x14ac:dyDescent="0.2">
      <c r="D188" s="24"/>
      <c r="E188" s="110"/>
      <c r="R188" s="12"/>
      <c r="S188" s="24"/>
      <c r="T188" s="24"/>
      <c r="U188" s="24"/>
      <c r="X188" s="87"/>
      <c r="Y188" s="87"/>
      <c r="Z188" s="87"/>
      <c r="AA188" s="239"/>
      <c r="AB188" s="87"/>
      <c r="AC188" s="87"/>
      <c r="AD188" s="101"/>
      <c r="AE188" s="212"/>
      <c r="AF188" s="24"/>
      <c r="AG188" s="24"/>
      <c r="AH188" s="24"/>
      <c r="AI188" s="143"/>
      <c r="AJ188" s="104"/>
    </row>
    <row r="189" spans="2:36" ht="15" customHeight="1" x14ac:dyDescent="0.2">
      <c r="R189" s="12"/>
      <c r="S189" s="24"/>
      <c r="T189" s="24"/>
      <c r="U189" s="24"/>
      <c r="X189" s="87"/>
      <c r="Y189" s="87"/>
      <c r="Z189" s="87"/>
      <c r="AA189" s="239"/>
      <c r="AB189" s="87"/>
      <c r="AC189" s="87"/>
      <c r="AD189" s="101"/>
      <c r="AE189" s="212"/>
      <c r="AF189" s="238"/>
      <c r="AG189" s="238"/>
      <c r="AH189" s="24"/>
      <c r="AI189" s="143"/>
      <c r="AJ189" s="104"/>
    </row>
    <row r="190" spans="2:36" ht="15" customHeight="1" x14ac:dyDescent="0.2">
      <c r="R190" s="12"/>
      <c r="S190" s="24"/>
      <c r="T190" s="24"/>
      <c r="U190" s="24"/>
      <c r="X190" s="87"/>
      <c r="Y190" s="87"/>
      <c r="Z190" s="87"/>
      <c r="AA190" s="239"/>
      <c r="AB190" s="87"/>
      <c r="AC190" s="87"/>
      <c r="AD190" s="101"/>
      <c r="AE190" s="212"/>
      <c r="AF190" s="238"/>
      <c r="AG190" s="238"/>
      <c r="AH190" s="24"/>
      <c r="AI190" s="143"/>
      <c r="AJ190" s="104"/>
    </row>
    <row r="191" spans="2:36" ht="15" customHeight="1" x14ac:dyDescent="0.2">
      <c r="R191" s="12"/>
      <c r="S191" s="24"/>
      <c r="T191" s="24"/>
      <c r="U191" s="24"/>
      <c r="X191" s="87"/>
      <c r="Y191" s="87"/>
      <c r="Z191" s="87"/>
      <c r="AA191" s="239"/>
      <c r="AB191" s="87"/>
      <c r="AC191" s="87"/>
      <c r="AD191" s="101"/>
      <c r="AE191" s="212"/>
      <c r="AF191" s="238"/>
      <c r="AG191" s="238"/>
      <c r="AH191" s="24"/>
      <c r="AI191" s="143"/>
      <c r="AJ191" s="104"/>
    </row>
    <row r="192" spans="2:36" ht="15" customHeight="1" x14ac:dyDescent="0.2">
      <c r="R192" s="12"/>
      <c r="S192" s="24"/>
      <c r="T192" s="24"/>
      <c r="U192" s="24"/>
      <c r="X192" s="87"/>
      <c r="Y192" s="87"/>
      <c r="Z192" s="87"/>
      <c r="AA192" s="239"/>
      <c r="AB192" s="87"/>
      <c r="AC192" s="87"/>
      <c r="AD192" s="101"/>
      <c r="AE192" s="212"/>
      <c r="AF192" s="238"/>
      <c r="AG192" s="238"/>
      <c r="AH192" s="24"/>
      <c r="AI192" s="143"/>
      <c r="AJ192" s="104"/>
    </row>
    <row r="193" spans="18:36" ht="15" customHeight="1" x14ac:dyDescent="0.2">
      <c r="R193" s="12"/>
      <c r="S193" s="24"/>
      <c r="T193" s="24"/>
      <c r="U193" s="24"/>
      <c r="X193" s="87"/>
      <c r="Y193" s="87"/>
      <c r="Z193" s="87"/>
      <c r="AA193" s="239"/>
      <c r="AB193" s="87"/>
      <c r="AC193" s="87"/>
      <c r="AD193" s="101"/>
      <c r="AE193" s="212"/>
      <c r="AF193" s="24"/>
      <c r="AG193" s="238"/>
      <c r="AH193" s="24"/>
      <c r="AI193" s="143"/>
      <c r="AJ193" s="104"/>
    </row>
    <row r="194" spans="18:36" ht="15" customHeight="1" x14ac:dyDescent="0.2">
      <c r="R194" s="12"/>
      <c r="S194" s="24"/>
      <c r="T194" s="24"/>
      <c r="U194" s="24"/>
      <c r="X194" s="87"/>
      <c r="Y194" s="87"/>
      <c r="Z194" s="87"/>
      <c r="AA194" s="239"/>
      <c r="AB194" s="87"/>
      <c r="AC194" s="87"/>
      <c r="AD194" s="101"/>
      <c r="AE194" s="212"/>
      <c r="AF194" s="24"/>
      <c r="AG194" s="24"/>
      <c r="AH194" s="24"/>
      <c r="AI194" s="143"/>
      <c r="AJ194" s="104"/>
    </row>
    <row r="195" spans="18:36" ht="15" customHeight="1" x14ac:dyDescent="0.2">
      <c r="R195" s="12"/>
      <c r="S195" s="24"/>
      <c r="T195" s="24"/>
      <c r="U195" s="24"/>
      <c r="X195" s="87"/>
      <c r="Y195" s="87"/>
      <c r="Z195" s="87"/>
      <c r="AA195" s="239"/>
      <c r="AB195" s="87"/>
      <c r="AC195" s="87"/>
      <c r="AD195" s="101"/>
      <c r="AE195" s="212"/>
      <c r="AF195" s="238"/>
      <c r="AG195" s="238"/>
      <c r="AH195" s="24"/>
      <c r="AI195" s="143"/>
      <c r="AJ195" s="104"/>
    </row>
    <row r="196" spans="18:36" ht="15" customHeight="1" x14ac:dyDescent="0.2">
      <c r="R196" s="12"/>
      <c r="S196" s="24"/>
      <c r="T196" s="24"/>
      <c r="U196" s="24"/>
      <c r="X196" s="87"/>
      <c r="Y196" s="87"/>
      <c r="Z196" s="87"/>
      <c r="AA196" s="239"/>
      <c r="AB196" s="87"/>
      <c r="AC196" s="87"/>
      <c r="AD196" s="101"/>
      <c r="AE196" s="212"/>
      <c r="AF196" s="24"/>
      <c r="AG196" s="24"/>
      <c r="AH196" s="24"/>
      <c r="AI196" s="143"/>
      <c r="AJ196" s="104"/>
    </row>
    <row r="197" spans="18:36" ht="15" customHeight="1" x14ac:dyDescent="0.2">
      <c r="R197" s="12"/>
      <c r="S197" s="24"/>
      <c r="T197" s="24"/>
      <c r="U197" s="24"/>
      <c r="X197" s="87"/>
      <c r="Y197" s="87"/>
      <c r="Z197" s="87"/>
      <c r="AA197" s="239"/>
      <c r="AB197" s="87"/>
      <c r="AC197" s="87"/>
      <c r="AD197" s="101"/>
      <c r="AE197" s="212"/>
      <c r="AF197" s="238"/>
      <c r="AG197" s="238"/>
      <c r="AH197" s="24"/>
      <c r="AI197" s="143"/>
      <c r="AJ197" s="104"/>
    </row>
    <row r="198" spans="18:36" ht="15" customHeight="1" x14ac:dyDescent="0.2">
      <c r="R198" s="12"/>
      <c r="S198" s="24"/>
      <c r="T198" s="24"/>
      <c r="U198" s="24"/>
      <c r="AD198" s="101"/>
      <c r="AE198" s="212"/>
      <c r="AF198" s="24"/>
      <c r="AG198" s="24"/>
      <c r="AH198" s="24"/>
      <c r="AI198" s="143"/>
      <c r="AJ198" s="104"/>
    </row>
    <row r="199" spans="18:36" ht="15" customHeight="1" x14ac:dyDescent="0.2">
      <c r="R199" s="12"/>
      <c r="S199" s="24"/>
      <c r="T199" s="24"/>
      <c r="U199" s="24"/>
      <c r="AD199" s="101"/>
      <c r="AE199" s="212"/>
      <c r="AF199" s="238"/>
      <c r="AG199" s="238"/>
      <c r="AH199" s="24"/>
      <c r="AI199" s="143"/>
      <c r="AJ199" s="104"/>
    </row>
    <row r="200" spans="18:36" ht="15" customHeight="1" x14ac:dyDescent="0.2">
      <c r="R200" s="12"/>
      <c r="S200" s="24"/>
      <c r="T200" s="24"/>
      <c r="U200" s="24"/>
      <c r="AD200" s="101"/>
      <c r="AE200" s="212"/>
      <c r="AF200" s="24"/>
      <c r="AG200" s="238"/>
      <c r="AH200" s="24"/>
      <c r="AI200" s="143"/>
      <c r="AJ200" s="104"/>
    </row>
    <row r="201" spans="18:36" ht="15" customHeight="1" x14ac:dyDescent="0.2">
      <c r="R201" s="24"/>
      <c r="S201" s="14"/>
      <c r="T201" s="14"/>
      <c r="U201" s="104"/>
      <c r="AD201" s="101"/>
      <c r="AE201" s="212"/>
      <c r="AF201" s="238"/>
      <c r="AG201" s="51"/>
      <c r="AH201" s="24"/>
      <c r="AI201" s="143"/>
      <c r="AJ201" s="104"/>
    </row>
    <row r="202" spans="18:36" ht="15" customHeight="1" x14ac:dyDescent="0.2">
      <c r="R202" s="24"/>
      <c r="S202" s="14"/>
      <c r="T202" s="14"/>
      <c r="U202" s="104"/>
      <c r="AD202" s="101"/>
      <c r="AE202" s="212"/>
      <c r="AF202" s="238"/>
      <c r="AG202" s="238"/>
      <c r="AH202" s="24"/>
      <c r="AI202" s="143"/>
      <c r="AJ202" s="104"/>
    </row>
    <row r="203" spans="18:36" ht="15" customHeight="1" x14ac:dyDescent="0.2">
      <c r="R203" s="24"/>
      <c r="S203" s="14"/>
      <c r="T203" s="14"/>
      <c r="U203" s="104"/>
      <c r="AD203" s="101"/>
      <c r="AE203" s="212"/>
      <c r="AF203" s="238"/>
      <c r="AG203" s="238"/>
      <c r="AH203" s="24"/>
      <c r="AI203" s="143"/>
      <c r="AJ203" s="104"/>
    </row>
    <row r="204" spans="18:36" ht="15" customHeight="1" x14ac:dyDescent="0.2">
      <c r="R204" s="128"/>
      <c r="S204" s="14"/>
      <c r="T204" s="14"/>
      <c r="U204" s="104"/>
      <c r="AD204" s="101"/>
      <c r="AE204" s="212"/>
      <c r="AF204" s="238"/>
      <c r="AG204" s="238"/>
      <c r="AH204" s="24"/>
      <c r="AI204" s="143"/>
      <c r="AJ204" s="104"/>
    </row>
    <row r="205" spans="18:36" ht="15" customHeight="1" x14ac:dyDescent="0.2">
      <c r="R205" s="14"/>
      <c r="S205" s="14"/>
      <c r="T205" s="14"/>
      <c r="U205" s="14"/>
      <c r="AD205" s="101"/>
      <c r="AE205" s="212"/>
      <c r="AF205" s="24"/>
      <c r="AG205" s="24"/>
      <c r="AH205" s="24"/>
      <c r="AI205" s="143"/>
      <c r="AJ205" s="104"/>
    </row>
    <row r="206" spans="18:36" ht="15" customHeight="1" x14ac:dyDescent="0.2">
      <c r="R206" s="14"/>
      <c r="S206" s="14"/>
      <c r="T206" s="14"/>
      <c r="U206" s="14"/>
      <c r="AD206" s="101"/>
      <c r="AE206" s="212"/>
      <c r="AF206" s="24"/>
      <c r="AG206" s="24"/>
      <c r="AH206" s="24"/>
      <c r="AI206" s="143"/>
      <c r="AJ206" s="104"/>
    </row>
    <row r="207" spans="18:36" ht="15" customHeight="1" x14ac:dyDescent="0.2">
      <c r="R207" s="101"/>
      <c r="S207" s="231"/>
      <c r="T207" s="24"/>
      <c r="U207" s="24"/>
      <c r="AD207" s="101"/>
      <c r="AE207" s="212"/>
      <c r="AF207" s="238"/>
      <c r="AG207" s="238"/>
      <c r="AH207" s="24"/>
      <c r="AI207" s="143"/>
      <c r="AJ207" s="104"/>
    </row>
    <row r="208" spans="18:36" ht="15" customHeight="1" x14ac:dyDescent="0.2">
      <c r="R208" s="12"/>
      <c r="S208" s="24"/>
      <c r="T208" s="24"/>
      <c r="U208" s="24"/>
      <c r="AD208" s="101"/>
      <c r="AE208" s="212"/>
      <c r="AF208" s="238"/>
      <c r="AG208" s="238"/>
      <c r="AH208" s="24"/>
      <c r="AI208" s="143"/>
      <c r="AJ208" s="104"/>
    </row>
    <row r="209" spans="18:36" ht="15" customHeight="1" x14ac:dyDescent="0.2">
      <c r="R209" s="12"/>
      <c r="S209" s="24"/>
      <c r="T209" s="24"/>
      <c r="U209" s="24"/>
      <c r="AD209" s="101"/>
      <c r="AE209" s="212"/>
      <c r="AF209" s="238"/>
      <c r="AG209" s="24"/>
      <c r="AH209" s="24"/>
      <c r="AI209" s="143"/>
      <c r="AJ209" s="104"/>
    </row>
    <row r="210" spans="18:36" ht="15" customHeight="1" x14ac:dyDescent="0.2">
      <c r="R210" s="12"/>
      <c r="S210" s="24"/>
      <c r="T210" s="24"/>
      <c r="U210" s="24"/>
      <c r="AD210" s="101"/>
      <c r="AE210" s="212"/>
      <c r="AF210" s="238"/>
      <c r="AG210" s="238"/>
      <c r="AH210" s="24"/>
      <c r="AI210" s="143"/>
      <c r="AJ210" s="104"/>
    </row>
    <row r="211" spans="18:36" ht="15" customHeight="1" x14ac:dyDescent="0.2">
      <c r="R211" s="12"/>
      <c r="S211" s="24"/>
      <c r="T211" s="24"/>
      <c r="U211" s="24"/>
      <c r="AD211" s="101"/>
      <c r="AE211" s="212"/>
      <c r="AF211" s="238"/>
      <c r="AG211" s="238"/>
      <c r="AH211" s="24"/>
      <c r="AI211" s="143"/>
      <c r="AJ211" s="104"/>
    </row>
    <row r="212" spans="18:36" ht="15" customHeight="1" x14ac:dyDescent="0.2">
      <c r="R212" s="12"/>
      <c r="S212" s="24"/>
      <c r="T212" s="24"/>
      <c r="U212" s="24"/>
      <c r="AD212" s="101"/>
      <c r="AE212" s="212"/>
      <c r="AF212" s="238"/>
      <c r="AG212" s="238"/>
      <c r="AH212" s="24"/>
      <c r="AI212" s="143"/>
      <c r="AJ212" s="104"/>
    </row>
    <row r="213" spans="18:36" x14ac:dyDescent="0.2">
      <c r="R213" s="12"/>
      <c r="S213" s="24"/>
      <c r="T213" s="24"/>
      <c r="U213" s="24"/>
      <c r="AD213" s="101"/>
      <c r="AE213" s="212"/>
      <c r="AF213" s="238"/>
      <c r="AG213" s="238"/>
      <c r="AH213" s="24"/>
      <c r="AI213" s="143"/>
      <c r="AJ213" s="104"/>
    </row>
    <row r="214" spans="18:36" x14ac:dyDescent="0.2">
      <c r="R214" s="12"/>
      <c r="S214" s="24"/>
      <c r="T214" s="24"/>
      <c r="U214" s="24"/>
      <c r="AD214" s="101"/>
      <c r="AE214" s="212"/>
      <c r="AF214" s="24"/>
      <c r="AG214" s="238"/>
      <c r="AH214" s="24"/>
      <c r="AI214" s="143"/>
      <c r="AJ214" s="104"/>
    </row>
    <row r="215" spans="18:36" x14ac:dyDescent="0.2">
      <c r="R215" s="12"/>
      <c r="S215" s="24"/>
      <c r="T215" s="24"/>
      <c r="U215" s="24"/>
      <c r="AD215" s="101"/>
      <c r="AE215" s="212"/>
      <c r="AF215" s="24"/>
      <c r="AG215" s="236"/>
      <c r="AH215" s="24"/>
      <c r="AI215" s="143"/>
      <c r="AJ215" s="104"/>
    </row>
    <row r="216" spans="18:36" x14ac:dyDescent="0.2">
      <c r="R216" s="12"/>
      <c r="S216" s="24"/>
      <c r="T216" s="24"/>
      <c r="U216" s="24"/>
      <c r="AD216" s="101"/>
      <c r="AE216" s="212"/>
      <c r="AF216" s="24"/>
      <c r="AG216" s="236"/>
      <c r="AH216" s="24"/>
      <c r="AI216" s="143"/>
      <c r="AJ216" s="104"/>
    </row>
    <row r="217" spans="18:36" x14ac:dyDescent="0.2">
      <c r="R217" s="12"/>
      <c r="S217" s="24"/>
      <c r="T217" s="24"/>
      <c r="U217" s="24"/>
      <c r="AD217" s="101"/>
      <c r="AE217" s="212"/>
      <c r="AF217" s="236"/>
      <c r="AG217" s="236"/>
      <c r="AH217" s="24"/>
      <c r="AI217" s="143"/>
      <c r="AJ217" s="104"/>
    </row>
    <row r="218" spans="18:36" x14ac:dyDescent="0.2">
      <c r="R218" s="12"/>
      <c r="S218" s="24"/>
      <c r="T218" s="24"/>
      <c r="U218" s="24"/>
      <c r="AD218" s="101"/>
      <c r="AE218" s="212"/>
      <c r="AF218" s="240"/>
      <c r="AG218" s="240"/>
      <c r="AH218" s="24"/>
      <c r="AI218" s="143"/>
      <c r="AJ218" s="104"/>
    </row>
    <row r="219" spans="18:36" x14ac:dyDescent="0.2">
      <c r="R219" s="12"/>
      <c r="S219" s="24"/>
      <c r="T219" s="24"/>
      <c r="U219" s="24"/>
      <c r="AD219" s="101"/>
      <c r="AE219" s="212"/>
      <c r="AF219" s="240"/>
      <c r="AG219" s="240"/>
      <c r="AH219" s="24"/>
      <c r="AI219" s="143"/>
      <c r="AJ219" s="104"/>
    </row>
    <row r="220" spans="18:36" x14ac:dyDescent="0.2">
      <c r="R220" s="12"/>
      <c r="S220" s="24"/>
      <c r="T220" s="24"/>
      <c r="U220" s="24"/>
      <c r="AD220" s="101"/>
      <c r="AE220" s="212"/>
      <c r="AF220" s="240"/>
      <c r="AG220" s="240"/>
      <c r="AH220" s="24"/>
      <c r="AI220" s="143"/>
      <c r="AJ220" s="104"/>
    </row>
    <row r="221" spans="18:36" x14ac:dyDescent="0.2">
      <c r="R221" s="12"/>
      <c r="S221" s="24"/>
      <c r="T221" s="24"/>
      <c r="U221" s="24"/>
      <c r="AD221" s="101"/>
      <c r="AE221" s="212"/>
      <c r="AF221" s="24"/>
      <c r="AG221" s="240"/>
      <c r="AH221" s="24"/>
      <c r="AI221" s="143"/>
      <c r="AJ221" s="104"/>
    </row>
    <row r="222" spans="18:36" x14ac:dyDescent="0.2">
      <c r="R222" s="12"/>
      <c r="S222" s="24"/>
      <c r="T222" s="24"/>
      <c r="U222" s="24"/>
      <c r="AD222" s="101"/>
      <c r="AE222" s="212"/>
      <c r="AF222" s="24"/>
      <c r="AG222" s="238"/>
      <c r="AH222" s="24"/>
      <c r="AI222" s="143"/>
      <c r="AJ222" s="104"/>
    </row>
    <row r="223" spans="18:36" x14ac:dyDescent="0.2">
      <c r="R223" s="12"/>
      <c r="S223" s="24"/>
      <c r="T223" s="24"/>
      <c r="U223" s="24"/>
      <c r="AD223" s="101"/>
      <c r="AE223" s="212"/>
      <c r="AF223" s="24"/>
      <c r="AG223" s="238"/>
      <c r="AH223" s="24"/>
      <c r="AI223" s="143"/>
      <c r="AJ223" s="104"/>
    </row>
    <row r="224" spans="18:36" x14ac:dyDescent="0.2">
      <c r="R224" s="12"/>
      <c r="S224" s="24"/>
      <c r="T224" s="24"/>
      <c r="U224" s="24"/>
      <c r="AD224" s="101"/>
      <c r="AE224" s="212"/>
      <c r="AF224" s="24"/>
      <c r="AG224" s="238"/>
      <c r="AH224" s="24"/>
      <c r="AI224" s="143"/>
      <c r="AJ224" s="104"/>
    </row>
    <row r="225" spans="18:41" x14ac:dyDescent="0.2">
      <c r="R225" s="12"/>
      <c r="S225" s="24"/>
      <c r="T225" s="24"/>
      <c r="U225" s="24"/>
      <c r="AD225" s="101"/>
      <c r="AE225" s="212"/>
      <c r="AF225" s="236"/>
      <c r="AG225" s="24"/>
      <c r="AH225" s="24"/>
      <c r="AI225" s="143"/>
      <c r="AJ225" s="104"/>
    </row>
    <row r="226" spans="18:41" x14ac:dyDescent="0.2">
      <c r="R226" s="12"/>
      <c r="S226" s="24"/>
      <c r="T226" s="24"/>
      <c r="U226" s="24"/>
      <c r="AD226" s="101"/>
      <c r="AE226" s="212"/>
      <c r="AF226" s="236"/>
      <c r="AG226" s="236"/>
      <c r="AH226" s="24"/>
      <c r="AI226" s="143"/>
      <c r="AJ226" s="104"/>
    </row>
    <row r="227" spans="18:41" x14ac:dyDescent="0.2">
      <c r="R227" s="12"/>
      <c r="S227" s="24"/>
      <c r="T227" s="24"/>
      <c r="U227" s="24"/>
      <c r="AD227" s="101"/>
      <c r="AE227" s="212"/>
      <c r="AF227" s="236"/>
      <c r="AG227" s="236"/>
      <c r="AH227" s="24"/>
      <c r="AI227" s="143"/>
      <c r="AJ227" s="104"/>
    </row>
    <row r="228" spans="18:41" x14ac:dyDescent="0.2">
      <c r="R228" s="12"/>
      <c r="S228" s="24"/>
      <c r="T228" s="24"/>
      <c r="U228" s="24"/>
      <c r="AD228" s="101"/>
      <c r="AE228" s="212"/>
      <c r="AF228" s="236"/>
      <c r="AG228" s="236"/>
      <c r="AH228" s="24"/>
      <c r="AI228" s="143"/>
      <c r="AJ228" s="104"/>
    </row>
    <row r="229" spans="18:41" x14ac:dyDescent="0.2">
      <c r="R229" s="12"/>
      <c r="S229" s="24"/>
      <c r="T229" s="24"/>
      <c r="U229" s="24"/>
      <c r="AD229" s="101"/>
      <c r="AE229" s="212"/>
      <c r="AF229" s="236"/>
      <c r="AG229" s="24"/>
      <c r="AH229" s="24"/>
      <c r="AI229" s="143"/>
      <c r="AJ229" s="104"/>
    </row>
    <row r="230" spans="18:41" x14ac:dyDescent="0.2">
      <c r="R230" s="12"/>
      <c r="S230" s="24"/>
      <c r="T230" s="24"/>
      <c r="U230" s="24"/>
      <c r="AD230" s="101"/>
      <c r="AE230" s="212"/>
      <c r="AF230" s="236"/>
      <c r="AG230" s="240"/>
      <c r="AH230" s="24"/>
      <c r="AI230" s="143"/>
      <c r="AJ230" s="104"/>
    </row>
    <row r="231" spans="18:41" x14ac:dyDescent="0.2">
      <c r="R231" s="12"/>
      <c r="S231" s="24"/>
      <c r="T231" s="24"/>
      <c r="U231" s="24"/>
      <c r="AD231" s="101"/>
      <c r="AE231" s="212"/>
      <c r="AF231" s="236"/>
      <c r="AG231" s="240"/>
      <c r="AH231" s="24"/>
      <c r="AI231" s="143"/>
      <c r="AJ231" s="104"/>
    </row>
    <row r="232" spans="18:41" x14ac:dyDescent="0.2">
      <c r="R232" s="12"/>
      <c r="S232" s="24"/>
      <c r="T232" s="24"/>
      <c r="U232" s="24"/>
      <c r="AD232" s="101"/>
      <c r="AE232" s="212"/>
      <c r="AF232" s="236"/>
      <c r="AG232" s="240"/>
      <c r="AH232" s="24"/>
      <c r="AI232" s="143"/>
      <c r="AJ232" s="104"/>
      <c r="AN232" s="15"/>
      <c r="AO232" s="104"/>
    </row>
    <row r="233" spans="18:41" x14ac:dyDescent="0.2">
      <c r="R233" s="12"/>
      <c r="S233" s="24"/>
      <c r="T233" s="24"/>
      <c r="U233" s="24"/>
      <c r="AD233" s="101"/>
      <c r="AE233" s="212"/>
      <c r="AF233" s="24"/>
      <c r="AG233" s="238"/>
      <c r="AH233" s="24"/>
      <c r="AI233" s="143"/>
      <c r="AJ233" s="104"/>
    </row>
    <row r="234" spans="18:41" x14ac:dyDescent="0.2">
      <c r="R234" s="12"/>
      <c r="S234" s="24"/>
      <c r="T234" s="24"/>
      <c r="U234" s="24"/>
      <c r="AD234" s="101"/>
      <c r="AE234" s="212"/>
      <c r="AF234" s="24"/>
      <c r="AG234" s="51"/>
      <c r="AH234" s="24"/>
      <c r="AI234" s="143"/>
      <c r="AJ234" s="104"/>
      <c r="AO234" s="15"/>
    </row>
    <row r="235" spans="18:41" x14ac:dyDescent="0.2">
      <c r="R235" s="12"/>
      <c r="S235" s="24"/>
      <c r="T235" s="24"/>
      <c r="U235" s="24"/>
      <c r="AD235" s="101"/>
      <c r="AE235" s="212"/>
      <c r="AF235" s="24"/>
      <c r="AG235" s="51"/>
      <c r="AH235" s="24"/>
      <c r="AI235" s="143"/>
      <c r="AJ235" s="104"/>
    </row>
    <row r="236" spans="18:41" x14ac:dyDescent="0.2">
      <c r="R236" s="12"/>
      <c r="S236" s="24"/>
      <c r="T236" s="24"/>
      <c r="U236" s="24"/>
      <c r="AD236" s="101"/>
      <c r="AE236" s="212"/>
      <c r="AF236" s="24"/>
      <c r="AG236" s="51"/>
      <c r="AH236" s="24"/>
      <c r="AI236" s="143"/>
      <c r="AJ236" s="104"/>
    </row>
    <row r="237" spans="18:41" x14ac:dyDescent="0.2">
      <c r="R237" s="12"/>
      <c r="S237" s="24"/>
      <c r="T237" s="24"/>
      <c r="U237" s="24"/>
      <c r="AD237" s="101"/>
      <c r="AE237" s="212"/>
      <c r="AF237" s="24"/>
      <c r="AG237" s="51"/>
      <c r="AH237" s="24"/>
      <c r="AI237" s="143"/>
      <c r="AJ237" s="104"/>
    </row>
    <row r="238" spans="18:41" x14ac:dyDescent="0.2">
      <c r="R238" s="12"/>
      <c r="S238" s="24"/>
      <c r="T238" s="24"/>
      <c r="U238" s="24"/>
      <c r="AD238" s="101"/>
      <c r="AE238" s="212"/>
      <c r="AF238" s="236"/>
      <c r="AG238" s="51"/>
      <c r="AH238" s="24"/>
      <c r="AI238" s="143"/>
      <c r="AJ238" s="104"/>
    </row>
    <row r="239" spans="18:41" x14ac:dyDescent="0.2">
      <c r="R239" s="12"/>
      <c r="S239" s="24"/>
      <c r="T239" s="24"/>
      <c r="U239" s="24"/>
      <c r="AD239" s="101"/>
      <c r="AE239" s="212"/>
      <c r="AF239" s="236"/>
      <c r="AG239" s="241"/>
      <c r="AH239" s="24"/>
      <c r="AI239" s="143"/>
      <c r="AJ239" s="104"/>
    </row>
    <row r="240" spans="18:41" x14ac:dyDescent="0.2">
      <c r="R240" s="12"/>
      <c r="S240" s="24"/>
      <c r="T240" s="24"/>
      <c r="U240" s="24"/>
      <c r="AD240" s="101"/>
      <c r="AE240" s="212"/>
      <c r="AF240" s="236"/>
      <c r="AG240" s="241"/>
      <c r="AH240" s="24"/>
      <c r="AI240" s="143"/>
      <c r="AJ240" s="104"/>
    </row>
    <row r="241" spans="18:41" x14ac:dyDescent="0.2">
      <c r="R241" s="24"/>
      <c r="S241" s="14"/>
      <c r="T241" s="14"/>
      <c r="U241" s="104"/>
      <c r="AD241" s="101"/>
      <c r="AE241" s="212"/>
      <c r="AF241" s="236"/>
      <c r="AG241" s="241"/>
      <c r="AH241" s="24"/>
      <c r="AI241" s="143"/>
      <c r="AJ241" s="104"/>
    </row>
    <row r="242" spans="18:41" x14ac:dyDescent="0.2">
      <c r="R242" s="24"/>
      <c r="S242" s="14"/>
      <c r="T242" s="14"/>
      <c r="U242" s="104"/>
      <c r="AD242" s="101"/>
      <c r="AE242" s="212"/>
      <c r="AF242" s="236"/>
      <c r="AG242" s="240"/>
      <c r="AH242" s="24"/>
      <c r="AI242" s="143"/>
      <c r="AJ242" s="104"/>
    </row>
    <row r="243" spans="18:41" x14ac:dyDescent="0.2">
      <c r="R243" s="24"/>
      <c r="S243" s="14"/>
      <c r="T243" s="14"/>
      <c r="U243" s="104"/>
      <c r="AD243" s="101"/>
      <c r="AE243" s="212"/>
      <c r="AF243" s="236"/>
      <c r="AG243" s="241"/>
      <c r="AH243" s="24"/>
      <c r="AI243" s="143"/>
      <c r="AJ243" s="104"/>
    </row>
    <row r="244" spans="18:41" x14ac:dyDescent="0.2">
      <c r="R244" s="128"/>
      <c r="S244" s="14"/>
      <c r="T244" s="14"/>
      <c r="U244" s="104"/>
      <c r="AD244" s="101"/>
      <c r="AE244" s="212"/>
      <c r="AF244" s="236"/>
      <c r="AG244" s="240"/>
      <c r="AH244" s="24"/>
      <c r="AI244" s="143"/>
      <c r="AJ244" s="104"/>
    </row>
    <row r="245" spans="18:41" x14ac:dyDescent="0.2">
      <c r="R245" s="14"/>
      <c r="S245" s="14"/>
      <c r="T245" s="14"/>
      <c r="U245" s="14"/>
      <c r="AD245" s="101"/>
      <c r="AE245" s="212"/>
      <c r="AF245" s="236"/>
      <c r="AG245" s="240"/>
      <c r="AH245" s="24"/>
      <c r="AI245" s="143"/>
      <c r="AJ245" s="104"/>
    </row>
    <row r="246" spans="18:41" x14ac:dyDescent="0.2">
      <c r="R246" s="14"/>
      <c r="S246" s="14"/>
      <c r="T246" s="14"/>
      <c r="U246" s="14"/>
      <c r="AD246" s="101"/>
      <c r="AE246" s="212"/>
      <c r="AF246" s="24"/>
      <c r="AG246" s="238"/>
      <c r="AH246" s="24"/>
      <c r="AI246" s="143"/>
      <c r="AJ246" s="104"/>
      <c r="AN246" s="15"/>
      <c r="AO246" s="104"/>
    </row>
    <row r="247" spans="18:41" x14ac:dyDescent="0.2">
      <c r="R247" s="14"/>
      <c r="S247" s="14"/>
      <c r="T247" s="14"/>
      <c r="U247" s="14"/>
      <c r="AD247" s="101"/>
      <c r="AE247" s="212"/>
      <c r="AF247" s="242"/>
      <c r="AG247" s="243"/>
      <c r="AH247" s="24"/>
      <c r="AI247" s="143"/>
      <c r="AJ247" s="104"/>
      <c r="AO247" s="15"/>
    </row>
    <row r="248" spans="18:41" x14ac:dyDescent="0.2">
      <c r="R248" s="14"/>
      <c r="S248" s="14"/>
      <c r="T248" s="14"/>
      <c r="U248" s="14"/>
      <c r="AD248" s="101"/>
      <c r="AE248" s="212"/>
      <c r="AF248" s="242"/>
      <c r="AG248" s="242"/>
      <c r="AH248" s="24"/>
      <c r="AI248" s="143"/>
      <c r="AJ248" s="104"/>
    </row>
    <row r="249" spans="18:41" x14ac:dyDescent="0.2">
      <c r="R249" s="14"/>
      <c r="S249" s="14"/>
      <c r="T249" s="14"/>
      <c r="U249" s="14"/>
      <c r="AD249" s="101"/>
      <c r="AE249" s="212"/>
      <c r="AF249" s="244"/>
      <c r="AG249" s="241"/>
      <c r="AH249" s="24"/>
      <c r="AI249" s="143"/>
      <c r="AJ249" s="104"/>
    </row>
    <row r="250" spans="18:41" x14ac:dyDescent="0.2">
      <c r="R250" s="14"/>
      <c r="S250" s="14"/>
      <c r="T250" s="14"/>
      <c r="U250" s="14"/>
      <c r="AD250" s="101"/>
      <c r="AE250" s="212"/>
      <c r="AF250" s="244"/>
      <c r="AG250" s="241"/>
      <c r="AH250" s="24"/>
      <c r="AI250" s="143"/>
      <c r="AJ250" s="104"/>
    </row>
    <row r="251" spans="18:41" x14ac:dyDescent="0.2">
      <c r="R251" s="14"/>
      <c r="S251" s="14"/>
      <c r="T251" s="14"/>
      <c r="U251" s="14"/>
      <c r="AD251" s="101"/>
      <c r="AE251" s="212"/>
      <c r="AF251" s="242"/>
      <c r="AG251" s="242"/>
      <c r="AH251" s="24"/>
      <c r="AI251" s="143"/>
      <c r="AJ251" s="104"/>
      <c r="AO251" s="15"/>
    </row>
    <row r="252" spans="18:41" x14ac:dyDescent="0.2">
      <c r="R252" s="14"/>
      <c r="S252" s="14"/>
      <c r="T252" s="14"/>
      <c r="U252" s="14"/>
      <c r="AD252" s="101"/>
      <c r="AE252" s="212"/>
      <c r="AF252" s="24"/>
      <c r="AG252" s="51"/>
      <c r="AH252" s="24"/>
      <c r="AI252" s="143"/>
      <c r="AJ252" s="104"/>
      <c r="AO252" s="15"/>
    </row>
    <row r="253" spans="18:41" x14ac:dyDescent="0.2">
      <c r="R253" s="14"/>
      <c r="S253" s="14"/>
      <c r="T253" s="14"/>
      <c r="U253" s="14"/>
      <c r="AD253" s="101"/>
      <c r="AE253" s="212"/>
      <c r="AF253" s="24"/>
      <c r="AG253" s="24"/>
      <c r="AH253" s="24"/>
      <c r="AI253" s="143"/>
      <c r="AJ253" s="104"/>
    </row>
    <row r="254" spans="18:41" x14ac:dyDescent="0.2">
      <c r="R254" s="14"/>
      <c r="S254" s="14"/>
      <c r="T254" s="14"/>
      <c r="U254" s="14"/>
      <c r="AD254" s="101"/>
      <c r="AE254" s="212"/>
      <c r="AF254" s="238"/>
      <c r="AG254" s="51"/>
      <c r="AH254" s="24"/>
      <c r="AI254" s="143"/>
      <c r="AJ254" s="104"/>
    </row>
    <row r="255" spans="18:41" x14ac:dyDescent="0.2">
      <c r="R255" s="14"/>
      <c r="S255" s="14"/>
      <c r="T255" s="14"/>
      <c r="U255" s="14"/>
      <c r="AD255" s="101"/>
      <c r="AE255" s="212"/>
      <c r="AF255" s="242"/>
      <c r="AG255" s="240"/>
      <c r="AH255" s="24"/>
      <c r="AI255" s="143"/>
      <c r="AJ255" s="104"/>
    </row>
    <row r="256" spans="18:41" x14ac:dyDescent="0.2">
      <c r="R256" s="14"/>
      <c r="S256" s="14"/>
      <c r="T256" s="14"/>
      <c r="U256" s="14"/>
      <c r="AD256" s="101"/>
      <c r="AE256" s="212"/>
      <c r="AF256" s="242"/>
      <c r="AG256" s="242"/>
      <c r="AH256" s="24"/>
      <c r="AI256" s="143"/>
      <c r="AJ256" s="104"/>
    </row>
    <row r="257" spans="18:41" x14ac:dyDescent="0.2">
      <c r="R257" s="14"/>
      <c r="S257" s="14"/>
      <c r="T257" s="14"/>
      <c r="U257" s="14"/>
      <c r="AD257" s="101"/>
      <c r="AE257" s="212"/>
      <c r="AF257" s="244"/>
      <c r="AG257" s="241"/>
      <c r="AH257" s="24"/>
      <c r="AI257" s="143"/>
      <c r="AJ257" s="104"/>
    </row>
    <row r="258" spans="18:41" x14ac:dyDescent="0.2">
      <c r="R258" s="14"/>
      <c r="S258" s="14"/>
      <c r="T258" s="14"/>
      <c r="U258" s="14"/>
      <c r="AD258" s="101"/>
      <c r="AE258" s="212"/>
      <c r="AF258" s="242"/>
      <c r="AG258" s="242"/>
      <c r="AH258" s="24"/>
      <c r="AI258" s="143"/>
      <c r="AJ258" s="104"/>
      <c r="AO258" s="15"/>
    </row>
    <row r="259" spans="18:41" x14ac:dyDescent="0.2">
      <c r="R259" s="14"/>
      <c r="S259" s="14"/>
      <c r="T259" s="14"/>
      <c r="U259" s="14"/>
      <c r="AD259" s="101"/>
      <c r="AE259" s="212"/>
      <c r="AF259" s="24"/>
      <c r="AG259" s="24"/>
      <c r="AH259" s="24"/>
      <c r="AI259" s="143"/>
      <c r="AJ259" s="104"/>
      <c r="AO259" s="15"/>
    </row>
    <row r="260" spans="18:41" x14ac:dyDescent="0.2">
      <c r="R260" s="14"/>
      <c r="S260" s="14"/>
      <c r="T260" s="14"/>
      <c r="U260" s="14"/>
      <c r="AD260" s="101"/>
      <c r="AE260" s="212"/>
      <c r="AF260" s="24"/>
      <c r="AG260" s="24"/>
      <c r="AH260" s="24"/>
      <c r="AI260" s="143"/>
      <c r="AJ260" s="104"/>
      <c r="AO260" s="15"/>
    </row>
    <row r="261" spans="18:41" x14ac:dyDescent="0.2">
      <c r="R261" s="14"/>
      <c r="S261" s="14"/>
      <c r="T261" s="14"/>
      <c r="U261" s="14"/>
      <c r="AD261" s="101"/>
      <c r="AE261" s="212"/>
      <c r="AF261" s="24"/>
      <c r="AG261" s="24"/>
      <c r="AH261" s="24"/>
      <c r="AI261" s="143"/>
      <c r="AJ261" s="104"/>
    </row>
    <row r="262" spans="18:41" x14ac:dyDescent="0.2">
      <c r="R262" s="14"/>
      <c r="S262" s="14"/>
      <c r="T262" s="14"/>
      <c r="U262" s="14"/>
      <c r="AD262" s="101"/>
      <c r="AE262" s="212"/>
      <c r="AF262" s="238"/>
      <c r="AG262" s="51"/>
      <c r="AH262" s="24"/>
      <c r="AI262" s="143"/>
      <c r="AJ262" s="104"/>
    </row>
    <row r="263" spans="18:41" x14ac:dyDescent="0.2">
      <c r="R263" s="14"/>
      <c r="S263" s="14"/>
      <c r="T263" s="14"/>
      <c r="U263" s="14"/>
      <c r="AD263" s="101"/>
      <c r="AE263" s="212"/>
      <c r="AF263" s="244"/>
      <c r="AG263" s="243"/>
      <c r="AH263" s="24"/>
      <c r="AI263" s="143"/>
      <c r="AJ263" s="104"/>
    </row>
    <row r="264" spans="18:41" x14ac:dyDescent="0.2">
      <c r="R264" s="14"/>
      <c r="S264" s="14"/>
      <c r="T264" s="14"/>
      <c r="U264" s="14"/>
      <c r="AD264" s="101"/>
      <c r="AE264" s="212"/>
      <c r="AF264" s="242"/>
      <c r="AG264" s="242"/>
      <c r="AH264" s="24"/>
      <c r="AI264" s="143"/>
      <c r="AJ264" s="104"/>
    </row>
    <row r="265" spans="18:41" x14ac:dyDescent="0.2">
      <c r="R265" s="14"/>
      <c r="S265" s="14"/>
      <c r="T265" s="14"/>
      <c r="U265" s="14"/>
      <c r="AD265" s="101"/>
      <c r="AE265" s="212"/>
      <c r="AF265" s="242"/>
      <c r="AG265" s="242"/>
      <c r="AH265" s="24"/>
      <c r="AI265" s="143"/>
      <c r="AJ265" s="104"/>
    </row>
    <row r="266" spans="18:41" x14ac:dyDescent="0.2">
      <c r="R266" s="14"/>
      <c r="S266" s="14"/>
      <c r="T266" s="14"/>
      <c r="U266" s="14"/>
      <c r="AD266" s="101"/>
      <c r="AE266" s="212"/>
      <c r="AF266" s="24"/>
      <c r="AG266" s="238"/>
      <c r="AH266" s="24"/>
      <c r="AI266" s="143"/>
      <c r="AJ266" s="104"/>
    </row>
    <row r="267" spans="18:41" x14ac:dyDescent="0.2">
      <c r="R267" s="14"/>
      <c r="S267" s="14"/>
      <c r="T267" s="14"/>
      <c r="U267" s="14"/>
      <c r="AD267" s="101"/>
      <c r="AE267" s="212"/>
      <c r="AF267" s="24"/>
      <c r="AG267" s="238"/>
      <c r="AH267" s="24"/>
      <c r="AI267" s="143"/>
      <c r="AJ267" s="104"/>
    </row>
    <row r="268" spans="18:41" x14ac:dyDescent="0.2">
      <c r="R268" s="14"/>
      <c r="S268" s="14"/>
      <c r="T268" s="14"/>
      <c r="U268" s="14"/>
      <c r="AD268" s="101"/>
      <c r="AE268" s="212"/>
      <c r="AF268" s="24"/>
      <c r="AG268" s="238"/>
      <c r="AH268" s="24"/>
      <c r="AI268" s="143"/>
      <c r="AJ268" s="104"/>
    </row>
    <row r="269" spans="18:41" x14ac:dyDescent="0.2">
      <c r="R269" s="14"/>
      <c r="S269" s="14"/>
      <c r="T269" s="14"/>
      <c r="U269" s="14"/>
      <c r="AD269" s="101"/>
      <c r="AE269" s="212"/>
      <c r="AF269" s="24"/>
      <c r="AG269" s="238"/>
      <c r="AH269" s="24"/>
      <c r="AI269" s="143"/>
      <c r="AJ269" s="104"/>
      <c r="AO269" s="15"/>
    </row>
    <row r="270" spans="18:41" x14ac:dyDescent="0.2">
      <c r="R270" s="14"/>
      <c r="S270" s="14"/>
      <c r="T270" s="14"/>
      <c r="U270" s="14"/>
      <c r="AD270" s="101"/>
      <c r="AE270" s="212"/>
      <c r="AF270" s="238"/>
      <c r="AG270" s="51"/>
      <c r="AH270" s="24"/>
      <c r="AI270" s="143"/>
      <c r="AJ270" s="104"/>
    </row>
    <row r="271" spans="18:41" x14ac:dyDescent="0.2">
      <c r="R271" s="14"/>
      <c r="S271" s="14"/>
      <c r="T271" s="14"/>
      <c r="U271" s="14"/>
      <c r="AD271" s="101"/>
      <c r="AE271" s="212"/>
      <c r="AF271" s="244"/>
      <c r="AG271" s="240"/>
      <c r="AH271" s="24"/>
      <c r="AI271" s="143"/>
      <c r="AJ271" s="104"/>
    </row>
    <row r="272" spans="18:41" x14ac:dyDescent="0.2">
      <c r="R272" s="14"/>
      <c r="S272" s="14"/>
      <c r="T272" s="14"/>
      <c r="U272" s="14"/>
      <c r="AD272" s="101"/>
      <c r="AE272" s="212"/>
      <c r="AF272" s="244"/>
      <c r="AG272" s="242"/>
      <c r="AH272" s="24"/>
      <c r="AI272" s="143"/>
      <c r="AJ272" s="104"/>
    </row>
    <row r="273" spans="18:41" x14ac:dyDescent="0.2">
      <c r="R273" s="14"/>
      <c r="S273" s="14"/>
      <c r="T273" s="14"/>
      <c r="U273" s="14"/>
      <c r="AD273" s="101"/>
      <c r="AE273" s="212"/>
      <c r="AF273" s="242"/>
      <c r="AG273" s="242"/>
      <c r="AH273" s="24"/>
      <c r="AI273" s="143"/>
      <c r="AJ273" s="104"/>
    </row>
    <row r="274" spans="18:41" x14ac:dyDescent="0.2">
      <c r="R274" s="14"/>
      <c r="S274" s="14"/>
      <c r="T274" s="14"/>
      <c r="U274" s="14"/>
      <c r="AD274" s="101"/>
      <c r="AE274" s="212"/>
      <c r="AF274" s="24"/>
      <c r="AG274" s="238"/>
      <c r="AH274" s="24"/>
      <c r="AI274" s="143"/>
      <c r="AJ274" s="104"/>
    </row>
    <row r="275" spans="18:41" x14ac:dyDescent="0.2">
      <c r="R275" s="14"/>
      <c r="S275" s="14"/>
      <c r="T275" s="14"/>
      <c r="U275" s="14"/>
      <c r="AD275" s="101"/>
      <c r="AE275" s="212"/>
      <c r="AF275" s="24"/>
      <c r="AG275" s="238"/>
      <c r="AH275" s="24"/>
      <c r="AI275" s="143"/>
      <c r="AJ275" s="104"/>
    </row>
    <row r="276" spans="18:41" x14ac:dyDescent="0.2">
      <c r="R276" s="14"/>
      <c r="S276" s="14"/>
      <c r="T276" s="14"/>
      <c r="U276" s="14"/>
      <c r="AD276" s="101"/>
      <c r="AE276" s="212"/>
      <c r="AF276" s="238"/>
      <c r="AG276" s="238"/>
      <c r="AH276" s="24"/>
      <c r="AI276" s="143"/>
      <c r="AJ276" s="104"/>
      <c r="AO276" s="15"/>
    </row>
    <row r="277" spans="18:41" x14ac:dyDescent="0.2">
      <c r="R277" s="14"/>
      <c r="S277" s="14"/>
      <c r="T277" s="14"/>
      <c r="U277" s="14"/>
      <c r="AD277" s="101"/>
      <c r="AE277" s="212"/>
      <c r="AF277" s="24"/>
      <c r="AG277" s="51"/>
      <c r="AH277" s="24"/>
      <c r="AI277" s="143"/>
      <c r="AJ277" s="104"/>
    </row>
    <row r="278" spans="18:41" x14ac:dyDescent="0.2">
      <c r="R278" s="14"/>
      <c r="S278" s="14"/>
      <c r="T278" s="14"/>
      <c r="U278" s="14"/>
      <c r="AD278" s="101"/>
      <c r="AE278" s="212"/>
      <c r="AF278" s="244"/>
      <c r="AG278" s="243"/>
      <c r="AH278" s="24"/>
      <c r="AI278" s="143"/>
      <c r="AJ278" s="104"/>
    </row>
    <row r="279" spans="18:41" x14ac:dyDescent="0.2">
      <c r="R279" s="14"/>
      <c r="S279" s="14"/>
      <c r="T279" s="14"/>
      <c r="U279" s="14"/>
      <c r="AD279" s="101"/>
      <c r="AE279" s="212"/>
      <c r="AF279" s="244"/>
      <c r="AG279" s="241"/>
      <c r="AH279" s="24"/>
      <c r="AI279" s="143"/>
      <c r="AJ279" s="104"/>
    </row>
    <row r="280" spans="18:41" x14ac:dyDescent="0.2">
      <c r="R280" s="14"/>
      <c r="S280" s="14"/>
      <c r="T280" s="14"/>
      <c r="U280" s="14"/>
      <c r="AD280" s="101"/>
      <c r="AE280" s="212"/>
      <c r="AF280" s="244"/>
      <c r="AG280" s="241"/>
      <c r="AH280" s="24"/>
      <c r="AI280" s="143"/>
      <c r="AJ280" s="104"/>
    </row>
    <row r="281" spans="18:41" x14ac:dyDescent="0.2">
      <c r="R281" s="14"/>
      <c r="S281" s="14"/>
      <c r="T281" s="14"/>
      <c r="U281" s="14"/>
      <c r="AD281" s="101"/>
      <c r="AE281" s="212"/>
      <c r="AF281" s="24"/>
      <c r="AG281" s="24"/>
      <c r="AH281" s="24"/>
      <c r="AI281" s="143"/>
      <c r="AJ281" s="104"/>
    </row>
    <row r="282" spans="18:41" x14ac:dyDescent="0.2">
      <c r="R282" s="14"/>
      <c r="S282" s="14"/>
      <c r="T282" s="14"/>
      <c r="U282" s="14"/>
      <c r="AD282" s="101"/>
      <c r="AE282" s="212"/>
      <c r="AF282" s="24"/>
      <c r="AG282" s="24"/>
      <c r="AH282" s="24"/>
      <c r="AI282" s="143"/>
      <c r="AJ282" s="104"/>
    </row>
    <row r="283" spans="18:41" x14ac:dyDescent="0.2">
      <c r="R283" s="14"/>
      <c r="S283" s="14"/>
      <c r="T283" s="14"/>
      <c r="U283" s="14"/>
      <c r="AD283" s="101"/>
      <c r="AE283" s="212"/>
      <c r="AF283" s="24"/>
      <c r="AG283" s="24"/>
      <c r="AH283" s="24"/>
      <c r="AI283" s="143"/>
      <c r="AJ283" s="104"/>
    </row>
    <row r="284" spans="18:41" x14ac:dyDescent="0.2">
      <c r="R284" s="14"/>
      <c r="S284" s="14"/>
      <c r="T284" s="14"/>
      <c r="U284" s="14"/>
      <c r="AD284" s="101"/>
      <c r="AE284" s="212"/>
      <c r="AF284" s="24"/>
      <c r="AG284" s="24"/>
      <c r="AH284" s="24"/>
      <c r="AI284" s="143"/>
      <c r="AJ284" s="104"/>
    </row>
    <row r="285" spans="18:41" x14ac:dyDescent="0.2">
      <c r="R285" s="14"/>
      <c r="S285" s="14"/>
      <c r="T285" s="14"/>
      <c r="U285" s="14"/>
      <c r="AD285" s="101"/>
      <c r="AE285" s="212"/>
      <c r="AF285" s="24"/>
      <c r="AG285" s="238"/>
      <c r="AH285" s="24"/>
      <c r="AI285" s="143"/>
      <c r="AJ285" s="104"/>
    </row>
    <row r="286" spans="18:41" x14ac:dyDescent="0.2">
      <c r="R286" s="14"/>
      <c r="S286" s="14"/>
      <c r="T286" s="14"/>
      <c r="U286" s="14"/>
      <c r="AD286" s="101"/>
      <c r="AE286" s="212"/>
      <c r="AF286" s="24"/>
      <c r="AG286" s="24"/>
      <c r="AH286" s="24"/>
      <c r="AI286" s="143"/>
      <c r="AJ286" s="104"/>
    </row>
    <row r="287" spans="18:41" x14ac:dyDescent="0.2">
      <c r="R287" s="14"/>
      <c r="S287" s="14"/>
      <c r="T287" s="14"/>
      <c r="U287" s="14"/>
      <c r="AD287" s="101"/>
      <c r="AE287" s="212"/>
      <c r="AF287" s="24"/>
      <c r="AG287" s="238"/>
      <c r="AH287" s="24"/>
      <c r="AI287" s="143"/>
      <c r="AJ287" s="104"/>
    </row>
    <row r="288" spans="18:41" x14ac:dyDescent="0.2">
      <c r="R288" s="14"/>
      <c r="S288" s="14"/>
      <c r="T288" s="14"/>
      <c r="U288" s="14"/>
      <c r="AD288" s="101"/>
      <c r="AE288" s="212"/>
      <c r="AF288" s="24"/>
      <c r="AG288" s="238"/>
      <c r="AH288" s="24"/>
      <c r="AI288" s="143"/>
      <c r="AJ288" s="104"/>
    </row>
    <row r="289" spans="18:41" x14ac:dyDescent="0.2">
      <c r="R289" s="14"/>
      <c r="S289" s="14"/>
      <c r="T289" s="14"/>
      <c r="U289" s="14"/>
      <c r="AD289" s="101"/>
      <c r="AE289" s="212"/>
      <c r="AF289" s="24"/>
      <c r="AG289" s="24"/>
      <c r="AH289" s="24"/>
      <c r="AI289" s="143"/>
      <c r="AJ289" s="104"/>
    </row>
    <row r="290" spans="18:41" x14ac:dyDescent="0.2">
      <c r="R290" s="14"/>
      <c r="S290" s="14"/>
      <c r="T290" s="14"/>
      <c r="U290" s="14"/>
      <c r="AD290" s="101"/>
      <c r="AE290" s="212"/>
      <c r="AF290" s="24"/>
      <c r="AG290" s="24"/>
      <c r="AH290" s="24"/>
      <c r="AI290" s="143"/>
      <c r="AJ290" s="104"/>
    </row>
    <row r="291" spans="18:41" x14ac:dyDescent="0.2">
      <c r="R291" s="14"/>
      <c r="S291" s="14"/>
      <c r="T291" s="14"/>
      <c r="U291" s="14"/>
      <c r="AD291" s="101"/>
      <c r="AE291" s="212"/>
      <c r="AF291" s="24"/>
      <c r="AG291" s="24"/>
      <c r="AH291" s="24"/>
      <c r="AI291" s="143"/>
      <c r="AJ291" s="104"/>
    </row>
    <row r="292" spans="18:41" x14ac:dyDescent="0.2">
      <c r="R292" s="14"/>
      <c r="S292" s="14"/>
      <c r="T292" s="14"/>
      <c r="U292" s="14"/>
      <c r="AD292" s="101"/>
      <c r="AE292" s="212"/>
      <c r="AF292" s="24"/>
      <c r="AG292" s="24"/>
      <c r="AH292" s="24"/>
      <c r="AI292" s="143"/>
      <c r="AJ292" s="104"/>
      <c r="AO292" s="15"/>
    </row>
    <row r="293" spans="18:41" x14ac:dyDescent="0.2">
      <c r="R293" s="14"/>
      <c r="S293" s="14"/>
      <c r="T293" s="14"/>
      <c r="U293" s="14"/>
      <c r="AD293" s="101"/>
      <c r="AE293" s="212"/>
      <c r="AF293" s="24"/>
      <c r="AG293" s="24"/>
      <c r="AH293" s="24"/>
      <c r="AI293" s="143"/>
      <c r="AJ293" s="104"/>
    </row>
    <row r="294" spans="18:41" x14ac:dyDescent="0.2">
      <c r="R294" s="14"/>
      <c r="S294" s="14"/>
      <c r="T294" s="14"/>
      <c r="U294" s="14"/>
      <c r="AD294" s="101"/>
      <c r="AE294" s="212"/>
      <c r="AF294" s="24"/>
      <c r="AG294" s="24"/>
      <c r="AH294" s="24"/>
      <c r="AI294" s="143"/>
      <c r="AJ294" s="104"/>
    </row>
    <row r="295" spans="18:41" x14ac:dyDescent="0.2">
      <c r="R295" s="14"/>
      <c r="S295" s="14"/>
      <c r="T295" s="14"/>
      <c r="U295" s="14"/>
      <c r="AD295" s="101"/>
      <c r="AE295" s="212"/>
      <c r="AF295" s="24"/>
      <c r="AG295" s="24"/>
      <c r="AH295" s="24"/>
      <c r="AI295" s="143"/>
      <c r="AJ295" s="104"/>
    </row>
    <row r="296" spans="18:41" x14ac:dyDescent="0.2">
      <c r="R296" s="14"/>
      <c r="S296" s="14"/>
      <c r="T296" s="14"/>
      <c r="U296" s="14"/>
      <c r="AD296" s="101"/>
      <c r="AE296" s="212"/>
      <c r="AF296" s="24"/>
      <c r="AG296" s="24"/>
      <c r="AH296" s="24"/>
      <c r="AI296" s="143"/>
      <c r="AJ296" s="104"/>
    </row>
    <row r="297" spans="18:41" x14ac:dyDescent="0.2">
      <c r="R297" s="14"/>
      <c r="S297" s="14"/>
      <c r="T297" s="14"/>
      <c r="U297" s="14"/>
      <c r="AD297" s="101"/>
      <c r="AE297" s="212"/>
      <c r="AF297" s="24"/>
      <c r="AG297" s="24"/>
      <c r="AH297" s="24"/>
      <c r="AI297" s="143"/>
      <c r="AJ297" s="104"/>
    </row>
    <row r="298" spans="18:41" x14ac:dyDescent="0.2">
      <c r="R298" s="14"/>
      <c r="S298" s="14"/>
      <c r="T298" s="14"/>
      <c r="U298" s="14"/>
      <c r="AD298" s="101"/>
      <c r="AE298" s="212"/>
      <c r="AF298" s="24"/>
      <c r="AG298" s="24"/>
      <c r="AH298" s="24"/>
      <c r="AI298" s="143"/>
      <c r="AJ298" s="104"/>
    </row>
    <row r="299" spans="18:41" x14ac:dyDescent="0.2">
      <c r="R299" s="14"/>
      <c r="S299" s="14"/>
      <c r="T299" s="14"/>
      <c r="U299" s="14"/>
      <c r="AD299" s="101"/>
      <c r="AE299" s="212"/>
      <c r="AF299" s="24"/>
      <c r="AG299" s="24"/>
      <c r="AH299" s="24"/>
      <c r="AI299" s="143"/>
      <c r="AJ299" s="104"/>
    </row>
    <row r="300" spans="18:41" x14ac:dyDescent="0.2">
      <c r="R300" s="14"/>
      <c r="S300" s="14"/>
      <c r="T300" s="14"/>
      <c r="U300" s="14"/>
      <c r="AD300" s="101"/>
      <c r="AE300" s="212"/>
      <c r="AF300" s="24"/>
      <c r="AG300" s="24"/>
      <c r="AH300" s="24"/>
      <c r="AI300" s="143"/>
      <c r="AJ300" s="104"/>
    </row>
    <row r="301" spans="18:41" x14ac:dyDescent="0.2">
      <c r="R301" s="14"/>
      <c r="S301" s="14"/>
      <c r="T301" s="14"/>
      <c r="U301" s="14"/>
      <c r="AD301" s="101"/>
      <c r="AE301" s="212"/>
      <c r="AF301" s="24"/>
      <c r="AG301" s="24"/>
      <c r="AH301" s="24"/>
      <c r="AI301" s="143"/>
      <c r="AJ301" s="104"/>
    </row>
    <row r="302" spans="18:41" x14ac:dyDescent="0.2">
      <c r="R302" s="14"/>
      <c r="S302" s="14"/>
      <c r="T302" s="14"/>
      <c r="U302" s="14"/>
      <c r="AD302" s="101"/>
      <c r="AE302" s="212"/>
      <c r="AF302" s="24"/>
      <c r="AG302" s="24"/>
      <c r="AH302" s="24"/>
      <c r="AI302" s="143"/>
      <c r="AJ302" s="104"/>
    </row>
    <row r="303" spans="18:41" x14ac:dyDescent="0.2">
      <c r="R303" s="14"/>
      <c r="S303" s="14"/>
      <c r="T303" s="14"/>
      <c r="U303" s="14"/>
      <c r="AD303" s="101"/>
      <c r="AE303" s="212"/>
      <c r="AF303" s="24"/>
      <c r="AG303" s="24"/>
      <c r="AH303" s="24"/>
      <c r="AI303" s="143"/>
      <c r="AJ303" s="104"/>
    </row>
    <row r="304" spans="18:41" x14ac:dyDescent="0.2">
      <c r="R304" s="14"/>
      <c r="S304" s="14"/>
      <c r="T304" s="14"/>
      <c r="U304" s="14"/>
      <c r="AD304" s="101"/>
      <c r="AE304" s="212"/>
      <c r="AF304" s="24"/>
      <c r="AG304" s="51"/>
      <c r="AH304" s="24"/>
      <c r="AI304" s="143"/>
      <c r="AJ304" s="104"/>
    </row>
    <row r="305" spans="18:36" x14ac:dyDescent="0.2">
      <c r="R305" s="14"/>
      <c r="S305" s="14"/>
      <c r="T305" s="14"/>
      <c r="U305" s="14"/>
      <c r="AD305" s="101"/>
      <c r="AE305" s="212"/>
      <c r="AF305" s="24"/>
      <c r="AG305" s="24"/>
      <c r="AH305" s="24"/>
      <c r="AI305" s="143"/>
      <c r="AJ305" s="104"/>
    </row>
    <row r="306" spans="18:36" x14ac:dyDescent="0.2">
      <c r="R306" s="14"/>
      <c r="S306" s="14"/>
      <c r="T306" s="14"/>
      <c r="U306" s="14"/>
      <c r="AD306" s="101"/>
      <c r="AE306" s="212"/>
      <c r="AF306" s="24"/>
      <c r="AG306" s="24"/>
      <c r="AH306" s="24"/>
      <c r="AI306" s="143"/>
      <c r="AJ306" s="104"/>
    </row>
    <row r="307" spans="18:36" x14ac:dyDescent="0.2">
      <c r="R307" s="14"/>
      <c r="S307" s="14"/>
      <c r="T307" s="14"/>
      <c r="U307" s="14"/>
      <c r="AD307" s="101"/>
      <c r="AE307" s="212"/>
      <c r="AF307" s="24"/>
      <c r="AG307" s="24"/>
      <c r="AH307" s="24"/>
      <c r="AI307" s="143"/>
      <c r="AJ307" s="104"/>
    </row>
    <row r="308" spans="18:36" x14ac:dyDescent="0.2">
      <c r="R308" s="14"/>
      <c r="S308" s="14"/>
      <c r="T308" s="14"/>
      <c r="U308" s="14"/>
      <c r="AD308" s="101"/>
      <c r="AE308" s="212"/>
      <c r="AF308" s="24"/>
      <c r="AG308" s="24"/>
      <c r="AH308" s="24"/>
      <c r="AI308" s="143"/>
      <c r="AJ308" s="104"/>
    </row>
    <row r="309" spans="18:36" x14ac:dyDescent="0.2">
      <c r="R309" s="14"/>
      <c r="S309" s="14"/>
      <c r="T309" s="14"/>
      <c r="U309" s="14"/>
      <c r="AD309" s="101"/>
      <c r="AE309" s="212"/>
      <c r="AF309" s="24"/>
      <c r="AG309" s="24"/>
      <c r="AH309" s="24"/>
      <c r="AI309" s="143"/>
      <c r="AJ309" s="104"/>
    </row>
    <row r="310" spans="18:36" x14ac:dyDescent="0.2">
      <c r="R310" s="14"/>
      <c r="S310" s="14"/>
      <c r="T310" s="14"/>
      <c r="U310" s="14"/>
      <c r="AD310" s="101"/>
      <c r="AE310" s="212"/>
      <c r="AF310" s="24"/>
      <c r="AG310" s="24"/>
      <c r="AH310" s="24"/>
      <c r="AI310" s="143"/>
      <c r="AJ310" s="104"/>
    </row>
    <row r="311" spans="18:36" x14ac:dyDescent="0.2">
      <c r="R311" s="14"/>
      <c r="S311" s="14"/>
      <c r="T311" s="14"/>
      <c r="U311" s="14"/>
      <c r="AD311" s="101"/>
      <c r="AE311" s="212"/>
      <c r="AF311" s="24"/>
      <c r="AG311" s="24"/>
      <c r="AH311" s="24"/>
      <c r="AI311" s="143"/>
      <c r="AJ311" s="104"/>
    </row>
    <row r="312" spans="18:36" x14ac:dyDescent="0.2">
      <c r="R312" s="14"/>
      <c r="S312" s="14"/>
      <c r="T312" s="14"/>
      <c r="U312" s="14"/>
      <c r="AD312" s="101"/>
      <c r="AE312" s="212"/>
      <c r="AF312" s="24"/>
      <c r="AG312" s="24"/>
      <c r="AH312" s="24"/>
      <c r="AI312" s="143"/>
      <c r="AJ312" s="104"/>
    </row>
    <row r="313" spans="18:36" x14ac:dyDescent="0.2">
      <c r="R313" s="14"/>
      <c r="S313" s="14"/>
      <c r="T313" s="14"/>
      <c r="U313" s="14"/>
      <c r="AD313" s="101"/>
      <c r="AE313" s="212"/>
      <c r="AF313" s="24"/>
      <c r="AG313" s="51"/>
      <c r="AH313" s="24"/>
      <c r="AI313" s="143"/>
      <c r="AJ313" s="104"/>
    </row>
    <row r="314" spans="18:36" x14ac:dyDescent="0.2">
      <c r="R314" s="14"/>
      <c r="S314" s="14"/>
      <c r="T314" s="14"/>
      <c r="U314" s="14"/>
      <c r="AD314" s="101"/>
      <c r="AE314" s="212"/>
      <c r="AF314" s="24"/>
      <c r="AG314" s="24"/>
      <c r="AH314" s="24"/>
      <c r="AI314" s="143"/>
      <c r="AJ314" s="104"/>
    </row>
    <row r="315" spans="18:36" x14ac:dyDescent="0.2">
      <c r="R315" s="14"/>
      <c r="S315" s="14"/>
      <c r="T315" s="14"/>
      <c r="U315" s="14"/>
      <c r="AD315" s="101"/>
      <c r="AE315" s="212"/>
      <c r="AF315" s="24"/>
      <c r="AG315" s="24"/>
      <c r="AH315" s="24"/>
      <c r="AI315" s="143"/>
      <c r="AJ315" s="104"/>
    </row>
    <row r="316" spans="18:36" x14ac:dyDescent="0.2">
      <c r="R316" s="14"/>
      <c r="S316" s="14"/>
      <c r="T316" s="14"/>
      <c r="U316" s="14"/>
      <c r="AD316" s="101"/>
      <c r="AE316" s="212"/>
      <c r="AF316" s="24"/>
      <c r="AG316" s="24"/>
      <c r="AH316" s="24"/>
      <c r="AI316" s="143"/>
      <c r="AJ316" s="104"/>
    </row>
    <row r="317" spans="18:36" x14ac:dyDescent="0.2">
      <c r="R317" s="14"/>
      <c r="S317" s="14"/>
      <c r="T317" s="14"/>
      <c r="U317" s="14"/>
      <c r="AD317" s="101"/>
      <c r="AE317" s="212"/>
      <c r="AF317" s="24"/>
      <c r="AG317" s="24"/>
      <c r="AH317" s="24"/>
      <c r="AI317" s="143"/>
      <c r="AJ317" s="104"/>
    </row>
    <row r="318" spans="18:36" x14ac:dyDescent="0.2">
      <c r="R318" s="14"/>
      <c r="S318" s="14"/>
      <c r="T318" s="14"/>
      <c r="U318" s="14"/>
      <c r="AD318" s="101"/>
      <c r="AE318" s="212"/>
      <c r="AF318" s="24"/>
      <c r="AG318" s="24"/>
      <c r="AH318" s="24"/>
      <c r="AI318" s="143"/>
      <c r="AJ318" s="104"/>
    </row>
    <row r="319" spans="18:36" x14ac:dyDescent="0.2">
      <c r="R319" s="14"/>
      <c r="S319" s="14"/>
      <c r="T319" s="14"/>
      <c r="U319" s="14"/>
      <c r="AD319" s="101"/>
      <c r="AE319" s="212"/>
      <c r="AF319" s="24"/>
      <c r="AG319" s="24"/>
      <c r="AH319" s="24"/>
      <c r="AI319" s="143"/>
      <c r="AJ319" s="104"/>
    </row>
    <row r="320" spans="18:36" x14ac:dyDescent="0.2">
      <c r="R320" s="14"/>
      <c r="S320" s="14"/>
      <c r="T320" s="14"/>
      <c r="U320" s="14"/>
      <c r="AD320" s="101"/>
      <c r="AE320" s="212"/>
      <c r="AF320" s="24"/>
      <c r="AG320" s="24"/>
      <c r="AH320" s="24"/>
      <c r="AI320" s="143"/>
      <c r="AJ320" s="104"/>
    </row>
    <row r="321" spans="18:36" x14ac:dyDescent="0.2">
      <c r="R321" s="14"/>
      <c r="S321" s="14"/>
      <c r="T321" s="14"/>
      <c r="U321" s="14"/>
      <c r="AD321" s="101"/>
      <c r="AE321" s="212"/>
      <c r="AF321" s="24"/>
      <c r="AG321" s="24"/>
      <c r="AH321" s="24"/>
      <c r="AI321" s="143"/>
      <c r="AJ321" s="104"/>
    </row>
    <row r="322" spans="18:36" x14ac:dyDescent="0.2">
      <c r="R322" s="14"/>
      <c r="S322" s="14"/>
      <c r="T322" s="14"/>
      <c r="U322" s="14"/>
      <c r="AD322" s="101"/>
      <c r="AE322" s="212"/>
      <c r="AF322" s="24"/>
      <c r="AG322" s="51"/>
      <c r="AH322" s="24"/>
      <c r="AI322" s="143"/>
      <c r="AJ322" s="104"/>
    </row>
    <row r="323" spans="18:36" x14ac:dyDescent="0.2">
      <c r="R323" s="14"/>
      <c r="S323" s="14"/>
      <c r="T323" s="14"/>
      <c r="U323" s="14"/>
      <c r="AD323" s="101"/>
      <c r="AE323" s="212"/>
      <c r="AF323" s="24"/>
      <c r="AG323" s="24"/>
      <c r="AH323" s="24"/>
      <c r="AI323" s="143"/>
      <c r="AJ323" s="104"/>
    </row>
    <row r="324" spans="18:36" x14ac:dyDescent="0.2">
      <c r="R324" s="14"/>
      <c r="S324" s="14"/>
      <c r="T324" s="14"/>
      <c r="U324" s="14"/>
      <c r="AD324" s="101"/>
      <c r="AE324" s="212"/>
      <c r="AF324" s="24"/>
      <c r="AG324" s="24"/>
      <c r="AH324" s="24"/>
      <c r="AI324" s="143"/>
      <c r="AJ324" s="104"/>
    </row>
    <row r="325" spans="18:36" x14ac:dyDescent="0.2">
      <c r="R325" s="14"/>
      <c r="S325" s="14"/>
      <c r="T325" s="14"/>
      <c r="U325" s="14"/>
      <c r="AD325" s="101"/>
      <c r="AE325" s="212"/>
      <c r="AF325" s="24"/>
      <c r="AG325" s="24"/>
      <c r="AH325" s="24"/>
      <c r="AI325" s="143"/>
      <c r="AJ325" s="104"/>
    </row>
    <row r="326" spans="18:36" x14ac:dyDescent="0.2">
      <c r="R326" s="14"/>
      <c r="S326" s="14"/>
      <c r="T326" s="14"/>
      <c r="U326" s="14"/>
      <c r="AD326" s="101"/>
      <c r="AE326" s="212"/>
      <c r="AF326" s="24"/>
      <c r="AG326" s="24"/>
      <c r="AH326" s="24"/>
      <c r="AI326" s="143"/>
      <c r="AJ326" s="104"/>
    </row>
    <row r="327" spans="18:36" x14ac:dyDescent="0.2">
      <c r="R327" s="14"/>
      <c r="S327" s="14"/>
      <c r="T327" s="14"/>
      <c r="U327" s="14"/>
      <c r="AD327" s="101"/>
      <c r="AE327" s="212"/>
      <c r="AF327" s="24"/>
      <c r="AG327" s="24"/>
      <c r="AH327" s="24"/>
      <c r="AI327" s="143"/>
      <c r="AJ327" s="104"/>
    </row>
    <row r="328" spans="18:36" x14ac:dyDescent="0.2">
      <c r="R328" s="14"/>
      <c r="S328" s="14"/>
      <c r="T328" s="14"/>
      <c r="U328" s="14"/>
      <c r="AD328" s="101"/>
      <c r="AE328" s="212"/>
      <c r="AF328" s="24"/>
      <c r="AG328" s="24"/>
      <c r="AH328" s="24"/>
      <c r="AI328" s="143"/>
      <c r="AJ328" s="104"/>
    </row>
    <row r="329" spans="18:36" x14ac:dyDescent="0.2">
      <c r="R329" s="14"/>
      <c r="S329" s="14"/>
      <c r="T329" s="14"/>
      <c r="U329" s="14"/>
      <c r="AD329" s="101"/>
      <c r="AE329" s="212"/>
      <c r="AF329" s="24"/>
      <c r="AG329" s="24"/>
      <c r="AH329" s="24"/>
      <c r="AI329" s="143"/>
      <c r="AJ329" s="104"/>
    </row>
    <row r="330" spans="18:36" x14ac:dyDescent="0.2">
      <c r="R330" s="14"/>
      <c r="S330" s="14"/>
      <c r="T330" s="14"/>
      <c r="U330" s="14"/>
      <c r="AD330" s="101"/>
      <c r="AE330" s="212"/>
      <c r="AF330" s="24"/>
      <c r="AG330" s="24"/>
      <c r="AH330" s="24"/>
      <c r="AI330" s="143"/>
      <c r="AJ330" s="104"/>
    </row>
    <row r="331" spans="18:36" x14ac:dyDescent="0.2">
      <c r="R331" s="14"/>
      <c r="S331" s="14"/>
      <c r="T331" s="14"/>
      <c r="U331" s="14"/>
      <c r="AD331" s="101"/>
      <c r="AE331" s="212"/>
      <c r="AF331" s="24"/>
      <c r="AG331" s="24"/>
      <c r="AH331" s="24"/>
      <c r="AI331" s="143"/>
      <c r="AJ331" s="104"/>
    </row>
    <row r="332" spans="18:36" x14ac:dyDescent="0.2">
      <c r="R332" s="14"/>
      <c r="S332" s="14"/>
      <c r="T332" s="14"/>
      <c r="U332" s="14"/>
      <c r="AD332" s="101"/>
      <c r="AE332" s="212"/>
      <c r="AF332" s="24"/>
      <c r="AG332" s="51"/>
      <c r="AH332" s="24"/>
      <c r="AI332" s="143"/>
      <c r="AJ332" s="104"/>
    </row>
    <row r="333" spans="18:36" x14ac:dyDescent="0.2">
      <c r="R333" s="14"/>
      <c r="S333" s="14"/>
      <c r="T333" s="14"/>
      <c r="U333" s="14"/>
      <c r="AD333" s="101"/>
      <c r="AE333" s="212"/>
      <c r="AF333" s="24"/>
      <c r="AG333" s="24"/>
      <c r="AH333" s="24"/>
      <c r="AI333" s="143"/>
      <c r="AJ333" s="104"/>
    </row>
    <row r="334" spans="18:36" x14ac:dyDescent="0.2">
      <c r="R334" s="14"/>
      <c r="S334" s="14"/>
      <c r="T334" s="14"/>
      <c r="U334" s="14"/>
      <c r="AD334" s="101"/>
      <c r="AE334" s="212"/>
      <c r="AF334" s="24"/>
      <c r="AG334" s="24"/>
      <c r="AH334" s="24"/>
      <c r="AI334" s="143"/>
      <c r="AJ334" s="104"/>
    </row>
    <row r="335" spans="18:36" x14ac:dyDescent="0.2">
      <c r="R335" s="14"/>
      <c r="S335" s="14"/>
      <c r="T335" s="14"/>
      <c r="U335" s="14"/>
      <c r="AD335" s="101"/>
      <c r="AE335" s="212"/>
      <c r="AF335" s="24"/>
      <c r="AG335" s="24"/>
      <c r="AH335" s="24"/>
      <c r="AI335" s="143"/>
      <c r="AJ335" s="104"/>
    </row>
    <row r="336" spans="18:36" x14ac:dyDescent="0.2">
      <c r="R336" s="14"/>
      <c r="S336" s="14"/>
      <c r="T336" s="14"/>
      <c r="U336" s="14"/>
      <c r="AD336" s="101"/>
      <c r="AE336" s="212"/>
      <c r="AF336" s="24"/>
      <c r="AG336" s="24"/>
      <c r="AH336" s="24"/>
      <c r="AI336" s="143"/>
      <c r="AJ336" s="104"/>
    </row>
    <row r="337" spans="18:36" x14ac:dyDescent="0.2">
      <c r="R337" s="14"/>
      <c r="S337" s="14"/>
      <c r="T337" s="14"/>
      <c r="U337" s="14"/>
      <c r="AD337" s="101"/>
      <c r="AE337" s="212"/>
      <c r="AF337" s="24"/>
      <c r="AG337" s="24"/>
      <c r="AH337" s="24"/>
      <c r="AI337" s="143"/>
      <c r="AJ337" s="104"/>
    </row>
    <row r="338" spans="18:36" x14ac:dyDescent="0.2">
      <c r="R338" s="14"/>
      <c r="S338" s="14"/>
      <c r="T338" s="14"/>
      <c r="U338" s="14"/>
      <c r="AD338" s="101"/>
      <c r="AE338" s="212"/>
      <c r="AF338" s="24"/>
      <c r="AG338" s="24"/>
      <c r="AH338" s="24"/>
      <c r="AI338" s="143"/>
      <c r="AJ338" s="104"/>
    </row>
    <row r="339" spans="18:36" x14ac:dyDescent="0.2">
      <c r="R339" s="14"/>
      <c r="S339" s="14"/>
      <c r="T339" s="14"/>
      <c r="U339" s="14"/>
      <c r="AD339" s="101"/>
      <c r="AE339" s="212"/>
      <c r="AF339" s="24"/>
      <c r="AG339" s="24"/>
      <c r="AH339" s="24"/>
      <c r="AI339" s="143"/>
      <c r="AJ339" s="104"/>
    </row>
    <row r="340" spans="18:36" x14ac:dyDescent="0.2">
      <c r="R340" s="14"/>
      <c r="S340" s="14"/>
      <c r="T340" s="14"/>
      <c r="U340" s="14"/>
      <c r="AD340" s="101"/>
      <c r="AE340" s="212"/>
      <c r="AF340" s="24"/>
      <c r="AG340" s="24"/>
      <c r="AH340" s="24"/>
      <c r="AI340" s="143"/>
      <c r="AJ340" s="104"/>
    </row>
    <row r="341" spans="18:36" x14ac:dyDescent="0.2">
      <c r="R341" s="14"/>
      <c r="S341" s="14"/>
      <c r="T341" s="14"/>
      <c r="U341" s="14"/>
      <c r="AD341" s="101"/>
      <c r="AE341" s="212"/>
      <c r="AF341" s="24"/>
      <c r="AG341" s="24"/>
      <c r="AH341" s="24"/>
      <c r="AI341" s="143"/>
      <c r="AJ341" s="104"/>
    </row>
    <row r="342" spans="18:36" x14ac:dyDescent="0.2">
      <c r="R342" s="14"/>
      <c r="S342" s="14"/>
      <c r="T342" s="14"/>
      <c r="U342" s="14"/>
      <c r="AD342" s="101"/>
      <c r="AE342" s="212"/>
      <c r="AF342" s="24"/>
      <c r="AG342" s="51"/>
      <c r="AH342" s="24"/>
      <c r="AI342" s="143"/>
      <c r="AJ342" s="104"/>
    </row>
    <row r="343" spans="18:36" x14ac:dyDescent="0.2">
      <c r="R343" s="14"/>
      <c r="S343" s="14"/>
      <c r="T343" s="14"/>
      <c r="U343" s="14"/>
      <c r="AD343" s="101"/>
      <c r="AE343" s="212"/>
      <c r="AF343" s="24"/>
      <c r="AG343" s="24"/>
      <c r="AH343" s="24"/>
      <c r="AI343" s="143"/>
      <c r="AJ343" s="104"/>
    </row>
    <row r="344" spans="18:36" x14ac:dyDescent="0.2">
      <c r="R344" s="14"/>
      <c r="S344" s="14"/>
      <c r="T344" s="14"/>
      <c r="U344" s="14"/>
      <c r="AD344" s="101"/>
      <c r="AE344" s="212"/>
      <c r="AF344" s="24"/>
      <c r="AG344" s="24"/>
      <c r="AH344" s="24"/>
      <c r="AI344" s="143"/>
      <c r="AJ344" s="104"/>
    </row>
    <row r="345" spans="18:36" x14ac:dyDescent="0.2">
      <c r="R345" s="14"/>
      <c r="S345" s="14"/>
      <c r="T345" s="14"/>
      <c r="U345" s="14"/>
      <c r="AD345" s="101"/>
      <c r="AE345" s="212"/>
      <c r="AF345" s="24"/>
      <c r="AG345" s="24"/>
      <c r="AH345" s="24"/>
      <c r="AI345" s="143"/>
      <c r="AJ345" s="104"/>
    </row>
    <row r="346" spans="18:36" x14ac:dyDescent="0.2">
      <c r="R346" s="14"/>
      <c r="S346" s="14"/>
      <c r="T346" s="14"/>
      <c r="U346" s="14"/>
      <c r="AD346" s="101"/>
      <c r="AE346" s="212"/>
      <c r="AF346" s="24"/>
      <c r="AG346" s="24"/>
      <c r="AH346" s="24"/>
      <c r="AI346" s="143"/>
      <c r="AJ346" s="104"/>
    </row>
    <row r="347" spans="18:36" x14ac:dyDescent="0.2">
      <c r="R347" s="14"/>
      <c r="S347" s="14"/>
      <c r="T347" s="14"/>
      <c r="U347" s="14"/>
      <c r="AD347" s="101"/>
      <c r="AE347" s="212"/>
      <c r="AF347" s="24"/>
      <c r="AG347" s="24"/>
      <c r="AH347" s="24"/>
      <c r="AI347" s="143"/>
      <c r="AJ347" s="104"/>
    </row>
    <row r="348" spans="18:36" x14ac:dyDescent="0.2">
      <c r="R348" s="14"/>
      <c r="S348" s="14"/>
      <c r="T348" s="14"/>
      <c r="U348" s="14"/>
      <c r="AD348" s="101"/>
      <c r="AE348" s="212"/>
      <c r="AF348" s="24"/>
      <c r="AG348" s="24"/>
      <c r="AH348" s="24"/>
      <c r="AI348" s="143"/>
      <c r="AJ348" s="104"/>
    </row>
    <row r="349" spans="18:36" x14ac:dyDescent="0.2">
      <c r="R349" s="14"/>
      <c r="S349" s="14"/>
      <c r="T349" s="14"/>
      <c r="U349" s="14"/>
      <c r="AD349" s="101"/>
      <c r="AE349" s="212"/>
      <c r="AF349" s="24"/>
      <c r="AG349" s="24"/>
      <c r="AH349" s="24"/>
      <c r="AI349" s="143"/>
      <c r="AJ349" s="104"/>
    </row>
    <row r="350" spans="18:36" x14ac:dyDescent="0.2">
      <c r="R350" s="14"/>
      <c r="S350" s="14"/>
      <c r="T350" s="14"/>
      <c r="U350" s="14"/>
      <c r="AD350" s="101"/>
      <c r="AE350" s="212"/>
      <c r="AF350" s="24"/>
      <c r="AG350" s="51"/>
      <c r="AH350" s="24"/>
      <c r="AI350" s="143"/>
      <c r="AJ350" s="104"/>
    </row>
    <row r="351" spans="18:36" x14ac:dyDescent="0.2">
      <c r="R351" s="14"/>
      <c r="S351" s="14"/>
      <c r="T351" s="14"/>
      <c r="U351" s="14"/>
      <c r="AD351" s="101"/>
      <c r="AE351" s="212"/>
      <c r="AF351" s="24"/>
      <c r="AG351" s="24"/>
      <c r="AH351" s="24"/>
      <c r="AI351" s="143"/>
      <c r="AJ351" s="104"/>
    </row>
    <row r="352" spans="18:36" x14ac:dyDescent="0.2">
      <c r="R352" s="14"/>
      <c r="S352" s="14"/>
      <c r="T352" s="14"/>
      <c r="U352" s="14"/>
      <c r="AD352" s="101"/>
      <c r="AE352" s="212"/>
      <c r="AF352" s="24"/>
      <c r="AG352" s="24"/>
      <c r="AH352" s="24"/>
      <c r="AI352" s="143"/>
      <c r="AJ352" s="104"/>
    </row>
    <row r="353" spans="18:36" x14ac:dyDescent="0.2">
      <c r="R353" s="14"/>
      <c r="S353" s="14"/>
      <c r="T353" s="14"/>
      <c r="U353" s="14"/>
      <c r="AD353" s="101"/>
      <c r="AE353" s="212"/>
      <c r="AF353" s="24"/>
      <c r="AG353" s="24"/>
      <c r="AH353" s="24"/>
      <c r="AI353" s="143"/>
      <c r="AJ353" s="104"/>
    </row>
    <row r="354" spans="18:36" x14ac:dyDescent="0.2">
      <c r="R354" s="14"/>
      <c r="S354" s="14"/>
      <c r="T354" s="14"/>
      <c r="U354" s="14"/>
      <c r="AD354" s="101"/>
      <c r="AE354" s="212"/>
      <c r="AF354" s="24"/>
      <c r="AG354" s="24"/>
      <c r="AH354" s="24"/>
      <c r="AI354" s="143"/>
      <c r="AJ354" s="104"/>
    </row>
    <row r="355" spans="18:36" x14ac:dyDescent="0.2">
      <c r="R355" s="14"/>
      <c r="S355" s="14"/>
      <c r="T355" s="14"/>
      <c r="U355" s="14"/>
      <c r="AD355" s="101"/>
      <c r="AE355" s="212"/>
      <c r="AF355" s="24"/>
      <c r="AG355" s="24"/>
      <c r="AH355" s="24"/>
      <c r="AI355" s="143"/>
      <c r="AJ355" s="104"/>
    </row>
    <row r="356" spans="18:36" x14ac:dyDescent="0.2">
      <c r="R356" s="14"/>
      <c r="S356" s="14"/>
      <c r="T356" s="14"/>
      <c r="U356" s="14"/>
      <c r="AD356" s="219"/>
      <c r="AE356" s="212"/>
      <c r="AF356" s="24"/>
      <c r="AG356" s="24"/>
      <c r="AH356" s="24"/>
      <c r="AI356" s="143"/>
      <c r="AJ356" s="104"/>
    </row>
    <row r="357" spans="18:36" x14ac:dyDescent="0.2">
      <c r="R357" s="14"/>
      <c r="S357" s="14"/>
      <c r="T357" s="14"/>
      <c r="U357" s="14"/>
      <c r="AD357" s="101"/>
      <c r="AE357" s="212"/>
      <c r="AF357" s="24"/>
      <c r="AG357" s="24"/>
      <c r="AH357" s="24"/>
      <c r="AI357" s="143"/>
      <c r="AJ357" s="104"/>
    </row>
    <row r="358" spans="18:36" x14ac:dyDescent="0.2">
      <c r="R358" s="14"/>
      <c r="S358" s="14"/>
      <c r="T358" s="14"/>
      <c r="U358" s="14"/>
      <c r="AD358" s="101"/>
      <c r="AE358" s="212"/>
      <c r="AF358" s="24"/>
      <c r="AG358" s="24"/>
      <c r="AH358" s="24"/>
      <c r="AI358" s="143"/>
      <c r="AJ358" s="104"/>
    </row>
    <row r="359" spans="18:36" x14ac:dyDescent="0.2">
      <c r="R359" s="14"/>
      <c r="S359" s="14"/>
      <c r="T359" s="14"/>
      <c r="U359" s="14"/>
      <c r="AD359" s="101"/>
      <c r="AE359" s="212"/>
      <c r="AF359" s="24"/>
      <c r="AG359" s="24"/>
      <c r="AH359" s="24"/>
      <c r="AI359" s="143"/>
      <c r="AJ359" s="104"/>
    </row>
    <row r="360" spans="18:36" x14ac:dyDescent="0.2">
      <c r="R360" s="14"/>
      <c r="S360" s="14"/>
      <c r="T360" s="14"/>
      <c r="U360" s="14"/>
      <c r="AD360" s="101"/>
      <c r="AE360" s="212"/>
      <c r="AF360" s="24"/>
      <c r="AG360" s="51"/>
      <c r="AH360" s="24"/>
      <c r="AI360" s="143"/>
      <c r="AJ360" s="104"/>
    </row>
    <row r="361" spans="18:36" x14ac:dyDescent="0.2">
      <c r="R361" s="14"/>
      <c r="S361" s="14"/>
      <c r="T361" s="14"/>
      <c r="U361" s="14"/>
      <c r="AD361" s="101"/>
      <c r="AE361" s="212"/>
      <c r="AF361" s="24"/>
      <c r="AG361" s="24"/>
      <c r="AH361" s="24"/>
      <c r="AI361" s="143"/>
      <c r="AJ361" s="104"/>
    </row>
    <row r="362" spans="18:36" x14ac:dyDescent="0.2">
      <c r="R362" s="14"/>
      <c r="S362" s="14"/>
      <c r="T362" s="14"/>
      <c r="U362" s="14"/>
      <c r="AD362" s="101"/>
      <c r="AE362" s="212"/>
      <c r="AF362" s="24"/>
      <c r="AG362" s="24"/>
      <c r="AH362" s="24"/>
      <c r="AI362" s="143"/>
      <c r="AJ362" s="104"/>
    </row>
    <row r="363" spans="18:36" x14ac:dyDescent="0.2">
      <c r="R363" s="14"/>
      <c r="S363" s="14"/>
      <c r="T363" s="14"/>
      <c r="U363" s="14"/>
      <c r="AD363" s="101"/>
      <c r="AE363" s="212"/>
      <c r="AF363" s="24"/>
      <c r="AG363" s="24"/>
      <c r="AH363" s="24"/>
      <c r="AI363" s="143"/>
      <c r="AJ363" s="104"/>
    </row>
    <row r="364" spans="18:36" x14ac:dyDescent="0.2">
      <c r="R364" s="14"/>
      <c r="S364" s="14"/>
      <c r="T364" s="14"/>
      <c r="U364" s="14"/>
      <c r="AD364" s="101"/>
      <c r="AE364" s="212"/>
      <c r="AF364" s="24"/>
      <c r="AG364" s="24"/>
      <c r="AH364" s="24"/>
      <c r="AI364" s="143"/>
      <c r="AJ364" s="104"/>
    </row>
    <row r="365" spans="18:36" x14ac:dyDescent="0.2">
      <c r="R365" s="14"/>
      <c r="S365" s="14"/>
      <c r="T365" s="14"/>
      <c r="U365" s="14"/>
      <c r="AD365" s="101"/>
      <c r="AE365" s="212"/>
      <c r="AF365" s="24"/>
      <c r="AG365" s="24"/>
      <c r="AH365" s="24"/>
      <c r="AI365" s="143"/>
      <c r="AJ365" s="104"/>
    </row>
    <row r="366" spans="18:36" x14ac:dyDescent="0.2">
      <c r="R366" s="14"/>
      <c r="S366" s="14"/>
      <c r="T366" s="14"/>
      <c r="U366" s="14"/>
      <c r="AD366" s="101"/>
      <c r="AE366" s="212"/>
      <c r="AF366" s="24"/>
      <c r="AG366" s="24"/>
      <c r="AH366" s="24"/>
      <c r="AI366" s="143"/>
      <c r="AJ366" s="104"/>
    </row>
    <row r="367" spans="18:36" x14ac:dyDescent="0.2">
      <c r="R367" s="14"/>
      <c r="S367" s="14"/>
      <c r="T367" s="14"/>
      <c r="U367" s="14"/>
      <c r="AD367" s="101"/>
      <c r="AE367" s="212"/>
      <c r="AF367" s="24"/>
      <c r="AG367" s="24"/>
      <c r="AH367" s="24"/>
      <c r="AI367" s="143"/>
      <c r="AJ367" s="104"/>
    </row>
    <row r="368" spans="18:36" x14ac:dyDescent="0.2">
      <c r="R368" s="14"/>
      <c r="S368" s="14"/>
      <c r="T368" s="14"/>
      <c r="U368" s="14"/>
      <c r="AD368" s="101"/>
      <c r="AE368" s="212"/>
      <c r="AF368" s="24"/>
      <c r="AG368" s="24"/>
      <c r="AH368" s="24"/>
      <c r="AI368" s="143"/>
      <c r="AJ368" s="104"/>
    </row>
    <row r="369" spans="18:36" x14ac:dyDescent="0.2">
      <c r="R369" s="14"/>
      <c r="S369" s="14"/>
      <c r="T369" s="14"/>
      <c r="U369" s="14"/>
      <c r="AD369" s="101"/>
      <c r="AE369" s="212"/>
      <c r="AF369" s="24"/>
      <c r="AG369" s="51"/>
      <c r="AH369" s="24"/>
      <c r="AI369" s="143"/>
      <c r="AJ369" s="104"/>
    </row>
    <row r="370" spans="18:36" x14ac:dyDescent="0.2">
      <c r="R370" s="14"/>
      <c r="S370" s="14"/>
      <c r="T370" s="14"/>
      <c r="U370" s="14"/>
      <c r="AD370" s="101"/>
      <c r="AE370" s="212"/>
      <c r="AF370" s="24"/>
      <c r="AG370" s="24"/>
      <c r="AH370" s="24"/>
      <c r="AI370" s="143"/>
      <c r="AJ370" s="104"/>
    </row>
    <row r="371" spans="18:36" x14ac:dyDescent="0.2">
      <c r="R371" s="14"/>
      <c r="S371" s="14"/>
      <c r="T371" s="14"/>
      <c r="U371" s="14"/>
      <c r="AD371" s="101"/>
      <c r="AE371" s="212"/>
      <c r="AF371" s="24"/>
      <c r="AG371" s="24"/>
      <c r="AH371" s="24"/>
      <c r="AI371" s="143"/>
      <c r="AJ371" s="104"/>
    </row>
    <row r="372" spans="18:36" x14ac:dyDescent="0.2">
      <c r="R372" s="14"/>
      <c r="S372" s="14"/>
      <c r="T372" s="14"/>
      <c r="U372" s="14"/>
      <c r="AD372" s="101"/>
      <c r="AE372" s="212"/>
      <c r="AF372" s="24"/>
      <c r="AG372" s="24"/>
      <c r="AH372" s="24"/>
      <c r="AI372" s="143"/>
      <c r="AJ372" s="104"/>
    </row>
    <row r="373" spans="18:36" x14ac:dyDescent="0.2">
      <c r="R373" s="14"/>
      <c r="S373" s="14"/>
      <c r="T373" s="14"/>
      <c r="U373" s="14"/>
      <c r="AD373" s="107"/>
      <c r="AE373" s="212"/>
      <c r="AF373" s="24"/>
      <c r="AG373" s="24"/>
      <c r="AH373" s="24"/>
      <c r="AI373" s="143"/>
      <c r="AJ373" s="104"/>
    </row>
    <row r="374" spans="18:36" x14ac:dyDescent="0.2">
      <c r="R374" s="14"/>
      <c r="S374" s="14"/>
      <c r="T374" s="14"/>
      <c r="U374" s="14"/>
      <c r="AD374" s="101"/>
      <c r="AE374" s="212"/>
      <c r="AF374" s="24"/>
      <c r="AG374" s="24"/>
      <c r="AH374" s="24"/>
      <c r="AI374" s="143"/>
      <c r="AJ374" s="104"/>
    </row>
    <row r="375" spans="18:36" x14ac:dyDescent="0.2">
      <c r="R375" s="14"/>
      <c r="S375" s="14"/>
      <c r="T375" s="14"/>
      <c r="U375" s="14"/>
      <c r="AD375" s="219"/>
      <c r="AE375" s="212"/>
      <c r="AF375" s="24"/>
      <c r="AG375" s="24"/>
      <c r="AH375" s="24"/>
      <c r="AI375" s="143"/>
      <c r="AJ375" s="104"/>
    </row>
    <row r="376" spans="18:36" x14ac:dyDescent="0.2">
      <c r="R376" s="14"/>
      <c r="S376" s="14"/>
      <c r="T376" s="14"/>
      <c r="U376" s="14"/>
      <c r="AD376" s="101"/>
      <c r="AE376" s="212"/>
      <c r="AF376" s="24"/>
      <c r="AG376" s="24"/>
      <c r="AH376" s="24"/>
      <c r="AI376" s="143"/>
      <c r="AJ376" s="104"/>
    </row>
    <row r="377" spans="18:36" x14ac:dyDescent="0.2">
      <c r="R377" s="14"/>
      <c r="S377" s="14"/>
      <c r="T377" s="14"/>
      <c r="U377" s="14"/>
      <c r="AD377" s="101"/>
      <c r="AE377" s="212"/>
      <c r="AF377" s="24"/>
      <c r="AG377" s="24"/>
      <c r="AH377" s="24"/>
      <c r="AI377" s="143"/>
      <c r="AJ377" s="104"/>
    </row>
    <row r="378" spans="18:36" x14ac:dyDescent="0.2">
      <c r="R378" s="14"/>
      <c r="S378" s="14"/>
      <c r="T378" s="14"/>
      <c r="U378" s="14"/>
      <c r="AD378" s="101"/>
      <c r="AE378" s="212"/>
      <c r="AF378" s="24"/>
      <c r="AG378" s="24"/>
      <c r="AH378" s="24"/>
      <c r="AI378" s="143"/>
      <c r="AJ378" s="104"/>
    </row>
    <row r="379" spans="18:36" x14ac:dyDescent="0.2">
      <c r="R379" s="14"/>
      <c r="S379" s="14"/>
      <c r="T379" s="14"/>
      <c r="U379" s="14"/>
      <c r="AD379" s="101"/>
      <c r="AE379" s="212"/>
      <c r="AF379" s="24"/>
      <c r="AG379" s="51"/>
      <c r="AH379" s="24"/>
      <c r="AI379" s="143"/>
      <c r="AJ379" s="104"/>
    </row>
    <row r="380" spans="18:36" x14ac:dyDescent="0.2">
      <c r="R380" s="14"/>
      <c r="S380" s="14"/>
      <c r="T380" s="14"/>
      <c r="U380" s="14"/>
      <c r="AD380" s="101"/>
      <c r="AE380" s="212"/>
      <c r="AF380" s="24"/>
      <c r="AG380" s="24"/>
      <c r="AH380" s="24"/>
      <c r="AI380" s="143"/>
      <c r="AJ380" s="104"/>
    </row>
    <row r="381" spans="18:36" x14ac:dyDescent="0.2">
      <c r="R381" s="14"/>
      <c r="S381" s="14"/>
      <c r="T381" s="14"/>
      <c r="U381" s="14"/>
      <c r="AD381" s="101"/>
      <c r="AE381" s="212"/>
      <c r="AF381" s="24"/>
      <c r="AG381" s="24"/>
      <c r="AH381" s="24"/>
      <c r="AI381" s="143"/>
      <c r="AJ381" s="104"/>
    </row>
    <row r="382" spans="18:36" x14ac:dyDescent="0.2">
      <c r="R382" s="14"/>
      <c r="S382" s="14"/>
      <c r="T382" s="14"/>
      <c r="U382" s="14"/>
      <c r="AD382" s="101"/>
      <c r="AE382" s="212"/>
      <c r="AF382" s="24"/>
      <c r="AG382" s="24"/>
      <c r="AH382" s="24"/>
      <c r="AI382" s="143"/>
      <c r="AJ382" s="104"/>
    </row>
    <row r="383" spans="18:36" x14ac:dyDescent="0.2">
      <c r="R383" s="14"/>
      <c r="S383" s="14"/>
      <c r="T383" s="14"/>
      <c r="U383" s="14"/>
      <c r="AD383" s="101"/>
      <c r="AE383" s="212"/>
      <c r="AF383" s="24"/>
      <c r="AG383" s="24"/>
      <c r="AH383" s="24"/>
      <c r="AI383" s="143"/>
      <c r="AJ383" s="104"/>
    </row>
    <row r="384" spans="18:36" x14ac:dyDescent="0.2">
      <c r="R384" s="14"/>
      <c r="S384" s="14"/>
      <c r="T384" s="14"/>
      <c r="U384" s="14"/>
      <c r="AD384" s="101"/>
      <c r="AE384" s="212"/>
      <c r="AF384" s="24"/>
      <c r="AG384" s="24"/>
      <c r="AH384" s="24"/>
      <c r="AI384" s="143"/>
      <c r="AJ384" s="104"/>
    </row>
    <row r="385" spans="18:36" x14ac:dyDescent="0.2">
      <c r="R385" s="14"/>
      <c r="S385" s="14"/>
      <c r="T385" s="14"/>
      <c r="U385" s="14"/>
      <c r="AD385" s="101"/>
      <c r="AE385" s="212"/>
      <c r="AF385" s="24"/>
      <c r="AG385" s="24"/>
      <c r="AH385" s="24"/>
      <c r="AI385" s="143"/>
      <c r="AJ385" s="104"/>
    </row>
    <row r="386" spans="18:36" x14ac:dyDescent="0.2">
      <c r="R386" s="14"/>
      <c r="S386" s="14"/>
      <c r="T386" s="14"/>
      <c r="U386" s="14"/>
      <c r="AD386" s="101"/>
      <c r="AE386" s="212"/>
      <c r="AF386" s="24"/>
      <c r="AG386" s="24"/>
      <c r="AH386" s="24"/>
      <c r="AI386" s="143"/>
      <c r="AJ386" s="104"/>
    </row>
    <row r="387" spans="18:36" x14ac:dyDescent="0.2">
      <c r="R387" s="14"/>
      <c r="S387" s="14"/>
      <c r="T387" s="14"/>
      <c r="U387" s="14"/>
      <c r="AD387" s="101"/>
      <c r="AE387" s="212"/>
      <c r="AF387" s="24"/>
      <c r="AG387" s="51"/>
      <c r="AH387" s="24"/>
      <c r="AI387" s="143"/>
      <c r="AJ387" s="104"/>
    </row>
    <row r="388" spans="18:36" x14ac:dyDescent="0.2">
      <c r="R388" s="14"/>
      <c r="S388" s="14"/>
      <c r="T388" s="14"/>
      <c r="U388" s="14"/>
      <c r="AD388" s="101"/>
      <c r="AE388" s="212"/>
      <c r="AF388" s="24"/>
      <c r="AG388" s="24"/>
      <c r="AH388" s="24"/>
      <c r="AI388" s="143"/>
      <c r="AJ388" s="104"/>
    </row>
    <row r="389" spans="18:36" x14ac:dyDescent="0.2">
      <c r="R389" s="14"/>
      <c r="S389" s="14"/>
      <c r="T389" s="14"/>
      <c r="U389" s="14"/>
      <c r="AD389" s="101"/>
      <c r="AE389" s="212"/>
      <c r="AF389" s="24"/>
      <c r="AG389" s="24"/>
      <c r="AH389" s="24"/>
      <c r="AI389" s="143"/>
      <c r="AJ389" s="104"/>
    </row>
    <row r="390" spans="18:36" x14ac:dyDescent="0.2">
      <c r="R390" s="14"/>
      <c r="S390" s="14"/>
      <c r="T390" s="14"/>
      <c r="U390" s="14"/>
      <c r="AD390" s="101"/>
      <c r="AE390" s="212"/>
      <c r="AF390" s="24"/>
      <c r="AG390" s="24"/>
      <c r="AH390" s="24"/>
      <c r="AI390" s="143"/>
      <c r="AJ390" s="104"/>
    </row>
    <row r="391" spans="18:36" x14ac:dyDescent="0.2">
      <c r="R391" s="14"/>
      <c r="S391" s="14"/>
      <c r="T391" s="14"/>
      <c r="U391" s="14"/>
      <c r="AD391" s="101"/>
      <c r="AE391" s="212"/>
      <c r="AF391" s="24"/>
      <c r="AG391" s="24"/>
      <c r="AH391" s="24"/>
      <c r="AI391" s="143"/>
      <c r="AJ391" s="104"/>
    </row>
    <row r="392" spans="18:36" x14ac:dyDescent="0.2">
      <c r="R392" s="14"/>
      <c r="S392" s="14"/>
      <c r="T392" s="14"/>
      <c r="U392" s="14"/>
      <c r="AD392" s="101"/>
      <c r="AE392" s="211"/>
      <c r="AF392" s="121"/>
      <c r="AG392" s="24"/>
      <c r="AH392" s="24"/>
      <c r="AI392" s="143"/>
      <c r="AJ392" s="104"/>
    </row>
    <row r="393" spans="18:36" x14ac:dyDescent="0.2">
      <c r="R393" s="14"/>
      <c r="S393" s="14"/>
      <c r="T393" s="14"/>
      <c r="U393" s="14"/>
      <c r="AD393" s="101"/>
      <c r="AE393" s="211"/>
      <c r="AF393" s="121"/>
      <c r="AG393" s="24"/>
      <c r="AH393" s="24"/>
      <c r="AI393" s="143"/>
      <c r="AJ393" s="104"/>
    </row>
    <row r="394" spans="18:36" x14ac:dyDescent="0.2">
      <c r="R394" s="14"/>
      <c r="S394" s="14"/>
      <c r="T394" s="14"/>
      <c r="U394" s="14"/>
      <c r="AD394" s="101"/>
      <c r="AE394" s="211"/>
      <c r="AF394" s="121"/>
      <c r="AG394" s="24"/>
      <c r="AH394" s="24"/>
      <c r="AI394" s="143"/>
      <c r="AJ394" s="104"/>
    </row>
    <row r="395" spans="18:36" x14ac:dyDescent="0.2">
      <c r="R395" s="14"/>
      <c r="S395" s="14"/>
      <c r="T395" s="14"/>
      <c r="U395" s="14"/>
      <c r="AD395" s="101"/>
      <c r="AE395" s="211"/>
      <c r="AF395" s="121"/>
      <c r="AG395" s="24"/>
      <c r="AH395" s="24"/>
      <c r="AI395" s="143"/>
      <c r="AJ395" s="104"/>
    </row>
    <row r="396" spans="18:36" x14ac:dyDescent="0.2">
      <c r="R396" s="14"/>
      <c r="S396" s="14"/>
      <c r="T396" s="14"/>
      <c r="U396" s="14"/>
      <c r="AD396" s="101"/>
      <c r="AE396" s="211"/>
      <c r="AF396" s="121"/>
      <c r="AG396" s="24"/>
      <c r="AH396" s="24"/>
      <c r="AI396" s="143"/>
      <c r="AJ396" s="104"/>
    </row>
    <row r="397" spans="18:36" x14ac:dyDescent="0.2">
      <c r="R397" s="14"/>
      <c r="S397" s="14"/>
      <c r="T397" s="14"/>
      <c r="U397" s="14"/>
      <c r="AD397" s="101"/>
      <c r="AE397" s="211"/>
      <c r="AF397" s="121"/>
      <c r="AG397" s="24"/>
      <c r="AH397" s="24"/>
      <c r="AI397" s="143"/>
      <c r="AJ397" s="104"/>
    </row>
    <row r="398" spans="18:36" x14ac:dyDescent="0.2">
      <c r="R398" s="14"/>
      <c r="S398" s="14"/>
      <c r="T398" s="14"/>
      <c r="U398" s="14"/>
      <c r="AD398" s="101"/>
      <c r="AE398" s="211"/>
      <c r="AF398" s="121"/>
      <c r="AG398" s="24"/>
      <c r="AH398" s="24"/>
      <c r="AI398" s="143"/>
      <c r="AJ398" s="104"/>
    </row>
    <row r="399" spans="18:36" x14ac:dyDescent="0.2">
      <c r="R399" s="14"/>
      <c r="S399" s="14"/>
      <c r="T399" s="14"/>
      <c r="U399" s="14"/>
      <c r="AD399" s="101"/>
      <c r="AE399" s="211"/>
      <c r="AF399" s="121"/>
      <c r="AG399" s="24"/>
      <c r="AH399" s="24"/>
      <c r="AI399" s="143"/>
      <c r="AJ399" s="104"/>
    </row>
    <row r="400" spans="18:36" x14ac:dyDescent="0.2">
      <c r="R400" s="14"/>
      <c r="S400" s="14"/>
      <c r="T400" s="14"/>
      <c r="U400" s="14"/>
      <c r="AD400" s="101"/>
      <c r="AE400" s="211"/>
      <c r="AF400" s="121"/>
      <c r="AG400" s="24"/>
      <c r="AH400" s="24"/>
      <c r="AI400" s="143"/>
      <c r="AJ400" s="104"/>
    </row>
    <row r="401" spans="18:36" x14ac:dyDescent="0.2">
      <c r="R401" s="14"/>
      <c r="S401" s="14"/>
      <c r="T401" s="14"/>
      <c r="U401" s="14"/>
      <c r="AD401" s="101"/>
      <c r="AE401" s="211"/>
      <c r="AF401" s="121"/>
      <c r="AG401" s="24"/>
      <c r="AH401" s="24"/>
      <c r="AI401" s="143"/>
      <c r="AJ401" s="104"/>
    </row>
    <row r="402" spans="18:36" x14ac:dyDescent="0.2">
      <c r="R402" s="14"/>
      <c r="S402" s="14"/>
      <c r="T402" s="14"/>
      <c r="U402" s="14"/>
      <c r="AD402" s="101"/>
      <c r="AE402" s="211"/>
      <c r="AF402" s="121"/>
      <c r="AG402" s="24"/>
      <c r="AH402" s="24"/>
      <c r="AI402" s="143"/>
      <c r="AJ402" s="104"/>
    </row>
    <row r="403" spans="18:36" x14ac:dyDescent="0.2">
      <c r="R403" s="14"/>
      <c r="S403" s="14"/>
      <c r="T403" s="14"/>
      <c r="U403" s="14"/>
      <c r="AD403" s="101"/>
      <c r="AE403" s="211"/>
      <c r="AF403" s="121"/>
      <c r="AG403" s="24"/>
      <c r="AH403" s="24"/>
      <c r="AI403" s="143"/>
      <c r="AJ403" s="104"/>
    </row>
    <row r="404" spans="18:36" x14ac:dyDescent="0.2">
      <c r="R404" s="14"/>
      <c r="S404" s="14"/>
      <c r="T404" s="14"/>
      <c r="U404" s="14"/>
      <c r="AD404" s="101"/>
      <c r="AE404" s="211"/>
      <c r="AF404" s="121"/>
      <c r="AG404" s="24"/>
      <c r="AH404" s="24"/>
      <c r="AI404" s="143"/>
      <c r="AJ404" s="104"/>
    </row>
    <row r="405" spans="18:36" x14ac:dyDescent="0.2">
      <c r="R405" s="14"/>
      <c r="S405" s="14"/>
      <c r="T405" s="14"/>
      <c r="U405" s="14"/>
      <c r="AD405" s="101"/>
      <c r="AE405" s="211"/>
      <c r="AF405" s="121"/>
      <c r="AG405" s="24"/>
      <c r="AH405" s="24"/>
      <c r="AI405" s="143"/>
      <c r="AJ405" s="104"/>
    </row>
    <row r="406" spans="18:36" x14ac:dyDescent="0.2">
      <c r="R406" s="14"/>
      <c r="S406" s="14"/>
      <c r="T406" s="14"/>
      <c r="U406" s="14"/>
      <c r="AD406" s="101"/>
      <c r="AE406" s="211"/>
      <c r="AF406" s="121"/>
      <c r="AG406" s="24"/>
      <c r="AH406" s="24"/>
      <c r="AI406" s="143"/>
      <c r="AJ406" s="104"/>
    </row>
    <row r="407" spans="18:36" x14ac:dyDescent="0.2">
      <c r="R407" s="14"/>
      <c r="S407" s="14"/>
      <c r="T407" s="14"/>
      <c r="U407" s="14"/>
      <c r="AD407" s="101"/>
      <c r="AE407" s="211"/>
      <c r="AF407" s="121"/>
      <c r="AG407" s="24"/>
      <c r="AH407" s="24"/>
      <c r="AI407" s="143"/>
      <c r="AJ407" s="104"/>
    </row>
    <row r="408" spans="18:36" x14ac:dyDescent="0.2">
      <c r="R408" s="14"/>
      <c r="S408" s="14"/>
      <c r="T408" s="14"/>
      <c r="U408" s="14"/>
      <c r="AD408" s="101"/>
      <c r="AE408" s="211"/>
      <c r="AF408" s="121"/>
      <c r="AG408" s="24"/>
      <c r="AH408" s="24"/>
      <c r="AI408" s="143"/>
      <c r="AJ408" s="104"/>
    </row>
    <row r="409" spans="18:36" x14ac:dyDescent="0.2">
      <c r="R409" s="14"/>
      <c r="S409" s="14"/>
      <c r="T409" s="14"/>
      <c r="U409" s="14"/>
      <c r="AD409" s="101"/>
      <c r="AE409" s="211"/>
      <c r="AF409" s="121"/>
      <c r="AG409" s="24"/>
      <c r="AH409" s="24"/>
      <c r="AI409" s="143"/>
      <c r="AJ409" s="104"/>
    </row>
    <row r="410" spans="18:36" x14ac:dyDescent="0.2">
      <c r="R410" s="14"/>
      <c r="S410" s="14"/>
      <c r="T410" s="14"/>
      <c r="U410" s="14"/>
      <c r="AD410" s="101"/>
      <c r="AE410" s="211"/>
      <c r="AF410" s="121"/>
      <c r="AG410" s="24"/>
      <c r="AH410" s="24"/>
      <c r="AI410" s="143"/>
      <c r="AJ410" s="104"/>
    </row>
    <row r="411" spans="18:36" x14ac:dyDescent="0.2">
      <c r="R411" s="14"/>
      <c r="S411" s="14"/>
      <c r="T411" s="14"/>
      <c r="U411" s="14"/>
      <c r="AD411" s="101"/>
      <c r="AE411" s="211"/>
      <c r="AF411" s="121"/>
      <c r="AG411" s="24"/>
      <c r="AH411" s="24"/>
      <c r="AI411" s="143"/>
      <c r="AJ411" s="104"/>
    </row>
    <row r="412" spans="18:36" x14ac:dyDescent="0.2">
      <c r="R412" s="14"/>
      <c r="S412" s="14"/>
      <c r="T412" s="14"/>
      <c r="U412" s="14"/>
      <c r="AD412" s="101"/>
      <c r="AE412" s="211"/>
      <c r="AF412" s="121"/>
      <c r="AG412" s="24"/>
      <c r="AH412" s="24"/>
      <c r="AI412" s="143"/>
      <c r="AJ412" s="104"/>
    </row>
    <row r="413" spans="18:36" x14ac:dyDescent="0.2">
      <c r="R413" s="14"/>
      <c r="S413" s="14"/>
      <c r="T413" s="14"/>
      <c r="U413" s="14"/>
      <c r="AD413" s="101"/>
      <c r="AE413" s="211"/>
      <c r="AF413" s="121"/>
      <c r="AG413" s="24"/>
      <c r="AH413" s="24"/>
      <c r="AI413" s="143"/>
      <c r="AJ413" s="104"/>
    </row>
    <row r="414" spans="18:36" x14ac:dyDescent="0.2">
      <c r="R414" s="14"/>
      <c r="S414" s="14"/>
      <c r="T414" s="14"/>
      <c r="U414" s="14"/>
      <c r="AD414" s="101"/>
      <c r="AE414" s="211"/>
      <c r="AF414" s="121"/>
      <c r="AG414" s="24"/>
      <c r="AH414" s="24"/>
      <c r="AI414" s="143"/>
      <c r="AJ414" s="104"/>
    </row>
    <row r="415" spans="18:36" x14ac:dyDescent="0.2">
      <c r="R415" s="14"/>
      <c r="S415" s="14"/>
      <c r="T415" s="14"/>
      <c r="U415" s="14"/>
      <c r="AD415" s="101"/>
      <c r="AE415" s="211"/>
      <c r="AF415" s="121"/>
      <c r="AG415" s="24"/>
      <c r="AH415" s="24"/>
      <c r="AI415" s="143"/>
      <c r="AJ415" s="104"/>
    </row>
    <row r="416" spans="18:36" x14ac:dyDescent="0.2">
      <c r="R416" s="14"/>
      <c r="S416" s="14"/>
      <c r="T416" s="14"/>
      <c r="U416" s="14"/>
      <c r="AD416" s="101"/>
      <c r="AE416" s="211"/>
      <c r="AF416" s="121"/>
      <c r="AG416" s="24"/>
      <c r="AH416" s="24"/>
      <c r="AI416" s="143"/>
      <c r="AJ416" s="104"/>
    </row>
    <row r="417" spans="18:36" x14ac:dyDescent="0.2">
      <c r="R417" s="14"/>
      <c r="S417" s="14"/>
      <c r="T417" s="14"/>
      <c r="U417" s="14"/>
      <c r="AD417" s="101"/>
      <c r="AE417" s="211"/>
      <c r="AF417" s="121"/>
      <c r="AG417" s="24"/>
      <c r="AH417" s="24"/>
      <c r="AI417" s="143"/>
      <c r="AJ417" s="104"/>
    </row>
    <row r="418" spans="18:36" x14ac:dyDescent="0.2">
      <c r="R418" s="14"/>
      <c r="S418" s="14"/>
      <c r="T418" s="14"/>
      <c r="U418" s="14"/>
      <c r="AD418" s="101"/>
      <c r="AE418" s="211"/>
      <c r="AF418" s="121"/>
      <c r="AG418" s="24"/>
      <c r="AH418" s="24"/>
      <c r="AI418" s="143"/>
      <c r="AJ418" s="104"/>
    </row>
    <row r="419" spans="18:36" x14ac:dyDescent="0.2">
      <c r="R419" s="14"/>
      <c r="S419" s="14"/>
      <c r="T419" s="14"/>
      <c r="U419" s="14"/>
      <c r="AD419" s="101"/>
      <c r="AE419" s="211"/>
      <c r="AF419" s="121"/>
      <c r="AG419" s="24"/>
      <c r="AH419" s="24"/>
      <c r="AI419" s="143"/>
      <c r="AJ419" s="104"/>
    </row>
    <row r="420" spans="18:36" x14ac:dyDescent="0.2">
      <c r="R420" s="14"/>
      <c r="S420" s="14"/>
      <c r="T420" s="14"/>
      <c r="U420" s="14"/>
      <c r="AD420" s="101"/>
      <c r="AE420" s="211"/>
      <c r="AF420" s="121"/>
      <c r="AG420" s="24"/>
      <c r="AH420" s="24"/>
      <c r="AI420" s="143"/>
      <c r="AJ420" s="104"/>
    </row>
    <row r="421" spans="18:36" x14ac:dyDescent="0.2">
      <c r="R421" s="14"/>
      <c r="S421" s="14"/>
      <c r="T421" s="14"/>
      <c r="U421" s="14"/>
      <c r="AD421" s="101"/>
      <c r="AE421" s="211"/>
      <c r="AF421" s="121"/>
      <c r="AG421" s="24"/>
      <c r="AH421" s="24"/>
      <c r="AI421" s="143"/>
      <c r="AJ421" s="104"/>
    </row>
    <row r="422" spans="18:36" x14ac:dyDescent="0.2">
      <c r="R422" s="14"/>
      <c r="S422" s="14"/>
      <c r="T422" s="14"/>
      <c r="U422" s="14"/>
      <c r="AD422" s="101"/>
      <c r="AE422" s="211"/>
      <c r="AF422" s="121"/>
      <c r="AG422" s="24"/>
      <c r="AH422" s="24"/>
      <c r="AI422" s="143"/>
      <c r="AJ422" s="104"/>
    </row>
    <row r="423" spans="18:36" x14ac:dyDescent="0.2">
      <c r="R423" s="14"/>
      <c r="S423" s="14"/>
      <c r="T423" s="14"/>
      <c r="U423" s="14"/>
      <c r="AD423" s="101"/>
      <c r="AE423" s="211"/>
      <c r="AF423" s="121"/>
      <c r="AG423" s="24"/>
      <c r="AH423" s="24"/>
      <c r="AI423" s="143"/>
      <c r="AJ423" s="104"/>
    </row>
    <row r="424" spans="18:36" x14ac:dyDescent="0.2">
      <c r="R424" s="14"/>
      <c r="S424" s="14"/>
      <c r="T424" s="14"/>
      <c r="U424" s="14"/>
      <c r="AD424" s="101"/>
      <c r="AE424" s="211"/>
      <c r="AF424" s="121"/>
      <c r="AG424" s="24"/>
      <c r="AH424" s="24"/>
      <c r="AI424" s="143"/>
      <c r="AJ424" s="104"/>
    </row>
    <row r="425" spans="18:36" x14ac:dyDescent="0.2">
      <c r="R425" s="14"/>
      <c r="S425" s="14"/>
      <c r="T425" s="14"/>
      <c r="U425" s="14"/>
      <c r="AD425" s="101"/>
      <c r="AE425" s="211"/>
      <c r="AF425" s="121"/>
      <c r="AG425" s="24"/>
      <c r="AH425" s="24"/>
      <c r="AI425" s="143"/>
      <c r="AJ425" s="104"/>
    </row>
    <row r="426" spans="18:36" x14ac:dyDescent="0.2">
      <c r="R426" s="14"/>
      <c r="S426" s="14"/>
      <c r="T426" s="14"/>
      <c r="U426" s="14"/>
      <c r="AD426" s="101"/>
      <c r="AE426" s="211"/>
      <c r="AF426" s="121"/>
      <c r="AG426" s="24"/>
      <c r="AH426" s="24"/>
      <c r="AI426" s="143"/>
      <c r="AJ426" s="104"/>
    </row>
    <row r="427" spans="18:36" x14ac:dyDescent="0.2">
      <c r="R427" s="14"/>
      <c r="S427" s="14"/>
      <c r="T427" s="14"/>
      <c r="U427" s="14"/>
      <c r="AD427" s="101"/>
      <c r="AE427" s="211"/>
      <c r="AF427" s="121"/>
      <c r="AG427" s="24"/>
      <c r="AH427" s="24"/>
      <c r="AI427" s="143"/>
      <c r="AJ427" s="104"/>
    </row>
    <row r="428" spans="18:36" x14ac:dyDescent="0.2">
      <c r="R428" s="14"/>
      <c r="S428" s="14"/>
      <c r="T428" s="14"/>
      <c r="U428" s="14"/>
      <c r="AD428" s="101"/>
      <c r="AE428" s="211"/>
      <c r="AF428" s="121"/>
      <c r="AG428" s="24"/>
      <c r="AH428" s="24"/>
      <c r="AI428" s="143"/>
      <c r="AJ428" s="104"/>
    </row>
    <row r="429" spans="18:36" x14ac:dyDescent="0.2">
      <c r="R429" s="14"/>
      <c r="S429" s="14"/>
      <c r="T429" s="14"/>
      <c r="U429" s="14"/>
      <c r="AD429" s="101"/>
      <c r="AE429" s="211"/>
      <c r="AF429" s="121"/>
      <c r="AG429" s="24"/>
      <c r="AH429" s="24"/>
      <c r="AI429" s="143"/>
      <c r="AJ429" s="104"/>
    </row>
    <row r="430" spans="18:36" x14ac:dyDescent="0.2">
      <c r="R430" s="14"/>
      <c r="S430" s="14"/>
      <c r="T430" s="14"/>
      <c r="U430" s="14"/>
      <c r="AD430" s="101"/>
      <c r="AE430" s="211"/>
      <c r="AF430" s="121"/>
      <c r="AG430" s="24"/>
      <c r="AH430" s="24"/>
      <c r="AI430" s="143"/>
      <c r="AJ430" s="104"/>
    </row>
    <row r="431" spans="18:36" x14ac:dyDescent="0.2">
      <c r="R431" s="14"/>
      <c r="S431" s="14"/>
      <c r="T431" s="14"/>
      <c r="U431" s="14"/>
      <c r="AD431" s="101"/>
      <c r="AE431" s="211"/>
      <c r="AF431" s="121"/>
      <c r="AG431" s="24"/>
      <c r="AH431" s="24"/>
      <c r="AI431" s="143"/>
      <c r="AJ431" s="104"/>
    </row>
    <row r="432" spans="18:36" x14ac:dyDescent="0.2">
      <c r="R432" s="14"/>
      <c r="S432" s="14"/>
      <c r="T432" s="14"/>
      <c r="U432" s="14"/>
      <c r="AD432" s="101"/>
      <c r="AE432" s="211"/>
      <c r="AF432" s="121"/>
      <c r="AG432" s="24"/>
      <c r="AH432" s="24"/>
      <c r="AI432" s="143"/>
      <c r="AJ432" s="104"/>
    </row>
    <row r="433" spans="18:36" x14ac:dyDescent="0.2">
      <c r="R433" s="14"/>
      <c r="S433" s="14"/>
      <c r="T433" s="14"/>
      <c r="U433" s="14"/>
      <c r="AD433" s="101"/>
      <c r="AE433" s="211"/>
      <c r="AF433" s="121"/>
      <c r="AG433" s="24"/>
      <c r="AH433" s="24"/>
      <c r="AI433" s="143"/>
      <c r="AJ433" s="104"/>
    </row>
    <row r="434" spans="18:36" x14ac:dyDescent="0.2">
      <c r="R434" s="14"/>
      <c r="S434" s="14"/>
      <c r="T434" s="14"/>
      <c r="U434" s="14"/>
      <c r="AD434" s="101"/>
      <c r="AE434" s="211"/>
      <c r="AF434" s="121"/>
      <c r="AG434" s="24"/>
      <c r="AH434" s="24"/>
      <c r="AI434" s="143"/>
      <c r="AJ434" s="104"/>
    </row>
    <row r="435" spans="18:36" x14ac:dyDescent="0.2">
      <c r="R435" s="14"/>
      <c r="S435" s="14"/>
      <c r="T435" s="14"/>
      <c r="U435" s="14"/>
      <c r="AD435" s="101"/>
      <c r="AE435" s="211"/>
      <c r="AF435" s="121"/>
      <c r="AG435" s="24"/>
      <c r="AH435" s="24"/>
      <c r="AI435" s="143"/>
      <c r="AJ435" s="104"/>
    </row>
    <row r="436" spans="18:36" x14ac:dyDescent="0.2">
      <c r="R436" s="14"/>
      <c r="S436" s="14"/>
      <c r="T436" s="14"/>
      <c r="U436" s="14"/>
      <c r="AD436" s="101"/>
      <c r="AE436" s="211"/>
      <c r="AF436" s="121"/>
      <c r="AG436" s="24"/>
      <c r="AH436" s="24"/>
      <c r="AI436" s="143"/>
      <c r="AJ436" s="104"/>
    </row>
    <row r="437" spans="18:36" x14ac:dyDescent="0.2">
      <c r="R437" s="14"/>
      <c r="S437" s="14"/>
      <c r="T437" s="14"/>
      <c r="U437" s="14"/>
      <c r="AD437" s="101"/>
      <c r="AE437" s="211"/>
      <c r="AF437" s="121"/>
      <c r="AG437" s="24"/>
      <c r="AH437" s="24"/>
      <c r="AI437" s="143"/>
      <c r="AJ437" s="104"/>
    </row>
    <row r="438" spans="18:36" x14ac:dyDescent="0.2">
      <c r="R438" s="14"/>
      <c r="S438" s="14"/>
      <c r="T438" s="14"/>
      <c r="U438" s="14"/>
      <c r="AD438" s="101"/>
      <c r="AE438" s="211"/>
      <c r="AF438" s="121"/>
      <c r="AG438" s="24"/>
      <c r="AH438" s="24"/>
      <c r="AI438" s="143"/>
      <c r="AJ438" s="104"/>
    </row>
    <row r="439" spans="18:36" x14ac:dyDescent="0.2">
      <c r="R439" s="14"/>
      <c r="S439" s="14"/>
      <c r="T439" s="14"/>
      <c r="U439" s="14"/>
      <c r="AD439" s="101"/>
      <c r="AE439" s="211"/>
      <c r="AF439" s="121"/>
      <c r="AG439" s="24"/>
      <c r="AH439" s="24"/>
      <c r="AI439" s="143"/>
      <c r="AJ439" s="104"/>
    </row>
    <row r="440" spans="18:36" x14ac:dyDescent="0.2">
      <c r="R440" s="14"/>
      <c r="S440" s="14"/>
      <c r="T440" s="14"/>
      <c r="U440" s="14"/>
      <c r="AD440" s="101"/>
      <c r="AE440" s="211"/>
      <c r="AF440" s="121"/>
      <c r="AG440" s="24"/>
      <c r="AH440" s="24"/>
      <c r="AI440" s="143"/>
      <c r="AJ440" s="104"/>
    </row>
    <row r="441" spans="18:36" x14ac:dyDescent="0.2">
      <c r="R441" s="14"/>
      <c r="S441" s="14"/>
      <c r="T441" s="14"/>
      <c r="U441" s="14"/>
      <c r="AD441" s="101"/>
      <c r="AE441" s="211"/>
      <c r="AF441" s="121"/>
      <c r="AG441" s="24"/>
      <c r="AH441" s="24"/>
      <c r="AI441" s="143"/>
      <c r="AJ441" s="104"/>
    </row>
    <row r="442" spans="18:36" x14ac:dyDescent="0.2">
      <c r="R442" s="14"/>
      <c r="S442" s="14"/>
      <c r="T442" s="14"/>
      <c r="U442" s="14"/>
      <c r="AD442" s="101"/>
      <c r="AE442" s="211"/>
      <c r="AF442" s="121"/>
      <c r="AG442" s="24"/>
      <c r="AH442" s="24"/>
      <c r="AI442" s="143"/>
      <c r="AJ442" s="104"/>
    </row>
    <row r="443" spans="18:36" x14ac:dyDescent="0.2">
      <c r="R443" s="14"/>
      <c r="S443" s="14"/>
      <c r="T443" s="14"/>
      <c r="U443" s="14"/>
      <c r="AD443" s="101"/>
      <c r="AE443" s="211"/>
      <c r="AF443" s="121"/>
      <c r="AG443" s="24"/>
      <c r="AH443" s="24"/>
      <c r="AI443" s="143"/>
      <c r="AJ443" s="104"/>
    </row>
    <row r="444" spans="18:36" x14ac:dyDescent="0.2">
      <c r="R444" s="14"/>
      <c r="S444" s="14"/>
      <c r="T444" s="14"/>
      <c r="U444" s="14"/>
      <c r="AD444" s="101"/>
      <c r="AE444" s="211"/>
      <c r="AF444" s="121"/>
      <c r="AG444" s="24"/>
      <c r="AH444" s="24"/>
      <c r="AI444" s="143"/>
      <c r="AJ444" s="104"/>
    </row>
    <row r="445" spans="18:36" x14ac:dyDescent="0.2">
      <c r="R445" s="14"/>
      <c r="S445" s="14"/>
      <c r="T445" s="14"/>
      <c r="U445" s="14"/>
      <c r="AD445" s="101"/>
      <c r="AE445" s="211"/>
      <c r="AF445" s="121"/>
      <c r="AG445" s="24"/>
      <c r="AH445" s="24"/>
      <c r="AI445" s="143"/>
      <c r="AJ445" s="104"/>
    </row>
    <row r="446" spans="18:36" x14ac:dyDescent="0.2">
      <c r="R446" s="14"/>
      <c r="S446" s="14"/>
      <c r="T446" s="14"/>
      <c r="U446" s="14"/>
      <c r="AD446" s="101"/>
      <c r="AE446" s="211"/>
      <c r="AF446" s="121"/>
      <c r="AG446" s="24"/>
      <c r="AH446" s="24"/>
      <c r="AI446" s="143"/>
      <c r="AJ446" s="104"/>
    </row>
    <row r="447" spans="18:36" x14ac:dyDescent="0.2">
      <c r="R447" s="14"/>
      <c r="S447" s="14"/>
      <c r="T447" s="14"/>
      <c r="U447" s="14"/>
      <c r="AD447" s="101"/>
      <c r="AE447" s="211"/>
      <c r="AF447" s="121"/>
      <c r="AG447" s="24"/>
      <c r="AH447" s="24"/>
      <c r="AI447" s="143"/>
      <c r="AJ447" s="104"/>
    </row>
    <row r="448" spans="18:36" x14ac:dyDescent="0.2">
      <c r="R448" s="14"/>
      <c r="S448" s="14"/>
      <c r="T448" s="14"/>
      <c r="U448" s="14"/>
      <c r="AD448" s="101"/>
      <c r="AE448" s="211"/>
      <c r="AF448" s="121"/>
      <c r="AG448" s="24"/>
      <c r="AH448" s="24"/>
      <c r="AI448" s="143"/>
      <c r="AJ448" s="104"/>
    </row>
    <row r="449" spans="18:36" x14ac:dyDescent="0.2">
      <c r="R449" s="14"/>
      <c r="S449" s="14"/>
      <c r="T449" s="14"/>
      <c r="U449" s="14"/>
      <c r="AD449" s="101"/>
      <c r="AE449" s="211"/>
      <c r="AF449" s="121"/>
      <c r="AG449" s="24"/>
      <c r="AH449" s="24"/>
      <c r="AI449" s="143"/>
      <c r="AJ449" s="104"/>
    </row>
    <row r="450" spans="18:36" x14ac:dyDescent="0.2">
      <c r="R450" s="14"/>
      <c r="S450" s="14"/>
      <c r="T450" s="14"/>
      <c r="U450" s="14"/>
      <c r="AD450" s="101"/>
      <c r="AE450" s="211"/>
      <c r="AF450" s="121"/>
      <c r="AG450" s="24"/>
      <c r="AH450" s="24"/>
      <c r="AI450" s="143"/>
      <c r="AJ450" s="104"/>
    </row>
    <row r="451" spans="18:36" x14ac:dyDescent="0.2">
      <c r="R451" s="14"/>
      <c r="S451" s="14"/>
      <c r="T451" s="14"/>
      <c r="U451" s="14"/>
      <c r="AD451" s="101"/>
      <c r="AE451" s="211"/>
      <c r="AF451" s="121"/>
      <c r="AG451" s="24"/>
      <c r="AH451" s="24"/>
      <c r="AI451" s="143"/>
      <c r="AJ451" s="104"/>
    </row>
    <row r="452" spans="18:36" x14ac:dyDescent="0.2">
      <c r="R452" s="14"/>
      <c r="S452" s="14"/>
      <c r="T452" s="14"/>
      <c r="U452" s="14"/>
      <c r="AD452" s="101"/>
      <c r="AE452" s="211"/>
      <c r="AF452" s="121"/>
      <c r="AG452" s="24"/>
      <c r="AH452" s="24"/>
      <c r="AI452" s="143"/>
      <c r="AJ452" s="104"/>
    </row>
    <row r="453" spans="18:36" x14ac:dyDescent="0.2">
      <c r="R453" s="14"/>
      <c r="S453" s="14"/>
      <c r="T453" s="14"/>
      <c r="U453" s="14"/>
      <c r="AD453" s="101"/>
      <c r="AE453" s="211"/>
      <c r="AF453" s="121"/>
      <c r="AG453" s="24"/>
      <c r="AH453" s="24"/>
      <c r="AI453" s="143"/>
      <c r="AJ453" s="104"/>
    </row>
    <row r="454" spans="18:36" x14ac:dyDescent="0.2">
      <c r="R454" s="14"/>
      <c r="S454" s="14"/>
      <c r="T454" s="14"/>
      <c r="U454" s="14"/>
      <c r="AD454" s="101"/>
      <c r="AE454" s="211"/>
      <c r="AF454" s="121"/>
      <c r="AG454" s="24"/>
      <c r="AH454" s="24"/>
      <c r="AI454" s="143"/>
      <c r="AJ454" s="104"/>
    </row>
    <row r="455" spans="18:36" x14ac:dyDescent="0.2">
      <c r="R455" s="14"/>
      <c r="S455" s="14"/>
      <c r="T455" s="14"/>
      <c r="U455" s="14"/>
      <c r="AD455" s="101"/>
      <c r="AE455" s="211"/>
      <c r="AF455" s="121"/>
      <c r="AG455" s="24"/>
      <c r="AH455" s="24"/>
      <c r="AI455" s="143"/>
      <c r="AJ455" s="104"/>
    </row>
    <row r="456" spans="18:36" x14ac:dyDescent="0.2">
      <c r="R456" s="14"/>
      <c r="S456" s="14"/>
      <c r="T456" s="14"/>
      <c r="U456" s="14"/>
      <c r="AD456" s="101"/>
      <c r="AE456" s="211"/>
      <c r="AF456" s="121"/>
      <c r="AG456" s="24"/>
      <c r="AH456" s="24"/>
      <c r="AI456" s="143"/>
      <c r="AJ456" s="104"/>
    </row>
    <row r="457" spans="18:36" x14ac:dyDescent="0.2">
      <c r="R457" s="14"/>
      <c r="S457" s="14"/>
      <c r="T457" s="14"/>
      <c r="U457" s="14"/>
      <c r="AD457" s="101"/>
      <c r="AE457" s="211"/>
      <c r="AF457" s="121"/>
      <c r="AG457" s="24"/>
      <c r="AH457" s="24"/>
      <c r="AI457" s="143"/>
      <c r="AJ457" s="104"/>
    </row>
    <row r="458" spans="18:36" x14ac:dyDescent="0.2">
      <c r="R458" s="14"/>
      <c r="S458" s="14"/>
      <c r="T458" s="14"/>
      <c r="U458" s="14"/>
      <c r="AD458" s="101"/>
      <c r="AE458" s="211"/>
      <c r="AF458" s="121"/>
      <c r="AG458" s="24"/>
      <c r="AH458" s="24"/>
      <c r="AI458" s="143"/>
      <c r="AJ458" s="104"/>
    </row>
    <row r="459" spans="18:36" x14ac:dyDescent="0.2">
      <c r="R459" s="14"/>
      <c r="S459" s="14"/>
      <c r="T459" s="14"/>
      <c r="U459" s="14"/>
      <c r="AD459" s="101"/>
      <c r="AE459" s="211"/>
      <c r="AF459" s="121"/>
      <c r="AG459" s="24"/>
      <c r="AH459" s="24"/>
      <c r="AI459" s="143"/>
      <c r="AJ459" s="104"/>
    </row>
    <row r="460" spans="18:36" x14ac:dyDescent="0.2">
      <c r="R460" s="14"/>
      <c r="S460" s="14"/>
      <c r="T460" s="14"/>
      <c r="U460" s="14"/>
      <c r="AD460" s="101"/>
      <c r="AE460" s="211"/>
      <c r="AF460" s="121"/>
      <c r="AG460" s="24"/>
      <c r="AH460" s="24"/>
      <c r="AI460" s="143"/>
      <c r="AJ460" s="104"/>
    </row>
    <row r="461" spans="18:36" x14ac:dyDescent="0.2">
      <c r="R461" s="14"/>
      <c r="S461" s="14"/>
      <c r="T461" s="14"/>
      <c r="U461" s="14"/>
      <c r="AD461" s="101"/>
      <c r="AE461" s="211"/>
      <c r="AF461" s="121"/>
      <c r="AG461" s="24"/>
      <c r="AH461" s="24"/>
      <c r="AI461" s="143"/>
      <c r="AJ461" s="104"/>
    </row>
    <row r="462" spans="18:36" x14ac:dyDescent="0.2">
      <c r="R462" s="14"/>
      <c r="S462" s="14"/>
      <c r="T462" s="14"/>
      <c r="U462" s="14"/>
      <c r="AD462" s="101"/>
      <c r="AE462" s="211"/>
      <c r="AF462" s="121"/>
      <c r="AG462" s="24"/>
      <c r="AH462" s="24"/>
      <c r="AI462" s="143"/>
      <c r="AJ462" s="104"/>
    </row>
    <row r="463" spans="18:36" x14ac:dyDescent="0.2">
      <c r="R463" s="14"/>
      <c r="S463" s="14"/>
      <c r="T463" s="14"/>
      <c r="U463" s="14"/>
      <c r="AD463" s="101"/>
      <c r="AE463" s="211"/>
      <c r="AF463" s="121"/>
      <c r="AG463" s="24"/>
      <c r="AH463" s="24"/>
      <c r="AI463" s="143"/>
      <c r="AJ463" s="104"/>
    </row>
    <row r="464" spans="18:36" x14ac:dyDescent="0.2">
      <c r="R464" s="14"/>
      <c r="S464" s="14"/>
      <c r="T464" s="14"/>
      <c r="U464" s="14"/>
      <c r="AD464" s="101"/>
      <c r="AE464" s="211"/>
      <c r="AF464" s="121"/>
      <c r="AG464" s="24"/>
      <c r="AH464" s="24"/>
      <c r="AI464" s="143"/>
      <c r="AJ464" s="104"/>
    </row>
    <row r="465" spans="18:36" x14ac:dyDescent="0.2">
      <c r="R465" s="14"/>
      <c r="S465" s="14"/>
      <c r="T465" s="14"/>
      <c r="U465" s="14"/>
      <c r="AD465" s="101"/>
      <c r="AE465" s="211"/>
      <c r="AF465" s="121"/>
      <c r="AG465" s="24"/>
      <c r="AH465" s="24"/>
      <c r="AI465" s="143"/>
      <c r="AJ465" s="104"/>
    </row>
    <row r="466" spans="18:36" x14ac:dyDescent="0.2">
      <c r="R466" s="14"/>
      <c r="S466" s="14"/>
      <c r="T466" s="14"/>
      <c r="U466" s="14"/>
      <c r="AD466" s="101"/>
      <c r="AE466" s="211"/>
      <c r="AF466" s="121"/>
      <c r="AG466" s="24"/>
      <c r="AH466" s="24"/>
      <c r="AI466" s="143"/>
      <c r="AJ466" s="104"/>
    </row>
    <row r="467" spans="18:36" x14ac:dyDescent="0.2">
      <c r="R467" s="14"/>
      <c r="S467" s="14"/>
      <c r="T467" s="14"/>
      <c r="U467" s="14"/>
      <c r="AD467" s="101"/>
      <c r="AE467" s="211"/>
      <c r="AF467" s="121"/>
      <c r="AG467" s="24"/>
      <c r="AH467" s="24"/>
      <c r="AI467" s="143"/>
      <c r="AJ467" s="104"/>
    </row>
    <row r="468" spans="18:36" x14ac:dyDescent="0.2">
      <c r="R468" s="14"/>
      <c r="S468" s="14"/>
      <c r="T468" s="14"/>
      <c r="U468" s="14"/>
      <c r="AD468" s="101"/>
      <c r="AE468" s="211"/>
      <c r="AF468" s="121"/>
      <c r="AG468" s="24"/>
      <c r="AH468" s="24"/>
      <c r="AI468" s="143"/>
      <c r="AJ468" s="104"/>
    </row>
    <row r="469" spans="18:36" x14ac:dyDescent="0.2">
      <c r="R469" s="14"/>
      <c r="S469" s="14"/>
      <c r="T469" s="14"/>
      <c r="U469" s="14"/>
      <c r="AD469" s="101"/>
      <c r="AE469" s="211"/>
      <c r="AF469" s="121"/>
      <c r="AG469" s="24"/>
      <c r="AH469" s="24"/>
      <c r="AI469" s="143"/>
      <c r="AJ469" s="104"/>
    </row>
    <row r="470" spans="18:36" x14ac:dyDescent="0.2">
      <c r="R470" s="14"/>
      <c r="S470" s="14"/>
      <c r="T470" s="14"/>
      <c r="U470" s="14"/>
      <c r="AD470" s="101"/>
      <c r="AE470" s="211"/>
      <c r="AF470" s="121"/>
      <c r="AG470" s="24"/>
      <c r="AH470" s="24"/>
      <c r="AI470" s="143"/>
      <c r="AJ470" s="104"/>
    </row>
    <row r="471" spans="18:36" x14ac:dyDescent="0.2">
      <c r="R471" s="14"/>
      <c r="S471" s="14"/>
      <c r="T471" s="14"/>
      <c r="U471" s="14"/>
      <c r="AD471" s="101"/>
      <c r="AE471" s="211"/>
      <c r="AF471" s="121"/>
      <c r="AG471" s="24"/>
      <c r="AH471" s="24"/>
      <c r="AI471" s="143"/>
      <c r="AJ471" s="104"/>
    </row>
    <row r="472" spans="18:36" x14ac:dyDescent="0.2">
      <c r="R472" s="14"/>
      <c r="S472" s="14"/>
      <c r="T472" s="14"/>
      <c r="U472" s="14"/>
      <c r="AD472" s="101"/>
      <c r="AE472" s="211"/>
      <c r="AF472" s="121"/>
      <c r="AG472" s="24"/>
      <c r="AH472" s="24"/>
      <c r="AI472" s="143"/>
      <c r="AJ472" s="104"/>
    </row>
    <row r="473" spans="18:36" x14ac:dyDescent="0.2">
      <c r="R473" s="14"/>
      <c r="S473" s="14"/>
      <c r="T473" s="14"/>
      <c r="U473" s="14"/>
      <c r="AD473" s="101"/>
      <c r="AE473" s="211"/>
      <c r="AF473" s="121"/>
      <c r="AG473" s="24"/>
      <c r="AH473" s="24"/>
      <c r="AI473" s="143"/>
      <c r="AJ473" s="104"/>
    </row>
    <row r="474" spans="18:36" x14ac:dyDescent="0.2">
      <c r="R474" s="14"/>
      <c r="S474" s="14"/>
      <c r="T474" s="14"/>
      <c r="U474" s="14"/>
      <c r="AD474" s="101"/>
      <c r="AE474" s="211"/>
      <c r="AF474" s="121"/>
      <c r="AG474" s="24"/>
      <c r="AH474" s="24"/>
      <c r="AI474" s="143"/>
      <c r="AJ474" s="104"/>
    </row>
    <row r="475" spans="18:36" x14ac:dyDescent="0.2">
      <c r="R475" s="14"/>
      <c r="S475" s="14"/>
      <c r="T475" s="14"/>
      <c r="U475" s="14"/>
      <c r="AD475" s="101"/>
      <c r="AE475" s="211"/>
      <c r="AF475" s="121"/>
      <c r="AG475" s="24"/>
      <c r="AH475" s="24"/>
      <c r="AI475" s="143"/>
      <c r="AJ475" s="104"/>
    </row>
    <row r="476" spans="18:36" x14ac:dyDescent="0.2">
      <c r="R476" s="14"/>
      <c r="S476" s="14"/>
      <c r="T476" s="14"/>
      <c r="U476" s="14"/>
      <c r="AD476" s="101"/>
      <c r="AE476" s="211"/>
      <c r="AF476" s="121"/>
      <c r="AG476" s="24"/>
      <c r="AH476" s="24"/>
      <c r="AI476" s="143"/>
      <c r="AJ476" s="104"/>
    </row>
    <row r="477" spans="18:36" x14ac:dyDescent="0.2">
      <c r="R477" s="14"/>
      <c r="S477" s="14"/>
      <c r="T477" s="14"/>
      <c r="U477" s="14"/>
      <c r="AD477" s="101"/>
      <c r="AE477" s="211"/>
      <c r="AF477" s="121"/>
      <c r="AG477" s="24"/>
      <c r="AH477" s="24"/>
      <c r="AI477" s="143"/>
      <c r="AJ477" s="104"/>
    </row>
    <row r="478" spans="18:36" x14ac:dyDescent="0.2">
      <c r="R478" s="14"/>
      <c r="S478" s="14"/>
      <c r="T478" s="14"/>
      <c r="U478" s="14"/>
      <c r="AD478" s="101"/>
      <c r="AE478" s="211"/>
      <c r="AF478" s="121"/>
      <c r="AG478" s="24"/>
      <c r="AH478" s="24"/>
      <c r="AI478" s="143"/>
      <c r="AJ478" s="104"/>
    </row>
    <row r="479" spans="18:36" x14ac:dyDescent="0.2">
      <c r="R479" s="14"/>
      <c r="S479" s="14"/>
      <c r="T479" s="14"/>
      <c r="U479" s="14"/>
      <c r="AD479" s="101"/>
      <c r="AE479" s="211"/>
      <c r="AF479" s="121"/>
      <c r="AG479" s="24"/>
      <c r="AH479" s="24"/>
      <c r="AI479" s="143"/>
      <c r="AJ479" s="104"/>
    </row>
    <row r="480" spans="18:36" x14ac:dyDescent="0.2">
      <c r="R480" s="14"/>
      <c r="S480" s="14"/>
      <c r="T480" s="14"/>
      <c r="U480" s="14"/>
      <c r="AD480" s="101"/>
      <c r="AE480" s="211"/>
      <c r="AF480" s="121"/>
      <c r="AG480" s="24"/>
      <c r="AH480" s="24"/>
      <c r="AI480" s="143"/>
      <c r="AJ480" s="104"/>
    </row>
    <row r="481" spans="18:36" x14ac:dyDescent="0.2">
      <c r="R481" s="14"/>
      <c r="S481" s="14"/>
      <c r="T481" s="14"/>
      <c r="U481" s="14"/>
      <c r="AD481" s="101"/>
      <c r="AE481" s="211"/>
      <c r="AF481" s="121"/>
      <c r="AG481" s="24"/>
      <c r="AH481" s="24"/>
      <c r="AI481" s="143"/>
      <c r="AJ481" s="104"/>
    </row>
    <row r="482" spans="18:36" x14ac:dyDescent="0.2">
      <c r="R482" s="14"/>
      <c r="S482" s="14"/>
      <c r="T482" s="14"/>
      <c r="U482" s="14"/>
      <c r="AD482" s="101"/>
      <c r="AE482" s="211"/>
      <c r="AF482" s="121"/>
      <c r="AG482" s="24"/>
      <c r="AH482" s="24"/>
      <c r="AI482" s="143"/>
      <c r="AJ482" s="104"/>
    </row>
    <row r="483" spans="18:36" x14ac:dyDescent="0.2">
      <c r="R483" s="14"/>
      <c r="S483" s="14"/>
      <c r="T483" s="14"/>
      <c r="U483" s="14"/>
      <c r="AD483" s="101"/>
      <c r="AE483" s="211"/>
      <c r="AF483" s="121"/>
      <c r="AG483" s="24"/>
      <c r="AH483" s="24"/>
      <c r="AI483" s="143"/>
      <c r="AJ483" s="104"/>
    </row>
    <row r="484" spans="18:36" x14ac:dyDescent="0.2">
      <c r="R484" s="14"/>
      <c r="S484" s="14"/>
      <c r="T484" s="14"/>
      <c r="U484" s="14"/>
      <c r="AD484" s="101"/>
      <c r="AE484" s="211"/>
      <c r="AF484" s="121"/>
      <c r="AG484" s="24"/>
      <c r="AH484" s="24"/>
      <c r="AI484" s="143"/>
      <c r="AJ484" s="104"/>
    </row>
    <row r="485" spans="18:36" x14ac:dyDescent="0.2">
      <c r="R485" s="14"/>
      <c r="S485" s="14"/>
      <c r="T485" s="14"/>
      <c r="U485" s="14"/>
      <c r="AD485" s="101"/>
      <c r="AE485" s="211"/>
      <c r="AF485" s="121"/>
      <c r="AG485" s="24"/>
      <c r="AH485" s="24"/>
      <c r="AI485" s="143"/>
      <c r="AJ485" s="104"/>
    </row>
    <row r="486" spans="18:36" x14ac:dyDescent="0.2">
      <c r="R486" s="14"/>
      <c r="S486" s="14"/>
      <c r="T486" s="14"/>
      <c r="U486" s="14"/>
      <c r="AD486" s="101"/>
      <c r="AE486" s="211"/>
      <c r="AF486" s="121"/>
      <c r="AG486" s="24"/>
      <c r="AH486" s="24"/>
      <c r="AI486" s="143"/>
      <c r="AJ486" s="104"/>
    </row>
    <row r="487" spans="18:36" x14ac:dyDescent="0.2">
      <c r="R487" s="14"/>
      <c r="S487" s="14"/>
      <c r="T487" s="14"/>
      <c r="U487" s="14"/>
      <c r="AD487" s="101"/>
      <c r="AE487" s="211"/>
      <c r="AF487" s="121"/>
      <c r="AG487" s="24"/>
      <c r="AH487" s="24"/>
      <c r="AI487" s="143"/>
      <c r="AJ487" s="104"/>
    </row>
    <row r="488" spans="18:36" x14ac:dyDescent="0.2">
      <c r="R488" s="14"/>
      <c r="S488" s="14"/>
      <c r="T488" s="14"/>
      <c r="U488" s="14"/>
      <c r="AD488" s="101"/>
      <c r="AE488" s="211"/>
      <c r="AF488" s="121"/>
      <c r="AG488" s="24"/>
      <c r="AH488" s="24"/>
      <c r="AI488" s="143"/>
      <c r="AJ488" s="104"/>
    </row>
    <row r="489" spans="18:36" x14ac:dyDescent="0.2">
      <c r="R489" s="14"/>
      <c r="S489" s="14"/>
      <c r="T489" s="14"/>
      <c r="U489" s="14"/>
      <c r="AD489" s="101"/>
      <c r="AE489" s="211"/>
      <c r="AF489" s="121"/>
      <c r="AG489" s="24"/>
      <c r="AH489" s="24"/>
      <c r="AI489" s="143"/>
      <c r="AJ489" s="104"/>
    </row>
    <row r="490" spans="18:36" x14ac:dyDescent="0.2">
      <c r="R490" s="14"/>
      <c r="S490" s="14"/>
      <c r="T490" s="14"/>
      <c r="U490" s="14"/>
      <c r="AD490" s="101"/>
      <c r="AE490" s="211"/>
      <c r="AF490" s="121"/>
      <c r="AG490" s="24"/>
      <c r="AH490" s="24"/>
      <c r="AI490" s="143"/>
      <c r="AJ490" s="104"/>
    </row>
    <row r="491" spans="18:36" x14ac:dyDescent="0.2">
      <c r="R491" s="14"/>
      <c r="S491" s="14"/>
      <c r="T491" s="14"/>
      <c r="U491" s="14"/>
      <c r="AD491" s="101"/>
      <c r="AE491" s="211"/>
      <c r="AF491" s="121"/>
      <c r="AG491" s="24"/>
      <c r="AH491" s="24"/>
      <c r="AI491" s="143"/>
      <c r="AJ491" s="104"/>
    </row>
    <row r="492" spans="18:36" x14ac:dyDescent="0.2">
      <c r="R492" s="14"/>
      <c r="S492" s="14"/>
      <c r="T492" s="14"/>
      <c r="U492" s="14"/>
      <c r="AD492" s="101"/>
      <c r="AE492" s="211"/>
      <c r="AF492" s="121"/>
      <c r="AG492" s="24"/>
      <c r="AH492" s="24"/>
      <c r="AI492" s="143"/>
      <c r="AJ492" s="104"/>
    </row>
    <row r="493" spans="18:36" x14ac:dyDescent="0.2">
      <c r="R493" s="14"/>
      <c r="S493" s="14"/>
      <c r="T493" s="14"/>
      <c r="U493" s="14"/>
      <c r="AD493" s="101"/>
      <c r="AE493" s="211"/>
      <c r="AF493" s="121"/>
      <c r="AG493" s="24"/>
      <c r="AH493" s="24"/>
      <c r="AI493" s="143"/>
      <c r="AJ493" s="104"/>
    </row>
    <row r="494" spans="18:36" x14ac:dyDescent="0.2">
      <c r="R494" s="14"/>
      <c r="S494" s="14"/>
      <c r="T494" s="14"/>
      <c r="U494" s="14"/>
      <c r="AD494" s="101"/>
      <c r="AE494" s="211"/>
      <c r="AF494" s="121"/>
      <c r="AG494" s="24"/>
      <c r="AH494" s="24"/>
      <c r="AI494" s="143"/>
      <c r="AJ494" s="104"/>
    </row>
    <row r="495" spans="18:36" x14ac:dyDescent="0.2">
      <c r="R495" s="14"/>
      <c r="S495" s="14"/>
      <c r="T495" s="14"/>
      <c r="U495" s="14"/>
      <c r="AD495" s="101"/>
      <c r="AE495" s="211"/>
      <c r="AF495" s="121"/>
      <c r="AG495" s="24"/>
      <c r="AH495" s="24"/>
      <c r="AI495" s="143"/>
      <c r="AJ495" s="104"/>
    </row>
    <row r="496" spans="18:36" x14ac:dyDescent="0.2">
      <c r="R496" s="14"/>
      <c r="S496" s="14"/>
      <c r="T496" s="14"/>
      <c r="U496" s="14"/>
      <c r="AD496" s="101"/>
      <c r="AE496" s="211"/>
      <c r="AF496" s="121"/>
      <c r="AG496" s="24"/>
      <c r="AH496" s="24"/>
      <c r="AI496" s="143"/>
      <c r="AJ496" s="104"/>
    </row>
    <row r="497" spans="18:36" x14ac:dyDescent="0.2">
      <c r="R497" s="14"/>
      <c r="S497" s="14"/>
      <c r="T497" s="14"/>
      <c r="U497" s="14"/>
      <c r="AD497" s="101"/>
      <c r="AE497" s="211"/>
      <c r="AF497" s="121"/>
      <c r="AG497" s="24"/>
      <c r="AH497" s="24"/>
      <c r="AI497" s="143"/>
      <c r="AJ497" s="104"/>
    </row>
    <row r="498" spans="18:36" x14ac:dyDescent="0.2">
      <c r="R498" s="14"/>
      <c r="S498" s="14"/>
      <c r="T498" s="14"/>
      <c r="U498" s="14"/>
      <c r="AD498" s="101"/>
      <c r="AE498" s="211"/>
      <c r="AF498" s="121"/>
      <c r="AG498" s="24"/>
      <c r="AH498" s="24"/>
      <c r="AI498" s="143"/>
      <c r="AJ498" s="104"/>
    </row>
    <row r="499" spans="18:36" x14ac:dyDescent="0.2">
      <c r="R499" s="14"/>
      <c r="S499" s="14"/>
      <c r="T499" s="14"/>
      <c r="U499" s="14"/>
      <c r="AD499" s="101"/>
      <c r="AE499" s="211"/>
      <c r="AF499" s="121"/>
      <c r="AG499" s="24"/>
      <c r="AH499" s="24"/>
      <c r="AI499" s="143"/>
      <c r="AJ499" s="104"/>
    </row>
    <row r="500" spans="18:36" x14ac:dyDescent="0.2">
      <c r="R500" s="14"/>
      <c r="S500" s="14"/>
      <c r="T500" s="14"/>
      <c r="U500" s="14"/>
      <c r="AD500" s="101"/>
      <c r="AE500" s="211"/>
      <c r="AF500" s="121"/>
      <c r="AG500" s="24"/>
      <c r="AH500" s="24"/>
      <c r="AI500" s="143"/>
      <c r="AJ500" s="104"/>
    </row>
    <row r="501" spans="18:36" x14ac:dyDescent="0.2">
      <c r="R501" s="14"/>
      <c r="S501" s="14"/>
      <c r="T501" s="14"/>
      <c r="U501" s="14"/>
      <c r="AD501" s="101"/>
      <c r="AE501" s="211"/>
      <c r="AF501" s="121"/>
      <c r="AG501" s="24"/>
      <c r="AH501" s="24"/>
      <c r="AI501" s="143"/>
      <c r="AJ501" s="104"/>
    </row>
    <row r="502" spans="18:36" x14ac:dyDescent="0.2">
      <c r="R502" s="14"/>
      <c r="S502" s="14"/>
      <c r="T502" s="14"/>
      <c r="U502" s="14"/>
      <c r="AD502" s="101"/>
      <c r="AE502" s="211"/>
      <c r="AF502" s="121"/>
      <c r="AG502" s="24"/>
      <c r="AH502" s="24"/>
      <c r="AI502" s="143"/>
      <c r="AJ502" s="104"/>
    </row>
    <row r="503" spans="18:36" x14ac:dyDescent="0.2">
      <c r="R503" s="14"/>
      <c r="S503" s="14"/>
      <c r="T503" s="14"/>
      <c r="U503" s="14"/>
      <c r="AD503" s="101"/>
      <c r="AE503" s="211"/>
      <c r="AF503" s="121"/>
      <c r="AG503" s="24"/>
      <c r="AH503" s="24"/>
      <c r="AI503" s="143"/>
      <c r="AJ503" s="104"/>
    </row>
    <row r="504" spans="18:36" x14ac:dyDescent="0.2">
      <c r="R504" s="14"/>
      <c r="S504" s="14"/>
      <c r="T504" s="14"/>
      <c r="U504" s="14"/>
      <c r="AD504" s="101"/>
      <c r="AE504" s="211"/>
      <c r="AF504" s="121"/>
      <c r="AG504" s="24"/>
      <c r="AH504" s="24"/>
      <c r="AI504" s="143"/>
      <c r="AJ504" s="104"/>
    </row>
    <row r="505" spans="18:36" x14ac:dyDescent="0.2">
      <c r="R505" s="14"/>
      <c r="S505" s="14"/>
      <c r="T505" s="14"/>
      <c r="U505" s="14"/>
      <c r="AD505" s="101"/>
      <c r="AE505" s="211"/>
      <c r="AF505" s="121"/>
      <c r="AG505" s="24"/>
      <c r="AH505" s="24"/>
      <c r="AI505" s="143"/>
      <c r="AJ505" s="104"/>
    </row>
    <row r="506" spans="18:36" x14ac:dyDescent="0.2">
      <c r="R506" s="14"/>
      <c r="S506" s="14"/>
      <c r="T506" s="14"/>
      <c r="U506" s="14"/>
      <c r="AD506" s="101"/>
      <c r="AE506" s="211"/>
      <c r="AF506" s="121"/>
      <c r="AG506" s="24"/>
      <c r="AH506" s="24"/>
      <c r="AI506" s="143"/>
      <c r="AJ506" s="104"/>
    </row>
    <row r="507" spans="18:36" x14ac:dyDescent="0.2">
      <c r="R507" s="14"/>
      <c r="S507" s="14"/>
      <c r="T507" s="14"/>
      <c r="U507" s="14"/>
      <c r="AD507" s="101"/>
      <c r="AE507" s="211"/>
      <c r="AF507" s="121"/>
      <c r="AG507" s="24"/>
      <c r="AH507" s="24"/>
      <c r="AI507" s="143"/>
      <c r="AJ507" s="104"/>
    </row>
    <row r="508" spans="18:36" x14ac:dyDescent="0.2">
      <c r="R508" s="14"/>
      <c r="S508" s="14"/>
      <c r="T508" s="14"/>
      <c r="U508" s="14"/>
      <c r="AD508" s="101"/>
      <c r="AE508" s="211"/>
      <c r="AF508" s="121"/>
      <c r="AG508" s="24"/>
      <c r="AH508" s="24"/>
      <c r="AI508" s="143"/>
      <c r="AJ508" s="104"/>
    </row>
    <row r="509" spans="18:36" x14ac:dyDescent="0.2">
      <c r="R509" s="14"/>
      <c r="S509" s="14"/>
      <c r="T509" s="14"/>
      <c r="U509" s="14"/>
      <c r="AD509" s="101"/>
      <c r="AE509" s="211"/>
      <c r="AF509" s="121"/>
      <c r="AG509" s="24"/>
      <c r="AH509" s="24"/>
      <c r="AI509" s="143"/>
      <c r="AJ509" s="104"/>
    </row>
    <row r="510" spans="18:36" x14ac:dyDescent="0.2">
      <c r="R510" s="14"/>
      <c r="S510" s="14"/>
      <c r="T510" s="14"/>
      <c r="U510" s="14"/>
      <c r="AD510" s="101"/>
      <c r="AE510" s="211"/>
      <c r="AF510" s="121"/>
      <c r="AG510" s="24"/>
      <c r="AH510" s="24"/>
      <c r="AI510" s="143"/>
      <c r="AJ510" s="104"/>
    </row>
    <row r="511" spans="18:36" x14ac:dyDescent="0.2">
      <c r="R511" s="14"/>
      <c r="S511" s="14"/>
      <c r="T511" s="14"/>
      <c r="U511" s="14"/>
      <c r="AD511" s="101"/>
      <c r="AE511" s="211"/>
      <c r="AF511" s="121"/>
      <c r="AG511" s="24"/>
      <c r="AH511" s="24"/>
      <c r="AI511" s="143"/>
      <c r="AJ511" s="104"/>
    </row>
    <row r="512" spans="18:36" x14ac:dyDescent="0.2">
      <c r="R512" s="14"/>
      <c r="S512" s="14"/>
      <c r="T512" s="14"/>
      <c r="U512" s="14"/>
      <c r="AD512" s="101"/>
      <c r="AE512" s="211"/>
      <c r="AF512" s="121"/>
      <c r="AG512" s="24"/>
      <c r="AH512" s="24"/>
      <c r="AI512" s="143"/>
      <c r="AJ512" s="104"/>
    </row>
    <row r="513" spans="18:36" x14ac:dyDescent="0.2">
      <c r="R513" s="14"/>
      <c r="S513" s="14"/>
      <c r="T513" s="14"/>
      <c r="U513" s="14"/>
      <c r="AD513" s="101"/>
      <c r="AE513" s="211"/>
      <c r="AF513" s="121"/>
      <c r="AG513" s="24"/>
      <c r="AH513" s="24"/>
      <c r="AI513" s="143"/>
      <c r="AJ513" s="104"/>
    </row>
    <row r="514" spans="18:36" x14ac:dyDescent="0.2">
      <c r="R514" s="14"/>
      <c r="S514" s="14"/>
      <c r="T514" s="14"/>
      <c r="U514" s="14"/>
      <c r="AD514" s="101"/>
      <c r="AE514" s="211"/>
      <c r="AF514" s="121"/>
      <c r="AG514" s="24"/>
      <c r="AH514" s="24"/>
      <c r="AI514" s="143"/>
      <c r="AJ514" s="104"/>
    </row>
    <row r="515" spans="18:36" x14ac:dyDescent="0.2">
      <c r="R515" s="14"/>
      <c r="S515" s="14"/>
      <c r="T515" s="14"/>
      <c r="U515" s="14"/>
      <c r="AD515" s="101"/>
      <c r="AE515" s="211"/>
      <c r="AF515" s="121"/>
      <c r="AG515" s="24"/>
      <c r="AH515" s="24"/>
      <c r="AI515" s="143"/>
      <c r="AJ515" s="104"/>
    </row>
    <row r="516" spans="18:36" x14ac:dyDescent="0.2">
      <c r="R516" s="14"/>
      <c r="S516" s="14"/>
      <c r="T516" s="14"/>
      <c r="U516" s="14"/>
      <c r="AD516" s="101"/>
      <c r="AE516" s="211"/>
      <c r="AF516" s="121"/>
      <c r="AG516" s="24"/>
      <c r="AH516" s="24"/>
      <c r="AI516" s="143"/>
      <c r="AJ516" s="104"/>
    </row>
    <row r="517" spans="18:36" x14ac:dyDescent="0.2">
      <c r="R517" s="14"/>
      <c r="S517" s="14"/>
      <c r="T517" s="14"/>
      <c r="U517" s="14"/>
      <c r="AD517" s="101"/>
      <c r="AE517" s="211"/>
      <c r="AF517" s="121"/>
      <c r="AG517" s="24"/>
      <c r="AH517" s="24"/>
      <c r="AI517" s="143"/>
      <c r="AJ517" s="104"/>
    </row>
    <row r="518" spans="18:36" x14ac:dyDescent="0.2">
      <c r="R518" s="14"/>
      <c r="S518" s="14"/>
      <c r="T518" s="14"/>
      <c r="U518" s="14"/>
      <c r="AD518" s="101"/>
      <c r="AE518" s="211"/>
      <c r="AF518" s="121"/>
      <c r="AG518" s="24"/>
      <c r="AH518" s="24"/>
      <c r="AI518" s="143"/>
      <c r="AJ518" s="104"/>
    </row>
    <row r="519" spans="18:36" x14ac:dyDescent="0.2">
      <c r="R519" s="14"/>
      <c r="S519" s="14"/>
      <c r="T519" s="14"/>
      <c r="U519" s="14"/>
      <c r="AD519" s="101"/>
      <c r="AE519" s="211"/>
      <c r="AF519" s="121"/>
      <c r="AG519" s="24"/>
      <c r="AH519" s="24"/>
      <c r="AI519" s="143"/>
      <c r="AJ519" s="104"/>
    </row>
    <row r="520" spans="18:36" x14ac:dyDescent="0.2">
      <c r="R520" s="14"/>
      <c r="S520" s="14"/>
      <c r="T520" s="14"/>
      <c r="U520" s="14"/>
      <c r="AD520" s="101"/>
      <c r="AE520" s="211"/>
      <c r="AF520" s="121"/>
      <c r="AG520" s="24"/>
      <c r="AH520" s="24"/>
      <c r="AI520" s="143"/>
      <c r="AJ520" s="104"/>
    </row>
    <row r="521" spans="18:36" x14ac:dyDescent="0.2">
      <c r="R521" s="14"/>
      <c r="S521" s="14"/>
      <c r="T521" s="14"/>
      <c r="U521" s="14"/>
      <c r="AD521" s="101"/>
      <c r="AE521" s="211"/>
      <c r="AF521" s="121"/>
      <c r="AG521" s="24"/>
      <c r="AH521" s="24"/>
      <c r="AI521" s="143"/>
      <c r="AJ521" s="104"/>
    </row>
    <row r="522" spans="18:36" x14ac:dyDescent="0.2">
      <c r="R522" s="14"/>
      <c r="S522" s="14"/>
      <c r="T522" s="14"/>
      <c r="U522" s="14"/>
      <c r="AD522" s="101"/>
      <c r="AE522" s="211"/>
      <c r="AF522" s="121"/>
      <c r="AG522" s="24"/>
      <c r="AH522" s="24"/>
      <c r="AI522" s="143"/>
      <c r="AJ522" s="104"/>
    </row>
    <row r="523" spans="18:36" x14ac:dyDescent="0.2">
      <c r="R523" s="14"/>
      <c r="S523" s="14"/>
      <c r="T523" s="14"/>
      <c r="U523" s="14"/>
      <c r="AD523" s="101"/>
      <c r="AE523" s="211"/>
      <c r="AF523" s="121"/>
      <c r="AG523" s="24"/>
      <c r="AH523" s="24"/>
      <c r="AI523" s="143"/>
      <c r="AJ523" s="104"/>
    </row>
    <row r="524" spans="18:36" x14ac:dyDescent="0.2">
      <c r="R524" s="14"/>
      <c r="S524" s="14"/>
      <c r="T524" s="14"/>
      <c r="U524" s="14"/>
      <c r="AD524" s="101"/>
      <c r="AE524" s="211"/>
      <c r="AF524" s="121"/>
      <c r="AG524" s="24"/>
      <c r="AH524" s="24"/>
      <c r="AI524" s="143"/>
      <c r="AJ524" s="104"/>
    </row>
    <row r="525" spans="18:36" x14ac:dyDescent="0.2">
      <c r="R525" s="14"/>
      <c r="S525" s="14"/>
      <c r="T525" s="14"/>
      <c r="U525" s="14"/>
      <c r="AD525" s="101"/>
      <c r="AE525" s="211"/>
      <c r="AF525" s="121"/>
      <c r="AG525" s="24"/>
      <c r="AH525" s="24"/>
      <c r="AI525" s="143"/>
      <c r="AJ525" s="104"/>
    </row>
    <row r="526" spans="18:36" x14ac:dyDescent="0.2">
      <c r="R526" s="14"/>
      <c r="S526" s="14"/>
      <c r="T526" s="14"/>
      <c r="U526" s="14"/>
      <c r="AD526" s="101"/>
      <c r="AE526" s="211"/>
      <c r="AF526" s="121"/>
      <c r="AG526" s="24"/>
      <c r="AH526" s="24"/>
      <c r="AI526" s="143"/>
      <c r="AJ526" s="104"/>
    </row>
    <row r="527" spans="18:36" x14ac:dyDescent="0.2">
      <c r="R527" s="14"/>
      <c r="S527" s="14"/>
      <c r="T527" s="14"/>
      <c r="U527" s="14"/>
      <c r="AD527" s="101"/>
      <c r="AE527" s="211"/>
      <c r="AF527" s="121"/>
      <c r="AG527" s="24"/>
      <c r="AH527" s="24"/>
      <c r="AI527" s="143"/>
      <c r="AJ527" s="104"/>
    </row>
    <row r="528" spans="18:36" x14ac:dyDescent="0.2">
      <c r="R528" s="14"/>
      <c r="S528" s="14"/>
      <c r="T528" s="14"/>
      <c r="U528" s="14"/>
      <c r="AD528" s="101"/>
      <c r="AE528" s="211"/>
      <c r="AF528" s="121"/>
      <c r="AG528" s="24"/>
      <c r="AH528" s="24"/>
      <c r="AI528" s="143"/>
      <c r="AJ528" s="104"/>
    </row>
    <row r="529" spans="18:36" x14ac:dyDescent="0.2">
      <c r="R529" s="14"/>
      <c r="S529" s="14"/>
      <c r="T529" s="14"/>
      <c r="U529" s="14"/>
      <c r="AD529" s="101"/>
      <c r="AE529" s="211"/>
      <c r="AF529" s="121"/>
      <c r="AG529" s="24"/>
      <c r="AH529" s="24"/>
      <c r="AI529" s="143"/>
      <c r="AJ529" s="104"/>
    </row>
    <row r="530" spans="18:36" x14ac:dyDescent="0.2">
      <c r="R530" s="14"/>
      <c r="S530" s="14"/>
      <c r="T530" s="14"/>
      <c r="U530" s="14"/>
      <c r="AD530" s="101"/>
      <c r="AE530" s="211"/>
      <c r="AF530" s="121"/>
      <c r="AG530" s="24"/>
      <c r="AH530" s="24"/>
      <c r="AI530" s="143"/>
      <c r="AJ530" s="104"/>
    </row>
    <row r="531" spans="18:36" x14ac:dyDescent="0.2">
      <c r="R531" s="14"/>
      <c r="S531" s="14"/>
      <c r="T531" s="14"/>
      <c r="U531" s="14"/>
      <c r="AD531" s="101"/>
      <c r="AE531" s="211"/>
      <c r="AF531" s="121"/>
      <c r="AG531" s="24"/>
      <c r="AH531" s="24"/>
      <c r="AI531" s="143"/>
      <c r="AJ531" s="104"/>
    </row>
    <row r="532" spans="18:36" x14ac:dyDescent="0.2">
      <c r="R532" s="14"/>
      <c r="S532" s="14"/>
      <c r="T532" s="14"/>
      <c r="U532" s="14"/>
      <c r="AD532" s="101"/>
      <c r="AE532" s="211"/>
      <c r="AF532" s="121"/>
      <c r="AG532" s="24"/>
      <c r="AH532" s="24"/>
      <c r="AI532" s="143"/>
      <c r="AJ532" s="104"/>
    </row>
    <row r="533" spans="18:36" x14ac:dyDescent="0.2">
      <c r="R533" s="14"/>
      <c r="S533" s="14"/>
      <c r="T533" s="14"/>
      <c r="U533" s="14"/>
      <c r="AD533" s="101"/>
      <c r="AE533" s="211"/>
      <c r="AF533" s="121"/>
      <c r="AG533" s="24"/>
      <c r="AH533" s="24"/>
      <c r="AI533" s="143"/>
      <c r="AJ533" s="104"/>
    </row>
    <row r="534" spans="18:36" x14ac:dyDescent="0.2">
      <c r="R534" s="14"/>
      <c r="S534" s="14"/>
      <c r="T534" s="14"/>
      <c r="U534" s="14"/>
      <c r="AD534" s="101"/>
      <c r="AE534" s="211"/>
      <c r="AF534" s="121"/>
      <c r="AG534" s="24"/>
      <c r="AH534" s="24"/>
      <c r="AI534" s="143"/>
      <c r="AJ534" s="104"/>
    </row>
    <row r="535" spans="18:36" x14ac:dyDescent="0.2">
      <c r="R535" s="14"/>
      <c r="S535" s="14"/>
      <c r="T535" s="14"/>
      <c r="U535" s="14"/>
      <c r="AD535" s="101"/>
      <c r="AE535" s="211"/>
      <c r="AF535" s="121"/>
      <c r="AG535" s="24"/>
      <c r="AH535" s="24"/>
      <c r="AI535" s="143"/>
      <c r="AJ535" s="104"/>
    </row>
    <row r="536" spans="18:36" x14ac:dyDescent="0.2">
      <c r="R536" s="14"/>
      <c r="S536" s="14"/>
      <c r="T536" s="14"/>
      <c r="U536" s="14"/>
      <c r="AD536" s="101"/>
      <c r="AE536" s="211"/>
      <c r="AF536" s="121"/>
      <c r="AG536" s="24"/>
      <c r="AH536" s="24"/>
      <c r="AI536" s="143"/>
      <c r="AJ536" s="104"/>
    </row>
    <row r="537" spans="18:36" x14ac:dyDescent="0.2">
      <c r="R537" s="14"/>
      <c r="S537" s="14"/>
      <c r="T537" s="14"/>
      <c r="U537" s="14"/>
      <c r="AD537" s="101"/>
      <c r="AE537" s="211"/>
      <c r="AF537" s="121"/>
      <c r="AG537" s="24"/>
      <c r="AH537" s="24"/>
      <c r="AI537" s="143"/>
      <c r="AJ537" s="104"/>
    </row>
    <row r="538" spans="18:36" x14ac:dyDescent="0.2">
      <c r="R538" s="14"/>
      <c r="S538" s="14"/>
      <c r="T538" s="14"/>
      <c r="U538" s="14"/>
      <c r="AD538" s="101"/>
      <c r="AE538" s="211"/>
      <c r="AF538" s="121"/>
      <c r="AG538" s="24"/>
      <c r="AH538" s="24"/>
      <c r="AI538" s="143"/>
      <c r="AJ538" s="104"/>
    </row>
    <row r="539" spans="18:36" x14ac:dyDescent="0.2">
      <c r="R539" s="14"/>
      <c r="S539" s="14"/>
      <c r="T539" s="14"/>
      <c r="U539" s="14"/>
      <c r="AD539" s="101"/>
      <c r="AE539" s="211"/>
      <c r="AF539" s="121"/>
      <c r="AG539" s="24"/>
      <c r="AH539" s="24"/>
      <c r="AI539" s="143"/>
      <c r="AJ539" s="104"/>
    </row>
    <row r="540" spans="18:36" x14ac:dyDescent="0.2">
      <c r="R540" s="14"/>
      <c r="S540" s="14"/>
      <c r="T540" s="14"/>
      <c r="U540" s="14"/>
      <c r="AD540" s="101"/>
      <c r="AE540" s="211"/>
      <c r="AF540" s="121"/>
      <c r="AG540" s="24"/>
      <c r="AH540" s="24"/>
      <c r="AI540" s="143"/>
      <c r="AJ540" s="104"/>
    </row>
    <row r="541" spans="18:36" x14ac:dyDescent="0.2">
      <c r="R541" s="14"/>
      <c r="S541" s="14"/>
      <c r="T541" s="14"/>
      <c r="U541" s="14"/>
      <c r="AD541" s="101"/>
      <c r="AE541" s="211"/>
      <c r="AF541" s="121"/>
      <c r="AG541" s="24"/>
      <c r="AH541" s="24"/>
      <c r="AI541" s="143"/>
      <c r="AJ541" s="104"/>
    </row>
    <row r="542" spans="18:36" x14ac:dyDescent="0.2">
      <c r="R542" s="14"/>
      <c r="S542" s="14"/>
      <c r="T542" s="14"/>
      <c r="U542" s="14"/>
      <c r="AD542" s="101"/>
      <c r="AE542" s="211"/>
      <c r="AF542" s="121"/>
      <c r="AG542" s="24"/>
      <c r="AH542" s="24"/>
      <c r="AI542" s="143"/>
      <c r="AJ542" s="104"/>
    </row>
    <row r="543" spans="18:36" x14ac:dyDescent="0.2">
      <c r="R543" s="14"/>
      <c r="S543" s="14"/>
      <c r="T543" s="14"/>
      <c r="U543" s="14"/>
      <c r="AD543" s="101"/>
      <c r="AE543" s="211"/>
      <c r="AF543" s="121"/>
      <c r="AG543" s="24"/>
      <c r="AH543" s="24"/>
      <c r="AI543" s="143"/>
      <c r="AJ543" s="104"/>
    </row>
    <row r="544" spans="18:36" x14ac:dyDescent="0.2">
      <c r="R544" s="14"/>
      <c r="S544" s="14"/>
      <c r="T544" s="14"/>
      <c r="U544" s="14"/>
      <c r="AD544" s="101"/>
      <c r="AE544" s="211"/>
      <c r="AF544" s="121"/>
      <c r="AG544" s="24"/>
      <c r="AH544" s="24"/>
      <c r="AI544" s="143"/>
      <c r="AJ544" s="104"/>
    </row>
    <row r="545" spans="18:36" x14ac:dyDescent="0.2">
      <c r="R545" s="14"/>
      <c r="S545" s="14"/>
      <c r="T545" s="14"/>
      <c r="U545" s="14"/>
      <c r="AD545" s="101"/>
      <c r="AE545" s="211"/>
      <c r="AF545" s="121"/>
      <c r="AG545" s="24"/>
      <c r="AH545" s="24"/>
      <c r="AI545" s="143"/>
      <c r="AJ545" s="104"/>
    </row>
    <row r="546" spans="18:36" x14ac:dyDescent="0.2">
      <c r="R546" s="14"/>
      <c r="S546" s="14"/>
      <c r="T546" s="14"/>
      <c r="U546" s="14"/>
      <c r="AD546" s="101"/>
      <c r="AE546" s="211"/>
      <c r="AF546" s="121"/>
      <c r="AG546" s="24"/>
      <c r="AH546" s="24"/>
      <c r="AI546" s="143"/>
      <c r="AJ546" s="104"/>
    </row>
    <row r="547" spans="18:36" x14ac:dyDescent="0.2">
      <c r="R547" s="14"/>
      <c r="S547" s="14"/>
      <c r="T547" s="14"/>
      <c r="U547" s="14"/>
      <c r="AD547" s="101"/>
      <c r="AE547" s="211"/>
      <c r="AF547" s="121"/>
      <c r="AG547" s="24"/>
      <c r="AH547" s="24"/>
      <c r="AI547" s="143"/>
      <c r="AJ547" s="104"/>
    </row>
    <row r="548" spans="18:36" x14ac:dyDescent="0.2">
      <c r="R548" s="14"/>
      <c r="S548" s="14"/>
      <c r="T548" s="14"/>
      <c r="U548" s="14"/>
      <c r="AD548" s="101"/>
      <c r="AE548" s="211"/>
      <c r="AF548" s="121"/>
      <c r="AG548" s="24"/>
      <c r="AH548" s="24"/>
      <c r="AI548" s="143"/>
      <c r="AJ548" s="104"/>
    </row>
    <row r="549" spans="18:36" x14ac:dyDescent="0.2">
      <c r="R549" s="14"/>
      <c r="S549" s="14"/>
      <c r="T549" s="14"/>
      <c r="U549" s="14"/>
      <c r="AD549" s="101"/>
      <c r="AE549" s="211"/>
      <c r="AF549" s="121"/>
      <c r="AG549" s="24"/>
      <c r="AH549" s="24"/>
      <c r="AI549" s="143"/>
      <c r="AJ549" s="104"/>
    </row>
    <row r="550" spans="18:36" x14ac:dyDescent="0.2">
      <c r="R550" s="14"/>
      <c r="S550" s="14"/>
      <c r="T550" s="14"/>
      <c r="U550" s="14"/>
      <c r="AD550" s="101"/>
      <c r="AE550" s="211"/>
      <c r="AF550" s="121"/>
      <c r="AG550" s="24"/>
      <c r="AH550" s="24"/>
      <c r="AI550" s="143"/>
      <c r="AJ550" s="104"/>
    </row>
    <row r="551" spans="18:36" x14ac:dyDescent="0.2">
      <c r="R551" s="14"/>
      <c r="S551" s="14"/>
      <c r="T551" s="14"/>
      <c r="U551" s="14"/>
      <c r="AD551" s="101"/>
      <c r="AE551" s="211"/>
      <c r="AF551" s="121"/>
      <c r="AG551" s="24"/>
      <c r="AH551" s="24"/>
      <c r="AI551" s="143"/>
      <c r="AJ551" s="104"/>
    </row>
    <row r="552" spans="18:36" x14ac:dyDescent="0.2">
      <c r="R552" s="14"/>
      <c r="S552" s="14"/>
      <c r="T552" s="14"/>
      <c r="U552" s="14"/>
      <c r="AD552" s="101"/>
      <c r="AE552" s="211"/>
      <c r="AF552" s="121"/>
      <c r="AG552" s="24"/>
      <c r="AH552" s="24"/>
      <c r="AI552" s="143"/>
      <c r="AJ552" s="104"/>
    </row>
    <row r="553" spans="18:36" x14ac:dyDescent="0.2">
      <c r="R553" s="14"/>
      <c r="S553" s="14"/>
      <c r="T553" s="14"/>
      <c r="U553" s="14"/>
      <c r="AD553" s="101"/>
      <c r="AE553" s="211"/>
      <c r="AF553" s="121"/>
      <c r="AG553" s="24"/>
      <c r="AH553" s="24"/>
      <c r="AI553" s="143"/>
      <c r="AJ553" s="104"/>
    </row>
    <row r="554" spans="18:36" x14ac:dyDescent="0.2">
      <c r="R554" s="14"/>
      <c r="S554" s="14"/>
      <c r="T554" s="14"/>
      <c r="U554" s="14"/>
      <c r="AD554" s="101"/>
      <c r="AE554" s="211"/>
      <c r="AF554" s="121"/>
      <c r="AG554" s="24"/>
      <c r="AH554" s="24"/>
      <c r="AI554" s="143"/>
      <c r="AJ554" s="104"/>
    </row>
    <row r="555" spans="18:36" x14ac:dyDescent="0.2">
      <c r="R555" s="14"/>
      <c r="S555" s="14"/>
      <c r="T555" s="14"/>
      <c r="U555" s="14"/>
      <c r="AD555" s="101"/>
      <c r="AE555" s="211"/>
      <c r="AF555" s="121"/>
      <c r="AG555" s="24"/>
      <c r="AH555" s="24"/>
      <c r="AI555" s="143"/>
      <c r="AJ555" s="104"/>
    </row>
    <row r="556" spans="18:36" x14ac:dyDescent="0.2">
      <c r="R556" s="14"/>
      <c r="S556" s="14"/>
      <c r="T556" s="14"/>
      <c r="U556" s="14"/>
      <c r="AD556" s="101"/>
      <c r="AE556" s="211"/>
      <c r="AF556" s="121"/>
      <c r="AG556" s="24"/>
      <c r="AH556" s="24"/>
      <c r="AI556" s="143"/>
      <c r="AJ556" s="104"/>
    </row>
    <row r="557" spans="18:36" x14ac:dyDescent="0.2">
      <c r="R557" s="14"/>
      <c r="S557" s="14"/>
      <c r="T557" s="14"/>
      <c r="U557" s="14"/>
      <c r="AD557" s="101"/>
      <c r="AE557" s="211"/>
      <c r="AF557" s="121"/>
      <c r="AG557" s="24"/>
      <c r="AH557" s="24"/>
      <c r="AI557" s="143"/>
      <c r="AJ557" s="104"/>
    </row>
    <row r="558" spans="18:36" x14ac:dyDescent="0.2">
      <c r="R558" s="14"/>
      <c r="S558" s="14"/>
      <c r="T558" s="14"/>
      <c r="U558" s="14"/>
      <c r="AD558" s="101"/>
      <c r="AE558" s="211"/>
      <c r="AF558" s="121"/>
      <c r="AG558" s="24"/>
      <c r="AH558" s="24"/>
      <c r="AI558" s="143"/>
      <c r="AJ558" s="104"/>
    </row>
    <row r="559" spans="18:36" x14ac:dyDescent="0.2">
      <c r="R559" s="14"/>
      <c r="S559" s="14"/>
      <c r="T559" s="14"/>
      <c r="U559" s="14"/>
      <c r="AD559" s="101"/>
      <c r="AE559" s="211"/>
      <c r="AF559" s="121"/>
      <c r="AG559" s="24"/>
      <c r="AH559" s="24"/>
      <c r="AI559" s="143"/>
      <c r="AJ559" s="104"/>
    </row>
    <row r="560" spans="18:36" x14ac:dyDescent="0.2">
      <c r="R560" s="14"/>
      <c r="S560" s="14"/>
      <c r="T560" s="14"/>
      <c r="U560" s="14"/>
      <c r="AD560" s="101"/>
      <c r="AE560" s="211"/>
      <c r="AF560" s="121"/>
      <c r="AG560" s="24"/>
      <c r="AH560" s="24"/>
      <c r="AI560" s="143"/>
      <c r="AJ560" s="104"/>
    </row>
    <row r="561" spans="18:36" x14ac:dyDescent="0.2">
      <c r="R561" s="14"/>
      <c r="S561" s="14"/>
      <c r="T561" s="14"/>
      <c r="U561" s="14"/>
      <c r="AD561" s="101"/>
      <c r="AE561" s="211"/>
      <c r="AF561" s="121"/>
      <c r="AG561" s="24"/>
      <c r="AH561" s="24"/>
      <c r="AI561" s="143"/>
      <c r="AJ561" s="104"/>
    </row>
    <row r="562" spans="18:36" x14ac:dyDescent="0.2">
      <c r="R562" s="14"/>
      <c r="S562" s="14"/>
      <c r="T562" s="14"/>
      <c r="U562" s="14"/>
      <c r="AD562" s="101"/>
      <c r="AE562" s="211"/>
      <c r="AF562" s="121"/>
      <c r="AG562" s="24"/>
      <c r="AH562" s="24"/>
      <c r="AI562" s="143"/>
      <c r="AJ562" s="104"/>
    </row>
    <row r="563" spans="18:36" x14ac:dyDescent="0.2">
      <c r="R563" s="14"/>
      <c r="S563" s="14"/>
      <c r="T563" s="14"/>
      <c r="U563" s="14"/>
      <c r="AD563" s="101"/>
      <c r="AE563" s="211"/>
      <c r="AF563" s="121"/>
      <c r="AG563" s="24"/>
      <c r="AH563" s="24"/>
      <c r="AI563" s="143"/>
      <c r="AJ563" s="104"/>
    </row>
    <row r="564" spans="18:36" x14ac:dyDescent="0.2">
      <c r="R564" s="14"/>
      <c r="S564" s="14"/>
      <c r="T564" s="14"/>
      <c r="U564" s="14"/>
      <c r="AD564" s="101"/>
      <c r="AE564" s="211"/>
      <c r="AF564" s="121"/>
      <c r="AG564" s="24"/>
      <c r="AH564" s="24"/>
      <c r="AI564" s="143"/>
      <c r="AJ564" s="104"/>
    </row>
    <row r="565" spans="18:36" x14ac:dyDescent="0.2">
      <c r="R565" s="14"/>
      <c r="S565" s="14"/>
      <c r="T565" s="14"/>
      <c r="U565" s="14"/>
      <c r="AD565" s="101"/>
      <c r="AE565" s="211"/>
      <c r="AF565" s="121"/>
      <c r="AG565" s="24"/>
      <c r="AH565" s="24"/>
      <c r="AI565" s="143"/>
      <c r="AJ565" s="104"/>
    </row>
    <row r="566" spans="18:36" x14ac:dyDescent="0.2">
      <c r="R566" s="14"/>
      <c r="S566" s="14"/>
      <c r="T566" s="14"/>
      <c r="U566" s="14"/>
      <c r="AD566" s="101"/>
      <c r="AE566" s="211"/>
      <c r="AF566" s="121"/>
      <c r="AG566" s="24"/>
      <c r="AH566" s="24"/>
      <c r="AI566" s="143"/>
      <c r="AJ566" s="104"/>
    </row>
    <row r="567" spans="18:36" x14ac:dyDescent="0.2">
      <c r="R567" s="14"/>
      <c r="S567" s="14"/>
      <c r="T567" s="14"/>
      <c r="U567" s="14"/>
      <c r="AD567" s="101"/>
      <c r="AE567" s="211"/>
      <c r="AF567" s="121"/>
      <c r="AG567" s="24"/>
      <c r="AH567" s="24"/>
      <c r="AI567" s="143"/>
      <c r="AJ567" s="104"/>
    </row>
    <row r="568" spans="18:36" x14ac:dyDescent="0.2">
      <c r="R568" s="14"/>
      <c r="S568" s="14"/>
      <c r="T568" s="14"/>
      <c r="U568" s="14"/>
      <c r="AD568" s="101"/>
      <c r="AE568" s="211"/>
      <c r="AF568" s="121"/>
      <c r="AG568" s="24"/>
      <c r="AH568" s="24"/>
      <c r="AI568" s="143"/>
      <c r="AJ568" s="104"/>
    </row>
    <row r="569" spans="18:36" x14ac:dyDescent="0.2">
      <c r="R569" s="14"/>
      <c r="S569" s="14"/>
      <c r="T569" s="14"/>
      <c r="U569" s="14"/>
      <c r="AD569" s="101"/>
      <c r="AE569" s="211"/>
      <c r="AF569" s="121"/>
      <c r="AG569" s="24"/>
      <c r="AH569" s="24"/>
      <c r="AI569" s="143"/>
      <c r="AJ569" s="104"/>
    </row>
    <row r="570" spans="18:36" x14ac:dyDescent="0.2">
      <c r="R570" s="14"/>
      <c r="S570" s="14"/>
      <c r="T570" s="14"/>
      <c r="U570" s="14"/>
      <c r="AD570" s="101"/>
      <c r="AE570" s="211"/>
      <c r="AF570" s="121"/>
      <c r="AG570" s="24"/>
      <c r="AH570" s="24"/>
      <c r="AI570" s="143"/>
      <c r="AJ570" s="104"/>
    </row>
    <row r="571" spans="18:36" x14ac:dyDescent="0.2">
      <c r="R571" s="14"/>
      <c r="S571" s="14"/>
      <c r="T571" s="14"/>
      <c r="U571" s="14"/>
      <c r="AD571" s="101"/>
      <c r="AE571" s="211"/>
      <c r="AF571" s="121"/>
      <c r="AG571" s="24"/>
      <c r="AH571" s="24"/>
      <c r="AI571" s="143"/>
      <c r="AJ571" s="104"/>
    </row>
    <row r="572" spans="18:36" x14ac:dyDescent="0.2">
      <c r="R572" s="14"/>
      <c r="S572" s="14"/>
      <c r="T572" s="14"/>
      <c r="U572" s="14"/>
      <c r="AD572" s="101"/>
      <c r="AE572" s="211"/>
      <c r="AF572" s="121"/>
      <c r="AG572" s="24"/>
      <c r="AH572" s="24"/>
      <c r="AI572" s="143"/>
      <c r="AJ572" s="104"/>
    </row>
    <row r="573" spans="18:36" x14ac:dyDescent="0.2">
      <c r="R573" s="14"/>
      <c r="S573" s="14"/>
      <c r="T573" s="14"/>
      <c r="U573" s="14"/>
      <c r="AD573" s="101"/>
      <c r="AE573" s="211"/>
      <c r="AF573" s="121"/>
      <c r="AG573" s="24"/>
      <c r="AH573" s="24"/>
      <c r="AI573" s="143"/>
      <c r="AJ573" s="104"/>
    </row>
    <row r="574" spans="18:36" x14ac:dyDescent="0.2">
      <c r="R574" s="14"/>
      <c r="S574" s="14"/>
      <c r="T574" s="14"/>
      <c r="U574" s="14"/>
      <c r="AD574" s="101"/>
      <c r="AE574" s="211"/>
      <c r="AF574" s="121"/>
      <c r="AG574" s="24"/>
      <c r="AH574" s="24"/>
      <c r="AI574" s="143"/>
      <c r="AJ574" s="104"/>
    </row>
    <row r="575" spans="18:36" x14ac:dyDescent="0.2">
      <c r="R575" s="14"/>
      <c r="S575" s="14"/>
      <c r="T575" s="14"/>
      <c r="U575" s="14"/>
      <c r="AD575" s="101"/>
      <c r="AE575" s="211"/>
      <c r="AF575" s="121"/>
      <c r="AG575" s="24"/>
      <c r="AH575" s="24"/>
      <c r="AI575" s="143"/>
      <c r="AJ575" s="104"/>
    </row>
    <row r="576" spans="18:36" x14ac:dyDescent="0.2">
      <c r="R576" s="14"/>
      <c r="S576" s="14"/>
      <c r="T576" s="14"/>
      <c r="U576" s="14"/>
      <c r="AD576" s="101"/>
      <c r="AE576" s="211"/>
      <c r="AF576" s="121"/>
      <c r="AG576" s="24"/>
      <c r="AH576" s="24"/>
      <c r="AI576" s="143"/>
      <c r="AJ576" s="104"/>
    </row>
    <row r="577" spans="18:36" x14ac:dyDescent="0.2">
      <c r="R577" s="14"/>
      <c r="S577" s="14"/>
      <c r="T577" s="14"/>
      <c r="U577" s="14"/>
      <c r="AD577" s="101"/>
      <c r="AE577" s="211"/>
      <c r="AF577" s="121"/>
      <c r="AG577" s="24"/>
      <c r="AH577" s="24"/>
      <c r="AI577" s="143"/>
      <c r="AJ577" s="104"/>
    </row>
    <row r="578" spans="18:36" x14ac:dyDescent="0.2">
      <c r="R578" s="14"/>
      <c r="S578" s="14"/>
      <c r="T578" s="14"/>
      <c r="U578" s="14"/>
      <c r="AD578" s="101"/>
      <c r="AE578" s="211"/>
      <c r="AF578" s="121"/>
      <c r="AG578" s="24"/>
      <c r="AH578" s="24"/>
      <c r="AI578" s="143"/>
      <c r="AJ578" s="104"/>
    </row>
    <row r="579" spans="18:36" x14ac:dyDescent="0.2">
      <c r="R579" s="14"/>
      <c r="S579" s="14"/>
      <c r="T579" s="14"/>
      <c r="U579" s="14"/>
      <c r="AD579" s="101"/>
      <c r="AE579" s="211"/>
      <c r="AF579" s="121"/>
      <c r="AG579" s="24"/>
      <c r="AH579" s="24"/>
      <c r="AI579" s="143"/>
      <c r="AJ579" s="104"/>
    </row>
    <row r="580" spans="18:36" x14ac:dyDescent="0.2">
      <c r="R580" s="14"/>
      <c r="S580" s="14"/>
      <c r="T580" s="14"/>
      <c r="U580" s="14"/>
      <c r="AD580" s="101"/>
      <c r="AE580" s="211"/>
      <c r="AF580" s="121"/>
      <c r="AG580" s="24"/>
      <c r="AH580" s="24"/>
      <c r="AI580" s="143"/>
      <c r="AJ580" s="104"/>
    </row>
    <row r="581" spans="18:36" x14ac:dyDescent="0.2">
      <c r="R581" s="14"/>
      <c r="S581" s="14"/>
      <c r="T581" s="14"/>
      <c r="U581" s="14"/>
      <c r="AD581" s="101"/>
      <c r="AE581" s="211"/>
      <c r="AF581" s="121"/>
      <c r="AG581" s="24"/>
      <c r="AH581" s="24"/>
      <c r="AI581" s="143"/>
      <c r="AJ581" s="104"/>
    </row>
    <row r="582" spans="18:36" x14ac:dyDescent="0.2">
      <c r="R582" s="14"/>
      <c r="S582" s="14"/>
      <c r="T582" s="14"/>
      <c r="U582" s="14"/>
      <c r="AD582" s="101"/>
      <c r="AE582" s="211"/>
      <c r="AF582" s="121"/>
      <c r="AG582" s="24"/>
      <c r="AH582" s="24"/>
      <c r="AI582" s="143"/>
      <c r="AJ582" s="104"/>
    </row>
    <row r="583" spans="18:36" x14ac:dyDescent="0.2">
      <c r="R583" s="14"/>
      <c r="S583" s="14"/>
      <c r="T583" s="14"/>
      <c r="U583" s="14"/>
      <c r="AD583" s="101"/>
      <c r="AE583" s="211"/>
      <c r="AF583" s="121"/>
      <c r="AG583" s="24"/>
      <c r="AH583" s="24"/>
      <c r="AI583" s="143"/>
      <c r="AJ583" s="104"/>
    </row>
    <row r="584" spans="18:36" x14ac:dyDescent="0.2">
      <c r="R584" s="14"/>
      <c r="S584" s="14"/>
      <c r="T584" s="14"/>
      <c r="U584" s="14"/>
      <c r="AD584" s="101"/>
      <c r="AE584" s="211"/>
      <c r="AF584" s="121"/>
      <c r="AG584" s="24"/>
      <c r="AH584" s="24"/>
      <c r="AI584" s="143"/>
      <c r="AJ584" s="104"/>
    </row>
    <row r="585" spans="18:36" x14ac:dyDescent="0.2">
      <c r="R585" s="14"/>
      <c r="S585" s="14"/>
      <c r="T585" s="14"/>
      <c r="U585" s="14"/>
      <c r="AD585" s="101"/>
      <c r="AE585" s="211"/>
      <c r="AF585" s="121"/>
      <c r="AG585" s="24"/>
      <c r="AH585" s="24"/>
      <c r="AI585" s="143"/>
      <c r="AJ585" s="104"/>
    </row>
    <row r="586" spans="18:36" x14ac:dyDescent="0.2">
      <c r="R586" s="14"/>
      <c r="S586" s="14"/>
      <c r="T586" s="14"/>
      <c r="U586" s="14"/>
      <c r="AD586" s="101"/>
      <c r="AE586" s="211"/>
      <c r="AF586" s="121"/>
      <c r="AG586" s="24"/>
      <c r="AH586" s="24"/>
      <c r="AI586" s="143"/>
      <c r="AJ586" s="104"/>
    </row>
    <row r="587" spans="18:36" x14ac:dyDescent="0.2">
      <c r="R587" s="14"/>
      <c r="S587" s="14"/>
      <c r="T587" s="14"/>
      <c r="U587" s="14"/>
      <c r="AD587" s="101"/>
      <c r="AE587" s="211"/>
      <c r="AF587" s="121"/>
      <c r="AG587" s="24"/>
      <c r="AH587" s="24"/>
      <c r="AI587" s="143"/>
      <c r="AJ587" s="104"/>
    </row>
    <row r="588" spans="18:36" x14ac:dyDescent="0.2">
      <c r="R588" s="14"/>
      <c r="S588" s="14"/>
      <c r="T588" s="14"/>
      <c r="U588" s="14"/>
      <c r="AD588" s="101"/>
      <c r="AE588" s="211"/>
      <c r="AF588" s="121"/>
      <c r="AG588" s="24"/>
      <c r="AH588" s="24"/>
      <c r="AI588" s="143"/>
      <c r="AJ588" s="104"/>
    </row>
    <row r="589" spans="18:36" x14ac:dyDescent="0.2">
      <c r="R589" s="14"/>
      <c r="S589" s="14"/>
      <c r="T589" s="14"/>
      <c r="U589" s="14"/>
      <c r="AD589" s="101"/>
      <c r="AE589" s="211"/>
      <c r="AF589" s="121"/>
      <c r="AG589" s="24"/>
      <c r="AH589" s="24"/>
      <c r="AI589" s="143"/>
      <c r="AJ589" s="104"/>
    </row>
    <row r="590" spans="18:36" x14ac:dyDescent="0.2">
      <c r="R590" s="14"/>
      <c r="S590" s="14"/>
      <c r="T590" s="14"/>
      <c r="U590" s="14"/>
      <c r="AD590" s="101"/>
      <c r="AE590" s="211"/>
      <c r="AF590" s="121"/>
      <c r="AG590" s="24"/>
      <c r="AH590" s="24"/>
      <c r="AI590" s="143"/>
      <c r="AJ590" s="104"/>
    </row>
    <row r="591" spans="18:36" x14ac:dyDescent="0.2">
      <c r="R591" s="14"/>
      <c r="S591" s="14"/>
      <c r="T591" s="14"/>
      <c r="U591" s="14"/>
      <c r="AD591" s="101"/>
      <c r="AE591" s="211"/>
      <c r="AF591" s="121"/>
      <c r="AG591" s="24"/>
      <c r="AH591" s="24"/>
      <c r="AI591" s="143"/>
      <c r="AJ591" s="104"/>
    </row>
    <row r="592" spans="18:36" x14ac:dyDescent="0.2">
      <c r="R592" s="14"/>
      <c r="S592" s="14"/>
      <c r="T592" s="14"/>
      <c r="U592" s="14"/>
      <c r="AD592" s="101"/>
      <c r="AE592" s="211"/>
      <c r="AF592" s="121"/>
      <c r="AG592" s="24"/>
      <c r="AH592" s="24"/>
      <c r="AI592" s="143"/>
      <c r="AJ592" s="104"/>
    </row>
    <row r="593" spans="18:36" x14ac:dyDescent="0.2">
      <c r="R593" s="14"/>
      <c r="S593" s="14"/>
      <c r="T593" s="14"/>
      <c r="U593" s="14"/>
      <c r="AD593" s="101"/>
      <c r="AE593" s="211"/>
      <c r="AF593" s="121"/>
      <c r="AG593" s="24"/>
      <c r="AH593" s="24"/>
      <c r="AI593" s="143"/>
      <c r="AJ593" s="104"/>
    </row>
    <row r="594" spans="18:36" x14ac:dyDescent="0.2">
      <c r="R594" s="14"/>
      <c r="S594" s="14"/>
      <c r="T594" s="14"/>
      <c r="U594" s="14"/>
      <c r="AD594" s="101"/>
      <c r="AE594" s="211"/>
      <c r="AF594" s="121"/>
      <c r="AG594" s="24"/>
      <c r="AH594" s="24"/>
      <c r="AI594" s="143"/>
      <c r="AJ594" s="104"/>
    </row>
    <row r="595" spans="18:36" x14ac:dyDescent="0.2">
      <c r="R595" s="14"/>
      <c r="S595" s="14"/>
      <c r="T595" s="14"/>
      <c r="U595" s="14"/>
      <c r="AD595" s="101"/>
      <c r="AE595" s="211"/>
      <c r="AF595" s="121"/>
      <c r="AG595" s="24"/>
      <c r="AH595" s="24"/>
      <c r="AI595" s="143"/>
      <c r="AJ595" s="104"/>
    </row>
    <row r="596" spans="18:36" x14ac:dyDescent="0.2">
      <c r="R596" s="14"/>
      <c r="S596" s="14"/>
      <c r="T596" s="14"/>
      <c r="U596" s="14"/>
      <c r="AD596" s="101"/>
      <c r="AE596" s="211"/>
      <c r="AF596" s="121"/>
      <c r="AG596" s="24"/>
      <c r="AH596" s="24"/>
      <c r="AI596" s="143"/>
      <c r="AJ596" s="104"/>
    </row>
    <row r="597" spans="18:36" x14ac:dyDescent="0.2">
      <c r="R597" s="14"/>
      <c r="S597" s="14"/>
      <c r="T597" s="14"/>
      <c r="U597" s="14"/>
      <c r="AD597" s="101"/>
      <c r="AE597" s="211"/>
      <c r="AF597" s="121"/>
      <c r="AG597" s="24"/>
      <c r="AH597" s="24"/>
      <c r="AI597" s="143"/>
      <c r="AJ597" s="104"/>
    </row>
    <row r="598" spans="18:36" x14ac:dyDescent="0.2">
      <c r="R598" s="14"/>
      <c r="S598" s="14"/>
      <c r="T598" s="14"/>
      <c r="U598" s="14"/>
      <c r="AD598" s="101"/>
      <c r="AE598" s="211"/>
      <c r="AF598" s="121"/>
      <c r="AG598" s="24"/>
      <c r="AH598" s="24"/>
      <c r="AI598" s="143"/>
      <c r="AJ598" s="104"/>
    </row>
    <row r="599" spans="18:36" x14ac:dyDescent="0.2">
      <c r="R599" s="14"/>
      <c r="S599" s="14"/>
      <c r="T599" s="14"/>
      <c r="U599" s="14"/>
      <c r="AD599" s="101"/>
      <c r="AE599" s="211"/>
      <c r="AF599" s="24"/>
      <c r="AG599" s="24"/>
      <c r="AH599" s="24"/>
      <c r="AI599" s="143"/>
      <c r="AJ599" s="104"/>
    </row>
    <row r="600" spans="18:36" x14ac:dyDescent="0.2">
      <c r="R600" s="14"/>
      <c r="S600" s="14"/>
      <c r="T600" s="14"/>
      <c r="U600" s="14"/>
      <c r="AD600" s="101"/>
      <c r="AE600" s="211"/>
      <c r="AF600" s="24"/>
      <c r="AG600" s="24"/>
      <c r="AH600" s="24"/>
      <c r="AI600" s="143"/>
      <c r="AJ600" s="104"/>
    </row>
    <row r="601" spans="18:36" x14ac:dyDescent="0.2">
      <c r="R601" s="14"/>
      <c r="S601" s="14"/>
      <c r="T601" s="14"/>
      <c r="U601" s="14"/>
      <c r="AD601" s="101"/>
      <c r="AE601" s="211"/>
      <c r="AF601" s="24"/>
      <c r="AG601" s="24"/>
      <c r="AH601" s="24"/>
      <c r="AI601" s="143"/>
      <c r="AJ601" s="104"/>
    </row>
    <row r="602" spans="18:36" x14ac:dyDescent="0.2">
      <c r="R602" s="14"/>
      <c r="S602" s="14"/>
      <c r="T602" s="14"/>
      <c r="U602" s="14"/>
      <c r="AD602" s="101"/>
      <c r="AE602" s="211"/>
      <c r="AF602" s="121"/>
      <c r="AG602" s="24"/>
      <c r="AH602" s="24"/>
      <c r="AI602" s="143"/>
      <c r="AJ602" s="104"/>
    </row>
    <row r="603" spans="18:36" x14ac:dyDescent="0.2">
      <c r="R603" s="14"/>
      <c r="S603" s="14"/>
      <c r="T603" s="14"/>
      <c r="U603" s="14"/>
      <c r="AD603" s="101"/>
      <c r="AE603" s="211"/>
      <c r="AF603" s="121"/>
      <c r="AG603" s="24"/>
      <c r="AH603" s="24"/>
      <c r="AI603" s="143"/>
      <c r="AJ603" s="104"/>
    </row>
    <row r="604" spans="18:36" x14ac:dyDescent="0.2">
      <c r="R604" s="14"/>
      <c r="S604" s="14"/>
      <c r="T604" s="14"/>
      <c r="U604" s="14"/>
      <c r="AD604" s="101"/>
      <c r="AE604" s="211"/>
      <c r="AF604" s="121"/>
      <c r="AG604" s="24"/>
      <c r="AH604" s="24"/>
      <c r="AI604" s="143"/>
      <c r="AJ604" s="104"/>
    </row>
    <row r="605" spans="18:36" x14ac:dyDescent="0.2">
      <c r="R605" s="14"/>
      <c r="S605" s="14"/>
      <c r="T605" s="14"/>
      <c r="U605" s="14"/>
      <c r="AD605" s="101"/>
      <c r="AE605" s="211"/>
      <c r="AF605" s="24"/>
      <c r="AG605" s="24"/>
      <c r="AH605" s="24"/>
      <c r="AI605" s="143"/>
      <c r="AJ605" s="104"/>
    </row>
    <row r="606" spans="18:36" x14ac:dyDescent="0.2">
      <c r="R606" s="14"/>
      <c r="S606" s="14"/>
      <c r="T606" s="14"/>
      <c r="U606" s="14"/>
      <c r="AD606" s="101"/>
      <c r="AE606" s="211"/>
      <c r="AF606" s="24"/>
      <c r="AG606" s="24"/>
      <c r="AH606" s="24"/>
      <c r="AI606" s="143"/>
      <c r="AJ606" s="104"/>
    </row>
    <row r="607" spans="18:36" x14ac:dyDescent="0.2">
      <c r="R607" s="14"/>
      <c r="S607" s="14"/>
      <c r="T607" s="14"/>
      <c r="U607" s="14"/>
      <c r="AD607" s="101"/>
      <c r="AE607" s="211"/>
      <c r="AF607" s="121"/>
      <c r="AG607" s="24"/>
      <c r="AH607" s="24"/>
      <c r="AI607" s="143"/>
      <c r="AJ607" s="104"/>
    </row>
    <row r="608" spans="18:36" x14ac:dyDescent="0.2">
      <c r="R608" s="14"/>
      <c r="S608" s="14"/>
      <c r="T608" s="14"/>
      <c r="U608" s="14"/>
      <c r="AD608" s="101"/>
      <c r="AE608" s="211"/>
      <c r="AF608" s="121"/>
      <c r="AG608" s="24"/>
      <c r="AH608" s="24"/>
      <c r="AI608" s="143"/>
      <c r="AJ608" s="104"/>
    </row>
    <row r="609" spans="18:37" x14ac:dyDescent="0.2">
      <c r="R609" s="14"/>
      <c r="S609" s="14"/>
      <c r="T609" s="14"/>
      <c r="U609" s="14"/>
      <c r="AD609" s="101"/>
      <c r="AE609" s="211"/>
      <c r="AF609" s="121"/>
      <c r="AG609" s="24"/>
      <c r="AH609" s="24"/>
      <c r="AI609" s="143"/>
      <c r="AJ609" s="104"/>
    </row>
    <row r="610" spans="18:37" x14ac:dyDescent="0.2">
      <c r="R610" s="14"/>
      <c r="S610" s="14"/>
      <c r="T610" s="14"/>
      <c r="U610" s="14"/>
      <c r="AD610" s="101"/>
      <c r="AE610" s="211"/>
      <c r="AF610" s="121"/>
      <c r="AG610" s="24"/>
      <c r="AH610" s="24"/>
      <c r="AI610" s="143"/>
      <c r="AJ610" s="104"/>
    </row>
    <row r="611" spans="18:37" x14ac:dyDescent="0.2">
      <c r="R611" s="14"/>
      <c r="S611" s="14"/>
      <c r="T611" s="14"/>
      <c r="U611" s="14"/>
      <c r="AD611" s="101"/>
      <c r="AE611" s="211"/>
      <c r="AF611" s="24"/>
      <c r="AG611" s="24"/>
      <c r="AH611" s="24"/>
      <c r="AI611" s="143"/>
      <c r="AJ611" s="104"/>
    </row>
    <row r="612" spans="18:37" x14ac:dyDescent="0.2">
      <c r="R612" s="14"/>
      <c r="S612" s="14"/>
      <c r="T612" s="14"/>
      <c r="U612" s="14"/>
      <c r="AD612" s="101"/>
      <c r="AE612" s="211"/>
      <c r="AF612" s="24"/>
      <c r="AG612" s="24"/>
      <c r="AH612" s="24"/>
      <c r="AI612" s="143"/>
      <c r="AJ612" s="104"/>
    </row>
    <row r="613" spans="18:37" x14ac:dyDescent="0.2">
      <c r="R613" s="14"/>
      <c r="S613" s="14"/>
      <c r="T613" s="14"/>
      <c r="U613" s="14"/>
      <c r="AD613" s="101"/>
      <c r="AE613" s="211"/>
      <c r="AF613" s="121"/>
      <c r="AG613" s="24"/>
      <c r="AH613" s="24"/>
      <c r="AI613" s="143"/>
      <c r="AJ613" s="104"/>
    </row>
    <row r="614" spans="18:37" x14ac:dyDescent="0.2">
      <c r="R614" s="14"/>
      <c r="S614" s="14"/>
      <c r="T614" s="14"/>
      <c r="U614" s="14"/>
      <c r="AD614" s="101"/>
      <c r="AE614" s="211"/>
      <c r="AF614" s="24"/>
      <c r="AG614" s="24"/>
      <c r="AH614" s="24"/>
      <c r="AI614" s="143"/>
      <c r="AJ614" s="104"/>
    </row>
    <row r="615" spans="18:37" x14ac:dyDescent="0.2">
      <c r="R615" s="14"/>
      <c r="S615" s="14"/>
      <c r="T615" s="14"/>
      <c r="U615" s="14"/>
      <c r="AD615" s="101"/>
      <c r="AE615" s="211"/>
      <c r="AF615" s="121"/>
      <c r="AG615" s="24"/>
      <c r="AH615" s="24"/>
      <c r="AI615" s="143"/>
      <c r="AJ615" s="104"/>
      <c r="AK615" s="138"/>
    </row>
    <row r="616" spans="18:37" x14ac:dyDescent="0.2">
      <c r="R616" s="14"/>
      <c r="S616" s="14"/>
      <c r="T616" s="14"/>
      <c r="U616" s="14"/>
      <c r="AD616" s="101"/>
      <c r="AE616" s="211"/>
      <c r="AF616" s="121"/>
      <c r="AG616" s="24"/>
      <c r="AH616" s="24"/>
      <c r="AI616" s="143"/>
      <c r="AJ616" s="104"/>
      <c r="AK616" s="138"/>
    </row>
    <row r="617" spans="18:37" x14ac:dyDescent="0.2">
      <c r="R617" s="14"/>
      <c r="S617" s="14"/>
      <c r="T617" s="14"/>
      <c r="U617" s="14"/>
      <c r="AD617" s="101"/>
      <c r="AE617" s="211"/>
      <c r="AF617" s="24"/>
      <c r="AG617" s="24"/>
      <c r="AH617" s="24"/>
      <c r="AI617" s="143"/>
      <c r="AJ617" s="104"/>
    </row>
    <row r="618" spans="18:37" x14ac:dyDescent="0.2">
      <c r="R618" s="14"/>
      <c r="S618" s="14"/>
      <c r="T618" s="14"/>
      <c r="U618" s="14"/>
      <c r="AD618" s="101"/>
      <c r="AE618" s="211"/>
      <c r="AF618" s="24"/>
      <c r="AG618" s="24"/>
      <c r="AH618" s="24"/>
      <c r="AI618" s="143"/>
      <c r="AJ618" s="104"/>
    </row>
    <row r="619" spans="18:37" x14ac:dyDescent="0.2">
      <c r="R619" s="14"/>
      <c r="S619" s="14"/>
      <c r="T619" s="14"/>
      <c r="U619" s="14"/>
      <c r="AD619" s="101"/>
      <c r="AE619" s="211"/>
      <c r="AF619" s="24"/>
      <c r="AG619" s="24"/>
      <c r="AH619" s="24"/>
      <c r="AI619" s="143"/>
      <c r="AJ619" s="104"/>
    </row>
    <row r="620" spans="18:37" x14ac:dyDescent="0.2">
      <c r="R620" s="14"/>
      <c r="S620" s="14"/>
      <c r="T620" s="14"/>
      <c r="U620" s="14"/>
      <c r="AD620" s="101"/>
      <c r="AE620" s="211"/>
      <c r="AF620" s="121"/>
      <c r="AG620" s="24"/>
      <c r="AH620" s="24"/>
      <c r="AI620" s="143"/>
      <c r="AJ620" s="104"/>
      <c r="AK620" s="138"/>
    </row>
    <row r="621" spans="18:37" x14ac:dyDescent="0.2">
      <c r="R621" s="14"/>
      <c r="S621" s="14"/>
      <c r="T621" s="14"/>
      <c r="U621" s="14"/>
      <c r="AD621" s="101"/>
      <c r="AE621" s="211"/>
      <c r="AF621" s="121"/>
      <c r="AG621" s="24"/>
      <c r="AH621" s="24"/>
      <c r="AI621" s="143"/>
      <c r="AJ621" s="104"/>
      <c r="AK621" s="138"/>
    </row>
    <row r="622" spans="18:37" x14ac:dyDescent="0.2">
      <c r="R622" s="14"/>
      <c r="S622" s="14"/>
      <c r="T622" s="14"/>
      <c r="U622" s="14"/>
      <c r="AD622" s="101"/>
      <c r="AE622" s="211"/>
      <c r="AF622" s="24"/>
      <c r="AG622" s="24"/>
      <c r="AH622" s="24"/>
      <c r="AI622" s="143"/>
      <c r="AJ622" s="104"/>
    </row>
    <row r="623" spans="18:37" x14ac:dyDescent="0.2">
      <c r="R623" s="14"/>
      <c r="S623" s="14"/>
      <c r="T623" s="14"/>
      <c r="U623" s="14"/>
      <c r="AD623" s="101"/>
      <c r="AE623" s="211"/>
      <c r="AF623" s="24"/>
      <c r="AG623" s="24"/>
      <c r="AH623" s="24"/>
      <c r="AI623" s="143"/>
      <c r="AJ623" s="104"/>
    </row>
    <row r="624" spans="18:37" x14ac:dyDescent="0.2">
      <c r="R624" s="14"/>
      <c r="S624" s="14"/>
      <c r="T624" s="14"/>
      <c r="U624" s="14"/>
      <c r="AD624" s="101"/>
      <c r="AE624" s="211"/>
      <c r="AF624" s="24"/>
      <c r="AG624" s="24"/>
      <c r="AH624" s="24"/>
      <c r="AI624" s="143"/>
      <c r="AJ624" s="104"/>
    </row>
    <row r="625" spans="18:37" x14ac:dyDescent="0.2">
      <c r="R625" s="14"/>
      <c r="S625" s="14"/>
      <c r="T625" s="14"/>
      <c r="U625" s="14"/>
      <c r="AD625" s="101"/>
      <c r="AE625" s="211"/>
      <c r="AF625" s="24"/>
      <c r="AG625" s="24"/>
      <c r="AH625" s="24"/>
      <c r="AI625" s="143"/>
      <c r="AJ625" s="104"/>
    </row>
    <row r="626" spans="18:37" x14ac:dyDescent="0.2">
      <c r="R626" s="14"/>
      <c r="S626" s="14"/>
      <c r="T626" s="14"/>
      <c r="U626" s="14"/>
      <c r="AD626" s="101"/>
      <c r="AE626" s="211"/>
      <c r="AF626" s="121"/>
      <c r="AG626" s="24"/>
      <c r="AH626" s="24"/>
      <c r="AI626" s="143"/>
      <c r="AJ626" s="104"/>
      <c r="AK626" s="138"/>
    </row>
    <row r="627" spans="18:37" x14ac:dyDescent="0.2">
      <c r="R627" s="14"/>
      <c r="S627" s="14"/>
      <c r="T627" s="14"/>
      <c r="U627" s="14"/>
      <c r="AD627" s="101"/>
      <c r="AE627" s="211"/>
      <c r="AF627" s="121"/>
      <c r="AG627" s="24"/>
      <c r="AH627" s="24"/>
      <c r="AI627" s="143"/>
      <c r="AJ627" s="104"/>
      <c r="AK627" s="138"/>
    </row>
    <row r="628" spans="18:37" x14ac:dyDescent="0.2">
      <c r="R628" s="14"/>
      <c r="S628" s="14"/>
      <c r="T628" s="14"/>
      <c r="U628" s="14"/>
      <c r="AD628" s="101"/>
      <c r="AE628" s="211"/>
      <c r="AF628" s="121"/>
      <c r="AG628" s="24"/>
      <c r="AH628" s="24"/>
      <c r="AI628" s="143"/>
      <c r="AJ628" s="104"/>
      <c r="AK628" s="138"/>
    </row>
    <row r="629" spans="18:37" x14ac:dyDescent="0.2">
      <c r="R629" s="14"/>
      <c r="S629" s="14"/>
      <c r="T629" s="14"/>
      <c r="U629" s="14"/>
      <c r="AD629" s="101"/>
      <c r="AE629" s="211"/>
      <c r="AF629" s="121"/>
      <c r="AG629" s="24"/>
      <c r="AH629" s="24"/>
      <c r="AI629" s="143"/>
      <c r="AJ629" s="104"/>
      <c r="AK629" s="138"/>
    </row>
    <row r="630" spans="18:37" x14ac:dyDescent="0.2">
      <c r="R630" s="14"/>
      <c r="S630" s="14"/>
      <c r="T630" s="14"/>
      <c r="U630" s="14"/>
      <c r="AJ630" s="104"/>
    </row>
    <row r="631" spans="18:37" x14ac:dyDescent="0.2">
      <c r="R631" s="14"/>
      <c r="S631" s="14"/>
      <c r="T631" s="14"/>
      <c r="U631" s="14"/>
    </row>
    <row r="632" spans="18:37" x14ac:dyDescent="0.2">
      <c r="R632" s="14"/>
      <c r="S632" s="14"/>
      <c r="T632" s="14"/>
      <c r="U632" s="14"/>
      <c r="AJ632" s="15"/>
    </row>
    <row r="633" spans="18:37" x14ac:dyDescent="0.2">
      <c r="R633" s="14"/>
      <c r="S633" s="14"/>
      <c r="T633" s="14"/>
      <c r="U633" s="14"/>
    </row>
    <row r="634" spans="18:37" x14ac:dyDescent="0.2">
      <c r="R634" s="14"/>
      <c r="S634" s="14"/>
      <c r="T634" s="14"/>
      <c r="U634" s="14"/>
    </row>
    <row r="635" spans="18:37" x14ac:dyDescent="0.2">
      <c r="R635" s="14"/>
      <c r="S635" s="14"/>
      <c r="T635" s="14"/>
      <c r="U635" s="14"/>
    </row>
    <row r="636" spans="18:37" x14ac:dyDescent="0.2">
      <c r="R636" s="14"/>
      <c r="S636" s="14"/>
      <c r="T636" s="14"/>
      <c r="U636" s="14"/>
    </row>
    <row r="637" spans="18:37" x14ac:dyDescent="0.2">
      <c r="R637" s="14"/>
      <c r="S637" s="14"/>
      <c r="T637" s="14"/>
      <c r="U637" s="14"/>
    </row>
    <row r="638" spans="18:37" x14ac:dyDescent="0.2">
      <c r="R638" s="14"/>
      <c r="S638" s="14"/>
      <c r="T638" s="14"/>
      <c r="U638" s="14"/>
    </row>
    <row r="639" spans="18:37" x14ac:dyDescent="0.2">
      <c r="R639" s="14"/>
      <c r="S639" s="14"/>
      <c r="T639" s="14"/>
      <c r="U639" s="14"/>
    </row>
    <row r="640" spans="18:37" x14ac:dyDescent="0.2">
      <c r="R640" s="14"/>
      <c r="S640" s="14"/>
      <c r="T640" s="14"/>
      <c r="U640" s="14"/>
    </row>
    <row r="641" spans="18:21" x14ac:dyDescent="0.2">
      <c r="R641" s="14"/>
      <c r="S641" s="14"/>
      <c r="T641" s="14"/>
      <c r="U641" s="14"/>
    </row>
    <row r="642" spans="18:21" x14ac:dyDescent="0.2">
      <c r="R642" s="14"/>
      <c r="S642" s="14"/>
      <c r="T642" s="14"/>
      <c r="U642" s="14"/>
    </row>
    <row r="643" spans="18:21" x14ac:dyDescent="0.2">
      <c r="R643" s="14"/>
      <c r="S643" s="14"/>
      <c r="T643" s="14"/>
      <c r="U643" s="14"/>
    </row>
    <row r="644" spans="18:21" x14ac:dyDescent="0.2">
      <c r="R644" s="14"/>
      <c r="S644" s="14"/>
      <c r="T644" s="14"/>
      <c r="U644" s="14"/>
    </row>
    <row r="645" spans="18:21" x14ac:dyDescent="0.2">
      <c r="R645" s="14"/>
      <c r="S645" s="14"/>
      <c r="T645" s="14"/>
      <c r="U645" s="14"/>
    </row>
    <row r="646" spans="18:21" x14ac:dyDescent="0.2">
      <c r="R646" s="14"/>
      <c r="S646" s="14"/>
      <c r="T646" s="14"/>
      <c r="U646" s="14"/>
    </row>
    <row r="647" spans="18:21" x14ac:dyDescent="0.2">
      <c r="R647" s="14"/>
      <c r="S647" s="14"/>
      <c r="T647" s="14"/>
      <c r="U647" s="14"/>
    </row>
    <row r="648" spans="18:21" x14ac:dyDescent="0.2">
      <c r="R648" s="14"/>
      <c r="S648" s="14"/>
      <c r="T648" s="14"/>
      <c r="U648" s="14"/>
    </row>
    <row r="649" spans="18:21" x14ac:dyDescent="0.2">
      <c r="R649" s="14"/>
      <c r="S649" s="14"/>
      <c r="T649" s="14"/>
      <c r="U649" s="14"/>
    </row>
    <row r="650" spans="18:21" x14ac:dyDescent="0.2">
      <c r="R650" s="14"/>
      <c r="S650" s="14"/>
      <c r="T650" s="14"/>
      <c r="U650" s="14"/>
    </row>
    <row r="651" spans="18:21" x14ac:dyDescent="0.2">
      <c r="R651" s="14"/>
      <c r="S651" s="14"/>
      <c r="T651" s="14"/>
      <c r="U651" s="14"/>
    </row>
    <row r="652" spans="18:21" x14ac:dyDescent="0.2">
      <c r="R652" s="14"/>
      <c r="S652" s="14"/>
      <c r="T652" s="14"/>
      <c r="U652" s="14"/>
    </row>
    <row r="653" spans="18:21" x14ac:dyDescent="0.2">
      <c r="R653" s="14"/>
      <c r="S653" s="14"/>
      <c r="T653" s="14"/>
      <c r="U653" s="14"/>
    </row>
    <row r="654" spans="18:21" x14ac:dyDescent="0.2">
      <c r="R654" s="14"/>
      <c r="S654" s="14"/>
      <c r="T654" s="14"/>
      <c r="U654" s="14"/>
    </row>
    <row r="655" spans="18:21" x14ac:dyDescent="0.2">
      <c r="R655" s="14"/>
      <c r="S655" s="14"/>
      <c r="T655" s="14"/>
      <c r="U655" s="14"/>
    </row>
    <row r="656" spans="18:21" x14ac:dyDescent="0.2">
      <c r="R656" s="14"/>
      <c r="S656" s="14"/>
      <c r="T656" s="14"/>
      <c r="U656" s="14"/>
    </row>
    <row r="657" spans="18:21" x14ac:dyDescent="0.2">
      <c r="R657" s="14"/>
      <c r="S657" s="14"/>
      <c r="T657" s="14"/>
      <c r="U657" s="14"/>
    </row>
    <row r="658" spans="18:21" x14ac:dyDescent="0.2">
      <c r="R658" s="14"/>
      <c r="S658" s="14"/>
      <c r="T658" s="14"/>
      <c r="U658" s="14"/>
    </row>
    <row r="659" spans="18:21" x14ac:dyDescent="0.2">
      <c r="R659" s="14"/>
      <c r="S659" s="14"/>
      <c r="T659" s="14"/>
      <c r="U659" s="14"/>
    </row>
    <row r="660" spans="18:21" x14ac:dyDescent="0.2">
      <c r="R660" s="14"/>
      <c r="S660" s="14"/>
      <c r="T660" s="14"/>
      <c r="U660" s="14"/>
    </row>
    <row r="661" spans="18:21" x14ac:dyDescent="0.2">
      <c r="R661" s="14"/>
      <c r="S661" s="14"/>
      <c r="T661" s="14"/>
      <c r="U661" s="14"/>
    </row>
    <row r="662" spans="18:21" x14ac:dyDescent="0.2">
      <c r="R662" s="14"/>
      <c r="S662" s="14"/>
      <c r="T662" s="14"/>
      <c r="U662" s="14"/>
    </row>
    <row r="663" spans="18:21" x14ac:dyDescent="0.2">
      <c r="R663" s="14"/>
      <c r="S663" s="14"/>
      <c r="T663" s="14"/>
      <c r="U663" s="14"/>
    </row>
    <row r="664" spans="18:21" x14ac:dyDescent="0.2">
      <c r="R664" s="14"/>
      <c r="S664" s="14"/>
      <c r="T664" s="14"/>
      <c r="U664" s="14"/>
    </row>
    <row r="665" spans="18:21" x14ac:dyDescent="0.2">
      <c r="R665" s="14"/>
      <c r="S665" s="14"/>
      <c r="T665" s="14"/>
      <c r="U665" s="14"/>
    </row>
    <row r="666" spans="18:21" x14ac:dyDescent="0.2">
      <c r="R666" s="14"/>
      <c r="S666" s="14"/>
      <c r="T666" s="14"/>
      <c r="U666" s="14"/>
    </row>
    <row r="667" spans="18:21" x14ac:dyDescent="0.2">
      <c r="R667" s="14"/>
      <c r="S667" s="14"/>
      <c r="T667" s="14"/>
      <c r="U667" s="14"/>
    </row>
    <row r="668" spans="18:21" x14ac:dyDescent="0.2">
      <c r="R668" s="14"/>
      <c r="S668" s="14"/>
      <c r="T668" s="14"/>
      <c r="U668" s="14"/>
    </row>
    <row r="669" spans="18:21" x14ac:dyDescent="0.2">
      <c r="R669" s="14"/>
      <c r="S669" s="14"/>
      <c r="T669" s="14"/>
      <c r="U669" s="14"/>
    </row>
    <row r="670" spans="18:21" x14ac:dyDescent="0.2">
      <c r="R670" s="14"/>
      <c r="S670" s="14"/>
      <c r="T670" s="14"/>
      <c r="U670" s="14"/>
    </row>
    <row r="671" spans="18:21" x14ac:dyDescent="0.2">
      <c r="R671" s="14"/>
      <c r="S671" s="14"/>
      <c r="T671" s="14"/>
      <c r="U671" s="14"/>
    </row>
    <row r="672" spans="18:21" x14ac:dyDescent="0.2">
      <c r="R672" s="14"/>
      <c r="S672" s="14"/>
      <c r="T672" s="14"/>
      <c r="U672" s="14"/>
    </row>
    <row r="673" spans="18:21" x14ac:dyDescent="0.2">
      <c r="R673" s="14"/>
      <c r="S673" s="14"/>
      <c r="T673" s="14"/>
      <c r="U673" s="14"/>
    </row>
    <row r="674" spans="18:21" x14ac:dyDescent="0.2">
      <c r="R674" s="14"/>
      <c r="S674" s="14"/>
      <c r="T674" s="14"/>
      <c r="U674" s="14"/>
    </row>
    <row r="675" spans="18:21" x14ac:dyDescent="0.2">
      <c r="R675" s="14"/>
      <c r="S675" s="14"/>
      <c r="T675" s="14"/>
      <c r="U675" s="14"/>
    </row>
    <row r="676" spans="18:21" x14ac:dyDescent="0.2">
      <c r="R676" s="14"/>
      <c r="S676" s="14"/>
      <c r="T676" s="14"/>
      <c r="U676" s="14"/>
    </row>
    <row r="677" spans="18:21" x14ac:dyDescent="0.2">
      <c r="R677" s="14"/>
      <c r="S677" s="14"/>
      <c r="T677" s="14"/>
      <c r="U677" s="14"/>
    </row>
    <row r="678" spans="18:21" x14ac:dyDescent="0.2">
      <c r="R678" s="14"/>
      <c r="S678" s="14"/>
      <c r="T678" s="14"/>
      <c r="U678" s="14"/>
    </row>
    <row r="679" spans="18:21" x14ac:dyDescent="0.2">
      <c r="R679" s="14"/>
      <c r="S679" s="14"/>
      <c r="T679" s="14"/>
      <c r="U679" s="14"/>
    </row>
    <row r="680" spans="18:21" x14ac:dyDescent="0.2">
      <c r="R680" s="14"/>
      <c r="S680" s="14"/>
      <c r="T680" s="14"/>
      <c r="U680" s="14"/>
    </row>
    <row r="681" spans="18:21" x14ac:dyDescent="0.2">
      <c r="R681" s="14"/>
      <c r="S681" s="14"/>
      <c r="T681" s="14"/>
      <c r="U681" s="14"/>
    </row>
    <row r="682" spans="18:21" x14ac:dyDescent="0.2">
      <c r="R682" s="14"/>
      <c r="S682" s="14"/>
      <c r="T682" s="14"/>
      <c r="U682" s="14"/>
    </row>
    <row r="683" spans="18:21" x14ac:dyDescent="0.2">
      <c r="R683" s="14"/>
      <c r="S683" s="14"/>
      <c r="T683" s="14"/>
      <c r="U683" s="14"/>
    </row>
    <row r="684" spans="18:21" x14ac:dyDescent="0.2">
      <c r="R684" s="14"/>
      <c r="S684" s="14"/>
      <c r="T684" s="14"/>
      <c r="U684" s="14"/>
    </row>
    <row r="685" spans="18:21" x14ac:dyDescent="0.2">
      <c r="R685" s="14"/>
      <c r="S685" s="14"/>
      <c r="T685" s="14"/>
      <c r="U685" s="14"/>
    </row>
    <row r="686" spans="18:21" x14ac:dyDescent="0.2">
      <c r="R686" s="14"/>
      <c r="S686" s="14"/>
      <c r="T686" s="14"/>
      <c r="U686" s="14"/>
    </row>
    <row r="687" spans="18:21" x14ac:dyDescent="0.2">
      <c r="R687" s="14"/>
      <c r="S687" s="14"/>
      <c r="T687" s="14"/>
      <c r="U687" s="14"/>
    </row>
    <row r="688" spans="18:21" x14ac:dyDescent="0.2">
      <c r="R688" s="14"/>
      <c r="S688" s="14"/>
      <c r="T688" s="14"/>
      <c r="U688" s="14"/>
    </row>
    <row r="689" spans="18:21" x14ac:dyDescent="0.2">
      <c r="R689" s="14"/>
      <c r="S689" s="14"/>
      <c r="T689" s="14"/>
      <c r="U689" s="14"/>
    </row>
    <row r="690" spans="18:21" x14ac:dyDescent="0.2">
      <c r="R690" s="14"/>
      <c r="S690" s="14"/>
      <c r="T690" s="14"/>
      <c r="U690" s="14"/>
    </row>
    <row r="691" spans="18:21" x14ac:dyDescent="0.2">
      <c r="R691" s="14"/>
      <c r="S691" s="14"/>
      <c r="T691" s="14"/>
      <c r="U691" s="14"/>
    </row>
    <row r="692" spans="18:21" x14ac:dyDescent="0.2">
      <c r="R692" s="14"/>
      <c r="S692" s="14"/>
      <c r="T692" s="14"/>
      <c r="U692" s="14"/>
    </row>
    <row r="693" spans="18:21" x14ac:dyDescent="0.2">
      <c r="R693" s="14"/>
      <c r="S693" s="14"/>
      <c r="T693" s="14"/>
      <c r="U693" s="14"/>
    </row>
    <row r="694" spans="18:21" x14ac:dyDescent="0.2">
      <c r="R694" s="14"/>
      <c r="S694" s="14"/>
      <c r="T694" s="14"/>
      <c r="U694" s="14"/>
    </row>
    <row r="695" spans="18:21" x14ac:dyDescent="0.2">
      <c r="R695" s="14"/>
      <c r="S695" s="14"/>
      <c r="T695" s="14"/>
      <c r="U695" s="14"/>
    </row>
    <row r="696" spans="18:21" x14ac:dyDescent="0.2">
      <c r="R696" s="14"/>
      <c r="S696" s="14"/>
      <c r="T696" s="14"/>
      <c r="U696" s="14"/>
    </row>
    <row r="697" spans="18:21" x14ac:dyDescent="0.2">
      <c r="R697" s="14"/>
      <c r="S697" s="14"/>
      <c r="T697" s="14"/>
      <c r="U697" s="14"/>
    </row>
    <row r="698" spans="18:21" x14ac:dyDescent="0.2">
      <c r="R698" s="14"/>
      <c r="S698" s="14"/>
      <c r="T698" s="14"/>
      <c r="U698" s="14"/>
    </row>
    <row r="699" spans="18:21" x14ac:dyDescent="0.2">
      <c r="R699" s="14"/>
      <c r="S699" s="14"/>
      <c r="T699" s="14"/>
      <c r="U699" s="14"/>
    </row>
    <row r="700" spans="18:21" x14ac:dyDescent="0.2">
      <c r="R700" s="14"/>
      <c r="S700" s="14"/>
      <c r="T700" s="14"/>
      <c r="U700" s="14"/>
    </row>
    <row r="701" spans="18:21" x14ac:dyDescent="0.2">
      <c r="R701" s="14"/>
      <c r="S701" s="14"/>
      <c r="T701" s="14"/>
      <c r="U701" s="14"/>
    </row>
    <row r="702" spans="18:21" x14ac:dyDescent="0.2">
      <c r="R702" s="14"/>
      <c r="S702" s="14"/>
      <c r="T702" s="14"/>
      <c r="U702" s="14"/>
    </row>
    <row r="703" spans="18:21" x14ac:dyDescent="0.2">
      <c r="R703" s="14"/>
      <c r="S703" s="14"/>
      <c r="T703" s="14"/>
      <c r="U703" s="14"/>
    </row>
    <row r="704" spans="18:21" x14ac:dyDescent="0.2">
      <c r="R704" s="14"/>
      <c r="S704" s="14"/>
      <c r="T704" s="14"/>
      <c r="U704" s="14"/>
    </row>
    <row r="705" spans="18:21" x14ac:dyDescent="0.2">
      <c r="R705" s="14"/>
      <c r="S705" s="14"/>
      <c r="T705" s="14"/>
      <c r="U705" s="14"/>
    </row>
    <row r="706" spans="18:21" x14ac:dyDescent="0.2">
      <c r="R706" s="14"/>
      <c r="S706" s="14"/>
      <c r="T706" s="14"/>
      <c r="U706" s="14"/>
    </row>
    <row r="707" spans="18:21" x14ac:dyDescent="0.2">
      <c r="R707" s="14"/>
      <c r="S707" s="14"/>
      <c r="T707" s="14"/>
      <c r="U707" s="14"/>
    </row>
    <row r="708" spans="18:21" x14ac:dyDescent="0.2">
      <c r="R708" s="14"/>
      <c r="S708" s="14"/>
      <c r="T708" s="14"/>
      <c r="U708" s="14"/>
    </row>
    <row r="709" spans="18:21" x14ac:dyDescent="0.2">
      <c r="R709" s="14"/>
      <c r="S709" s="14"/>
      <c r="T709" s="14"/>
      <c r="U709" s="14"/>
    </row>
    <row r="710" spans="18:21" x14ac:dyDescent="0.2">
      <c r="R710" s="14"/>
      <c r="S710" s="14"/>
      <c r="T710" s="14"/>
      <c r="U710" s="14"/>
    </row>
    <row r="711" spans="18:21" x14ac:dyDescent="0.2">
      <c r="R711" s="14"/>
      <c r="S711" s="14"/>
      <c r="T711" s="14"/>
      <c r="U711" s="14"/>
    </row>
    <row r="712" spans="18:21" x14ac:dyDescent="0.2">
      <c r="R712" s="14"/>
      <c r="S712" s="14"/>
      <c r="T712" s="14"/>
      <c r="U712" s="14"/>
    </row>
    <row r="713" spans="18:21" x14ac:dyDescent="0.2">
      <c r="R713" s="14"/>
      <c r="S713" s="14"/>
      <c r="T713" s="14"/>
      <c r="U713" s="14"/>
    </row>
    <row r="714" spans="18:21" x14ac:dyDescent="0.2">
      <c r="R714" s="14"/>
      <c r="S714" s="14"/>
      <c r="T714" s="14"/>
      <c r="U714" s="14"/>
    </row>
    <row r="715" spans="18:21" x14ac:dyDescent="0.2">
      <c r="R715" s="14"/>
      <c r="S715" s="14"/>
      <c r="T715" s="14"/>
      <c r="U715" s="14"/>
    </row>
    <row r="716" spans="18:21" x14ac:dyDescent="0.2">
      <c r="R716" s="14"/>
      <c r="S716" s="14"/>
      <c r="T716" s="14"/>
      <c r="U716" s="14"/>
    </row>
    <row r="717" spans="18:21" x14ac:dyDescent="0.2">
      <c r="R717" s="14"/>
      <c r="S717" s="14"/>
      <c r="T717" s="14"/>
      <c r="U717" s="14"/>
    </row>
    <row r="718" spans="18:21" x14ac:dyDescent="0.2">
      <c r="R718" s="14"/>
      <c r="S718" s="14"/>
      <c r="T718" s="14"/>
      <c r="U718" s="14"/>
    </row>
    <row r="719" spans="18:21" x14ac:dyDescent="0.2">
      <c r="R719" s="14"/>
      <c r="S719" s="14"/>
      <c r="T719" s="14"/>
      <c r="U719" s="14"/>
    </row>
    <row r="720" spans="18:21" x14ac:dyDescent="0.2">
      <c r="R720" s="14"/>
      <c r="S720" s="14"/>
      <c r="T720" s="14"/>
      <c r="U720" s="14"/>
    </row>
    <row r="721" spans="18:21" x14ac:dyDescent="0.2">
      <c r="R721" s="14"/>
      <c r="S721" s="14"/>
      <c r="T721" s="14"/>
      <c r="U721" s="14"/>
    </row>
    <row r="722" spans="18:21" x14ac:dyDescent="0.2">
      <c r="R722" s="14"/>
      <c r="S722" s="14"/>
      <c r="T722" s="14"/>
      <c r="U722" s="14"/>
    </row>
    <row r="723" spans="18:21" x14ac:dyDescent="0.2">
      <c r="R723" s="14"/>
      <c r="S723" s="14"/>
      <c r="T723" s="14"/>
      <c r="U723" s="14"/>
    </row>
    <row r="724" spans="18:21" x14ac:dyDescent="0.2">
      <c r="R724" s="14"/>
      <c r="S724" s="14"/>
      <c r="T724" s="14"/>
      <c r="U724" s="14"/>
    </row>
    <row r="725" spans="18:21" x14ac:dyDescent="0.2">
      <c r="R725" s="14"/>
      <c r="S725" s="14"/>
      <c r="T725" s="14"/>
      <c r="U725" s="14"/>
    </row>
    <row r="726" spans="18:21" x14ac:dyDescent="0.2">
      <c r="R726" s="14"/>
      <c r="S726" s="14"/>
      <c r="T726" s="14"/>
      <c r="U726" s="14"/>
    </row>
    <row r="727" spans="18:21" x14ac:dyDescent="0.2">
      <c r="R727" s="14"/>
      <c r="S727" s="14"/>
      <c r="T727" s="14"/>
      <c r="U727" s="14"/>
    </row>
    <row r="728" spans="18:21" x14ac:dyDescent="0.2">
      <c r="R728" s="14"/>
      <c r="S728" s="14"/>
      <c r="T728" s="14"/>
      <c r="U728" s="14"/>
    </row>
    <row r="729" spans="18:21" x14ac:dyDescent="0.2">
      <c r="R729" s="14"/>
      <c r="S729" s="14"/>
      <c r="T729" s="14"/>
      <c r="U729" s="14"/>
    </row>
    <row r="730" spans="18:21" x14ac:dyDescent="0.2">
      <c r="R730" s="14"/>
      <c r="S730" s="14"/>
      <c r="T730" s="14"/>
      <c r="U730" s="14"/>
    </row>
    <row r="731" spans="18:21" x14ac:dyDescent="0.2">
      <c r="R731" s="14"/>
      <c r="S731" s="14"/>
      <c r="T731" s="14"/>
      <c r="U731" s="14"/>
    </row>
    <row r="732" spans="18:21" x14ac:dyDescent="0.2">
      <c r="R732" s="14"/>
      <c r="S732" s="14"/>
      <c r="T732" s="14"/>
      <c r="U732" s="14"/>
    </row>
    <row r="733" spans="18:21" x14ac:dyDescent="0.2">
      <c r="R733" s="14"/>
      <c r="S733" s="14"/>
      <c r="T733" s="14"/>
      <c r="U733" s="14"/>
    </row>
    <row r="734" spans="18:21" x14ac:dyDescent="0.2">
      <c r="R734" s="14"/>
      <c r="S734" s="14"/>
      <c r="T734" s="14"/>
      <c r="U734" s="14"/>
    </row>
    <row r="735" spans="18:21" x14ac:dyDescent="0.2">
      <c r="R735" s="14"/>
      <c r="S735" s="14"/>
      <c r="T735" s="14"/>
      <c r="U735" s="14"/>
    </row>
    <row r="736" spans="18:21" x14ac:dyDescent="0.2">
      <c r="R736" s="14"/>
      <c r="S736" s="14"/>
      <c r="T736" s="14"/>
      <c r="U736" s="14"/>
    </row>
    <row r="737" spans="18:21" x14ac:dyDescent="0.2">
      <c r="R737" s="14"/>
      <c r="S737" s="14"/>
      <c r="T737" s="14"/>
      <c r="U737" s="14"/>
    </row>
    <row r="738" spans="18:21" x14ac:dyDescent="0.2">
      <c r="R738" s="14"/>
      <c r="S738" s="14"/>
      <c r="T738" s="14"/>
      <c r="U738" s="14"/>
    </row>
    <row r="739" spans="18:21" x14ac:dyDescent="0.2">
      <c r="R739" s="14"/>
      <c r="S739" s="14"/>
      <c r="T739" s="14"/>
      <c r="U739" s="14"/>
    </row>
    <row r="740" spans="18:21" x14ac:dyDescent="0.2">
      <c r="R740" s="14"/>
      <c r="S740" s="14"/>
      <c r="T740" s="14"/>
      <c r="U740" s="14"/>
    </row>
    <row r="741" spans="18:21" x14ac:dyDescent="0.2">
      <c r="R741" s="14"/>
      <c r="S741" s="14"/>
      <c r="T741" s="14"/>
      <c r="U741" s="14"/>
    </row>
    <row r="742" spans="18:21" x14ac:dyDescent="0.2">
      <c r="R742" s="14"/>
      <c r="S742" s="14"/>
      <c r="T742" s="14"/>
      <c r="U742" s="14"/>
    </row>
    <row r="743" spans="18:21" x14ac:dyDescent="0.2">
      <c r="R743" s="14"/>
      <c r="S743" s="14"/>
      <c r="T743" s="14"/>
      <c r="U743" s="14"/>
    </row>
    <row r="744" spans="18:21" x14ac:dyDescent="0.2">
      <c r="R744" s="14"/>
      <c r="S744" s="14"/>
      <c r="T744" s="14"/>
      <c r="U744" s="14"/>
    </row>
    <row r="745" spans="18:21" x14ac:dyDescent="0.2">
      <c r="R745" s="14"/>
      <c r="S745" s="14"/>
      <c r="T745" s="14"/>
      <c r="U745" s="14"/>
    </row>
    <row r="746" spans="18:21" x14ac:dyDescent="0.2">
      <c r="R746" s="14"/>
      <c r="S746" s="14"/>
      <c r="T746" s="14"/>
      <c r="U746" s="14"/>
    </row>
    <row r="747" spans="18:21" x14ac:dyDescent="0.2">
      <c r="R747" s="14"/>
      <c r="S747" s="14"/>
      <c r="T747" s="14"/>
      <c r="U747" s="14"/>
    </row>
    <row r="748" spans="18:21" x14ac:dyDescent="0.2">
      <c r="R748" s="14"/>
      <c r="S748" s="14"/>
      <c r="T748" s="14"/>
      <c r="U748" s="14"/>
    </row>
    <row r="749" spans="18:21" x14ac:dyDescent="0.2">
      <c r="R749" s="14"/>
      <c r="S749" s="14"/>
      <c r="T749" s="14"/>
      <c r="U749" s="14"/>
    </row>
    <row r="750" spans="18:21" x14ac:dyDescent="0.2">
      <c r="R750" s="14"/>
      <c r="S750" s="14"/>
      <c r="T750" s="14"/>
      <c r="U750" s="14"/>
    </row>
    <row r="751" spans="18:21" x14ac:dyDescent="0.2">
      <c r="R751" s="14"/>
      <c r="S751" s="14"/>
      <c r="T751" s="14"/>
      <c r="U751" s="14"/>
    </row>
    <row r="752" spans="18:21" x14ac:dyDescent="0.2">
      <c r="R752" s="14"/>
      <c r="S752" s="14"/>
      <c r="T752" s="14"/>
      <c r="U752" s="14"/>
    </row>
    <row r="753" spans="18:21" x14ac:dyDescent="0.2">
      <c r="R753" s="14"/>
      <c r="S753" s="14"/>
      <c r="T753" s="14"/>
      <c r="U753" s="14"/>
    </row>
    <row r="754" spans="18:21" x14ac:dyDescent="0.2">
      <c r="R754" s="14"/>
      <c r="S754" s="14"/>
      <c r="T754" s="14"/>
      <c r="U754" s="14"/>
    </row>
    <row r="755" spans="18:21" x14ac:dyDescent="0.2">
      <c r="R755" s="14"/>
      <c r="S755" s="14"/>
      <c r="T755" s="14"/>
      <c r="U755" s="14"/>
    </row>
    <row r="756" spans="18:21" x14ac:dyDescent="0.2">
      <c r="R756" s="14"/>
      <c r="S756" s="14"/>
      <c r="T756" s="14"/>
      <c r="U756" s="14"/>
    </row>
    <row r="757" spans="18:21" x14ac:dyDescent="0.2">
      <c r="R757" s="14"/>
      <c r="S757" s="14"/>
      <c r="T757" s="14"/>
      <c r="U757" s="14"/>
    </row>
    <row r="758" spans="18:21" x14ac:dyDescent="0.2">
      <c r="R758" s="14"/>
      <c r="S758" s="14"/>
      <c r="T758" s="14"/>
      <c r="U758" s="14"/>
    </row>
    <row r="759" spans="18:21" x14ac:dyDescent="0.2">
      <c r="R759" s="14"/>
      <c r="S759" s="14"/>
      <c r="T759" s="14"/>
      <c r="U759" s="14"/>
    </row>
    <row r="760" spans="18:21" x14ac:dyDescent="0.2">
      <c r="R760" s="14"/>
      <c r="S760" s="14"/>
      <c r="T760" s="14"/>
      <c r="U760" s="14"/>
    </row>
    <row r="761" spans="18:21" x14ac:dyDescent="0.2">
      <c r="R761" s="14"/>
      <c r="S761" s="14"/>
      <c r="T761" s="14"/>
      <c r="U761" s="14"/>
    </row>
    <row r="762" spans="18:21" x14ac:dyDescent="0.2">
      <c r="R762" s="14"/>
      <c r="S762" s="14"/>
      <c r="T762" s="14"/>
      <c r="U762" s="14"/>
    </row>
    <row r="763" spans="18:21" x14ac:dyDescent="0.2">
      <c r="R763" s="14"/>
      <c r="S763" s="14"/>
      <c r="T763" s="14"/>
      <c r="U763" s="14"/>
    </row>
    <row r="764" spans="18:21" x14ac:dyDescent="0.2">
      <c r="R764" s="14"/>
      <c r="S764" s="14"/>
      <c r="T764" s="14"/>
      <c r="U764" s="14"/>
    </row>
    <row r="765" spans="18:21" x14ac:dyDescent="0.2">
      <c r="R765" s="14"/>
      <c r="S765" s="14"/>
      <c r="T765" s="14"/>
      <c r="U765" s="14"/>
    </row>
    <row r="766" spans="18:21" x14ac:dyDescent="0.2">
      <c r="R766" s="14"/>
      <c r="S766" s="14"/>
      <c r="T766" s="14"/>
      <c r="U766" s="14"/>
    </row>
    <row r="767" spans="18:21" x14ac:dyDescent="0.2">
      <c r="R767" s="14"/>
      <c r="S767" s="14"/>
      <c r="T767" s="14"/>
      <c r="U767" s="14"/>
    </row>
    <row r="768" spans="18:21" x14ac:dyDescent="0.2">
      <c r="R768" s="14"/>
      <c r="S768" s="14"/>
      <c r="T768" s="14"/>
      <c r="U768" s="14"/>
    </row>
    <row r="769" spans="18:21" x14ac:dyDescent="0.2">
      <c r="R769" s="14"/>
      <c r="S769" s="14"/>
      <c r="T769" s="14"/>
      <c r="U769" s="14"/>
    </row>
    <row r="770" spans="18:21" x14ac:dyDescent="0.2">
      <c r="R770" s="14"/>
      <c r="S770" s="14"/>
      <c r="T770" s="14"/>
      <c r="U770" s="14"/>
    </row>
    <row r="771" spans="18:21" x14ac:dyDescent="0.2">
      <c r="R771" s="14"/>
      <c r="S771" s="14"/>
      <c r="T771" s="14"/>
      <c r="U771" s="14"/>
    </row>
    <row r="772" spans="18:21" x14ac:dyDescent="0.2">
      <c r="R772" s="14"/>
      <c r="S772" s="14"/>
      <c r="T772" s="14"/>
      <c r="U772" s="14"/>
    </row>
    <row r="773" spans="18:21" x14ac:dyDescent="0.2">
      <c r="R773" s="14"/>
      <c r="S773" s="14"/>
      <c r="T773" s="14"/>
      <c r="U773" s="14"/>
    </row>
    <row r="774" spans="18:21" x14ac:dyDescent="0.2">
      <c r="R774" s="14"/>
      <c r="S774" s="14"/>
      <c r="T774" s="14"/>
      <c r="U774" s="14"/>
    </row>
    <row r="775" spans="18:21" x14ac:dyDescent="0.2">
      <c r="R775" s="14"/>
      <c r="S775" s="14"/>
      <c r="T775" s="14"/>
      <c r="U775" s="14"/>
    </row>
    <row r="776" spans="18:21" x14ac:dyDescent="0.2">
      <c r="R776" s="14"/>
      <c r="S776" s="14"/>
      <c r="T776" s="14"/>
      <c r="U776" s="14"/>
    </row>
    <row r="777" spans="18:21" x14ac:dyDescent="0.2">
      <c r="R777" s="14"/>
      <c r="S777" s="14"/>
      <c r="T777" s="14"/>
      <c r="U777" s="14"/>
    </row>
    <row r="778" spans="18:21" x14ac:dyDescent="0.2">
      <c r="R778" s="14"/>
      <c r="S778" s="14"/>
      <c r="T778" s="14"/>
      <c r="U778" s="14"/>
    </row>
    <row r="779" spans="18:21" x14ac:dyDescent="0.2">
      <c r="R779" s="14"/>
      <c r="S779" s="14"/>
      <c r="T779" s="14"/>
      <c r="U779" s="14"/>
    </row>
    <row r="780" spans="18:21" x14ac:dyDescent="0.2">
      <c r="R780" s="14"/>
      <c r="S780" s="14"/>
      <c r="T780" s="14"/>
      <c r="U780" s="14"/>
    </row>
    <row r="781" spans="18:21" x14ac:dyDescent="0.2">
      <c r="R781" s="14"/>
      <c r="S781" s="14"/>
      <c r="T781" s="14"/>
      <c r="U781" s="14"/>
    </row>
    <row r="782" spans="18:21" x14ac:dyDescent="0.2">
      <c r="R782" s="14"/>
      <c r="S782" s="14"/>
      <c r="T782" s="14"/>
      <c r="U782" s="14"/>
    </row>
    <row r="783" spans="18:21" x14ac:dyDescent="0.2">
      <c r="R783" s="14"/>
      <c r="S783" s="14"/>
      <c r="T783" s="14"/>
      <c r="U783" s="14"/>
    </row>
    <row r="784" spans="18:21" x14ac:dyDescent="0.2">
      <c r="R784" s="14"/>
      <c r="S784" s="14"/>
      <c r="T784" s="14"/>
      <c r="U784" s="14"/>
    </row>
    <row r="785" spans="18:21" x14ac:dyDescent="0.2">
      <c r="R785" s="14"/>
      <c r="S785" s="14"/>
      <c r="T785" s="14"/>
      <c r="U785" s="14"/>
    </row>
    <row r="786" spans="18:21" x14ac:dyDescent="0.2">
      <c r="R786" s="14"/>
      <c r="S786" s="14"/>
      <c r="T786" s="14"/>
      <c r="U786" s="14"/>
    </row>
    <row r="787" spans="18:21" x14ac:dyDescent="0.2">
      <c r="R787" s="14"/>
      <c r="S787" s="14"/>
      <c r="T787" s="14"/>
      <c r="U787" s="14"/>
    </row>
    <row r="788" spans="18:21" x14ac:dyDescent="0.2">
      <c r="R788" s="14"/>
      <c r="S788" s="14"/>
      <c r="T788" s="14"/>
      <c r="U788" s="14"/>
    </row>
    <row r="789" spans="18:21" x14ac:dyDescent="0.2">
      <c r="R789" s="14"/>
      <c r="S789" s="14"/>
      <c r="T789" s="14"/>
      <c r="U789" s="14"/>
    </row>
    <row r="790" spans="18:21" x14ac:dyDescent="0.2">
      <c r="R790" s="14"/>
      <c r="S790" s="14"/>
      <c r="T790" s="14"/>
      <c r="U790" s="14"/>
    </row>
    <row r="791" spans="18:21" x14ac:dyDescent="0.2">
      <c r="R791" s="14"/>
      <c r="S791" s="14"/>
      <c r="T791" s="14"/>
      <c r="U791" s="14"/>
    </row>
    <row r="792" spans="18:21" x14ac:dyDescent="0.2">
      <c r="R792" s="14"/>
      <c r="S792" s="14"/>
      <c r="T792" s="14"/>
      <c r="U792" s="14"/>
    </row>
    <row r="793" spans="18:21" x14ac:dyDescent="0.2">
      <c r="R793" s="14"/>
      <c r="S793" s="14"/>
      <c r="T793" s="14"/>
      <c r="U793" s="14"/>
    </row>
    <row r="794" spans="18:21" x14ac:dyDescent="0.2">
      <c r="R794" s="14"/>
      <c r="S794" s="14"/>
      <c r="T794" s="14"/>
      <c r="U794" s="14"/>
    </row>
    <row r="795" spans="18:21" x14ac:dyDescent="0.2">
      <c r="R795" s="14"/>
      <c r="S795" s="14"/>
      <c r="T795" s="14"/>
      <c r="U795" s="14"/>
    </row>
    <row r="796" spans="18:21" x14ac:dyDescent="0.2">
      <c r="R796" s="14"/>
      <c r="S796" s="14"/>
      <c r="T796" s="14"/>
      <c r="U796" s="14"/>
    </row>
    <row r="797" spans="18:21" x14ac:dyDescent="0.2">
      <c r="R797" s="14"/>
      <c r="S797" s="14"/>
      <c r="T797" s="14"/>
      <c r="U797" s="14"/>
    </row>
    <row r="798" spans="18:21" x14ac:dyDescent="0.2">
      <c r="R798" s="14"/>
      <c r="S798" s="14"/>
      <c r="T798" s="14"/>
      <c r="U798" s="14"/>
    </row>
    <row r="799" spans="18:21" x14ac:dyDescent="0.2">
      <c r="R799" s="14"/>
      <c r="S799" s="14"/>
      <c r="T799" s="14"/>
      <c r="U799" s="14"/>
    </row>
    <row r="800" spans="18:21" x14ac:dyDescent="0.2">
      <c r="R800" s="14"/>
      <c r="S800" s="14"/>
      <c r="T800" s="14"/>
      <c r="U800" s="14"/>
    </row>
    <row r="801" spans="18:21" x14ac:dyDescent="0.2">
      <c r="R801" s="14"/>
      <c r="S801" s="14"/>
      <c r="T801" s="14"/>
      <c r="U801" s="14"/>
    </row>
    <row r="802" spans="18:21" x14ac:dyDescent="0.2">
      <c r="R802" s="14"/>
      <c r="S802" s="14"/>
      <c r="T802" s="14"/>
      <c r="U802" s="14"/>
    </row>
    <row r="803" spans="18:21" x14ac:dyDescent="0.2">
      <c r="R803" s="14"/>
      <c r="S803" s="14"/>
      <c r="T803" s="14"/>
      <c r="U803" s="14"/>
    </row>
    <row r="804" spans="18:21" x14ac:dyDescent="0.2">
      <c r="R804" s="14"/>
      <c r="S804" s="14"/>
      <c r="T804" s="14"/>
      <c r="U804" s="14"/>
    </row>
    <row r="805" spans="18:21" x14ac:dyDescent="0.2">
      <c r="R805" s="14"/>
      <c r="S805" s="14"/>
      <c r="T805" s="14"/>
      <c r="U805" s="14"/>
    </row>
    <row r="806" spans="18:21" x14ac:dyDescent="0.2">
      <c r="R806" s="14"/>
      <c r="S806" s="14"/>
      <c r="T806" s="14"/>
      <c r="U806" s="14"/>
    </row>
    <row r="807" spans="18:21" x14ac:dyDescent="0.2">
      <c r="R807" s="14"/>
      <c r="S807" s="14"/>
      <c r="T807" s="14"/>
      <c r="U807" s="14"/>
    </row>
    <row r="808" spans="18:21" x14ac:dyDescent="0.2">
      <c r="R808" s="14"/>
      <c r="S808" s="14"/>
      <c r="T808" s="14"/>
      <c r="U808" s="14"/>
    </row>
    <row r="809" spans="18:21" x14ac:dyDescent="0.2">
      <c r="R809" s="14"/>
      <c r="S809" s="14"/>
      <c r="T809" s="14"/>
      <c r="U809" s="14"/>
    </row>
    <row r="810" spans="18:21" x14ac:dyDescent="0.2">
      <c r="R810" s="14"/>
      <c r="S810" s="14"/>
      <c r="T810" s="14"/>
      <c r="U810" s="14"/>
    </row>
    <row r="811" spans="18:21" x14ac:dyDescent="0.2">
      <c r="R811" s="14"/>
      <c r="S811" s="14"/>
      <c r="T811" s="14"/>
      <c r="U811" s="14"/>
    </row>
    <row r="812" spans="18:21" x14ac:dyDescent="0.2">
      <c r="R812" s="14"/>
      <c r="S812" s="14"/>
      <c r="T812" s="14"/>
      <c r="U812" s="14"/>
    </row>
    <row r="813" spans="18:21" x14ac:dyDescent="0.2">
      <c r="R813" s="14"/>
      <c r="S813" s="14"/>
      <c r="T813" s="14"/>
      <c r="U813" s="14"/>
    </row>
    <row r="814" spans="18:21" x14ac:dyDescent="0.2">
      <c r="R814" s="14"/>
      <c r="S814" s="14"/>
      <c r="T814" s="14"/>
      <c r="U814" s="14"/>
    </row>
    <row r="815" spans="18:21" x14ac:dyDescent="0.2">
      <c r="R815" s="14"/>
      <c r="S815" s="14"/>
      <c r="T815" s="14"/>
      <c r="U815" s="14"/>
    </row>
    <row r="816" spans="18:21" x14ac:dyDescent="0.2">
      <c r="R816" s="14"/>
      <c r="S816" s="14"/>
      <c r="T816" s="14"/>
      <c r="U816" s="14"/>
    </row>
    <row r="817" spans="18:21" x14ac:dyDescent="0.2">
      <c r="R817" s="14"/>
      <c r="S817" s="14"/>
      <c r="T817" s="14"/>
      <c r="U817" s="14"/>
    </row>
    <row r="818" spans="18:21" x14ac:dyDescent="0.2">
      <c r="R818" s="14"/>
      <c r="S818" s="14"/>
      <c r="T818" s="14"/>
      <c r="U818" s="14"/>
    </row>
    <row r="819" spans="18:21" x14ac:dyDescent="0.2">
      <c r="R819" s="14"/>
      <c r="S819" s="14"/>
      <c r="T819" s="14"/>
      <c r="U819" s="14"/>
    </row>
    <row r="820" spans="18:21" x14ac:dyDescent="0.2">
      <c r="R820" s="14"/>
      <c r="S820" s="14"/>
      <c r="T820" s="14"/>
      <c r="U820" s="14"/>
    </row>
    <row r="821" spans="18:21" x14ac:dyDescent="0.2">
      <c r="R821" s="14"/>
      <c r="S821" s="14"/>
      <c r="T821" s="14"/>
      <c r="U821" s="14"/>
    </row>
    <row r="822" spans="18:21" x14ac:dyDescent="0.2">
      <c r="R822" s="14"/>
      <c r="S822" s="14"/>
      <c r="T822" s="14"/>
      <c r="U822" s="14"/>
    </row>
    <row r="823" spans="18:21" x14ac:dyDescent="0.2">
      <c r="R823" s="14"/>
      <c r="S823" s="14"/>
      <c r="T823" s="14"/>
      <c r="U823" s="14"/>
    </row>
    <row r="824" spans="18:21" x14ac:dyDescent="0.2">
      <c r="R824" s="14"/>
      <c r="S824" s="14"/>
      <c r="T824" s="14"/>
      <c r="U824" s="14"/>
    </row>
    <row r="825" spans="18:21" x14ac:dyDescent="0.2">
      <c r="R825" s="14"/>
      <c r="S825" s="14"/>
      <c r="T825" s="14"/>
      <c r="U825" s="14"/>
    </row>
    <row r="826" spans="18:21" x14ac:dyDescent="0.2">
      <c r="R826" s="14"/>
      <c r="S826" s="14"/>
      <c r="T826" s="14"/>
      <c r="U826" s="14"/>
    </row>
    <row r="827" spans="18:21" x14ac:dyDescent="0.2">
      <c r="R827" s="14"/>
      <c r="S827" s="14"/>
      <c r="T827" s="14"/>
      <c r="U827" s="14"/>
    </row>
    <row r="828" spans="18:21" x14ac:dyDescent="0.2">
      <c r="R828" s="14"/>
      <c r="S828" s="14"/>
      <c r="T828" s="14"/>
      <c r="U828" s="14"/>
    </row>
    <row r="829" spans="18:21" x14ac:dyDescent="0.2">
      <c r="R829" s="14"/>
      <c r="S829" s="14"/>
      <c r="T829" s="14"/>
      <c r="U829" s="14"/>
    </row>
    <row r="830" spans="18:21" x14ac:dyDescent="0.2">
      <c r="R830" s="14"/>
      <c r="S830" s="14"/>
      <c r="T830" s="14"/>
      <c r="U830" s="14"/>
    </row>
    <row r="831" spans="18:21" x14ac:dyDescent="0.2">
      <c r="R831" s="14"/>
      <c r="S831" s="14"/>
      <c r="T831" s="14"/>
      <c r="U831" s="14"/>
    </row>
    <row r="832" spans="18:21" x14ac:dyDescent="0.2">
      <c r="R832" s="14"/>
      <c r="S832" s="14"/>
      <c r="T832" s="14"/>
      <c r="U832" s="14"/>
    </row>
    <row r="833" spans="18:21" x14ac:dyDescent="0.2">
      <c r="R833" s="14"/>
      <c r="S833" s="14"/>
      <c r="T833" s="14"/>
      <c r="U833" s="14"/>
    </row>
    <row r="834" spans="18:21" x14ac:dyDescent="0.2">
      <c r="R834" s="14"/>
      <c r="S834" s="14"/>
      <c r="T834" s="14"/>
      <c r="U834" s="14"/>
    </row>
    <row r="835" spans="18:21" x14ac:dyDescent="0.2">
      <c r="R835" s="14"/>
      <c r="S835" s="14"/>
      <c r="T835" s="14"/>
      <c r="U835" s="14"/>
    </row>
    <row r="836" spans="18:21" x14ac:dyDescent="0.2">
      <c r="R836" s="14"/>
      <c r="S836" s="14"/>
      <c r="T836" s="14"/>
      <c r="U836" s="14"/>
    </row>
    <row r="837" spans="18:21" x14ac:dyDescent="0.2">
      <c r="R837" s="14"/>
      <c r="S837" s="14"/>
      <c r="T837" s="14"/>
      <c r="U837" s="14"/>
    </row>
    <row r="838" spans="18:21" x14ac:dyDescent="0.2">
      <c r="R838" s="14"/>
      <c r="S838" s="14"/>
      <c r="T838" s="14"/>
      <c r="U838" s="14"/>
    </row>
    <row r="839" spans="18:21" x14ac:dyDescent="0.2">
      <c r="R839" s="14"/>
      <c r="S839" s="14"/>
      <c r="T839" s="14"/>
      <c r="U839" s="14"/>
    </row>
    <row r="840" spans="18:21" x14ac:dyDescent="0.2">
      <c r="R840" s="14"/>
      <c r="S840" s="14"/>
      <c r="T840" s="14"/>
      <c r="U840" s="14"/>
    </row>
    <row r="841" spans="18:21" x14ac:dyDescent="0.2">
      <c r="R841" s="14"/>
      <c r="S841" s="14"/>
      <c r="T841" s="14"/>
      <c r="U841" s="14"/>
    </row>
    <row r="842" spans="18:21" x14ac:dyDescent="0.2">
      <c r="R842" s="14"/>
      <c r="S842" s="14"/>
      <c r="T842" s="14"/>
      <c r="U842" s="14"/>
    </row>
    <row r="843" spans="18:21" x14ac:dyDescent="0.2">
      <c r="R843" s="14"/>
      <c r="S843" s="14"/>
      <c r="T843" s="14"/>
      <c r="U843" s="14"/>
    </row>
    <row r="844" spans="18:21" x14ac:dyDescent="0.2">
      <c r="R844" s="14"/>
      <c r="S844" s="14"/>
      <c r="T844" s="14"/>
      <c r="U844" s="14"/>
    </row>
    <row r="845" spans="18:21" x14ac:dyDescent="0.2">
      <c r="R845" s="14"/>
      <c r="S845" s="14"/>
      <c r="T845" s="14"/>
      <c r="U845" s="14"/>
    </row>
    <row r="846" spans="18:21" x14ac:dyDescent="0.2">
      <c r="R846" s="14"/>
      <c r="S846" s="14"/>
      <c r="T846" s="14"/>
      <c r="U846" s="14"/>
    </row>
    <row r="847" spans="18:21" x14ac:dyDescent="0.2">
      <c r="R847" s="14"/>
      <c r="S847" s="14"/>
      <c r="T847" s="14"/>
      <c r="U847" s="14"/>
    </row>
    <row r="848" spans="18:21" x14ac:dyDescent="0.2">
      <c r="R848" s="14"/>
      <c r="S848" s="14"/>
      <c r="T848" s="14"/>
      <c r="U848" s="14"/>
    </row>
    <row r="849" spans="18:21" x14ac:dyDescent="0.2">
      <c r="R849" s="14"/>
      <c r="S849" s="14"/>
      <c r="T849" s="14"/>
      <c r="U849" s="14"/>
    </row>
    <row r="850" spans="18:21" x14ac:dyDescent="0.2">
      <c r="R850" s="14"/>
      <c r="S850" s="14"/>
      <c r="T850" s="14"/>
      <c r="U850" s="14"/>
    </row>
    <row r="851" spans="18:21" x14ac:dyDescent="0.2">
      <c r="R851" s="14"/>
      <c r="S851" s="14"/>
      <c r="T851" s="14"/>
      <c r="U851" s="14"/>
    </row>
    <row r="852" spans="18:21" x14ac:dyDescent="0.2">
      <c r="R852" s="14"/>
      <c r="S852" s="14"/>
      <c r="T852" s="14"/>
      <c r="U852" s="14"/>
    </row>
    <row r="853" spans="18:21" x14ac:dyDescent="0.2">
      <c r="R853" s="14"/>
      <c r="S853" s="14"/>
      <c r="T853" s="14"/>
      <c r="U853" s="14"/>
    </row>
    <row r="854" spans="18:21" x14ac:dyDescent="0.2">
      <c r="R854" s="14"/>
      <c r="S854" s="14"/>
      <c r="T854" s="14"/>
      <c r="U854" s="14"/>
    </row>
    <row r="855" spans="18:21" x14ac:dyDescent="0.2">
      <c r="R855" s="14"/>
      <c r="S855" s="14"/>
      <c r="T855" s="14"/>
      <c r="U855" s="14"/>
    </row>
    <row r="856" spans="18:21" x14ac:dyDescent="0.2">
      <c r="R856" s="14"/>
      <c r="S856" s="14"/>
      <c r="T856" s="14"/>
      <c r="U856" s="14"/>
    </row>
    <row r="857" spans="18:21" x14ac:dyDescent="0.2">
      <c r="R857" s="14"/>
      <c r="S857" s="14"/>
      <c r="T857" s="14"/>
      <c r="U857" s="14"/>
    </row>
    <row r="858" spans="18:21" x14ac:dyDescent="0.2">
      <c r="R858" s="14"/>
      <c r="S858" s="14"/>
      <c r="T858" s="14"/>
      <c r="U858" s="14"/>
    </row>
    <row r="859" spans="18:21" x14ac:dyDescent="0.2">
      <c r="R859" s="14"/>
      <c r="S859" s="14"/>
      <c r="T859" s="14"/>
      <c r="U859" s="14"/>
    </row>
    <row r="860" spans="18:21" x14ac:dyDescent="0.2">
      <c r="R860" s="14"/>
      <c r="S860" s="14"/>
      <c r="T860" s="14"/>
      <c r="U860" s="14"/>
    </row>
    <row r="861" spans="18:21" x14ac:dyDescent="0.2">
      <c r="R861" s="14"/>
      <c r="S861" s="14"/>
      <c r="T861" s="14"/>
      <c r="U861" s="14"/>
    </row>
    <row r="862" spans="18:21" x14ac:dyDescent="0.2">
      <c r="R862" s="14"/>
      <c r="S862" s="14"/>
      <c r="T862" s="14"/>
      <c r="U862" s="14"/>
    </row>
    <row r="863" spans="18:21" x14ac:dyDescent="0.2">
      <c r="R863" s="14"/>
      <c r="S863" s="14"/>
      <c r="T863" s="14"/>
      <c r="U863" s="14"/>
    </row>
    <row r="864" spans="18:21" x14ac:dyDescent="0.2">
      <c r="R864" s="14"/>
      <c r="S864" s="14"/>
      <c r="T864" s="14"/>
      <c r="U864" s="14"/>
    </row>
    <row r="865" spans="18:21" x14ac:dyDescent="0.2">
      <c r="R865" s="14"/>
      <c r="S865" s="14"/>
      <c r="T865" s="14"/>
      <c r="U865" s="14"/>
    </row>
    <row r="866" spans="18:21" x14ac:dyDescent="0.2">
      <c r="R866" s="14"/>
      <c r="S866" s="14"/>
      <c r="T866" s="14"/>
      <c r="U866" s="14"/>
    </row>
    <row r="867" spans="18:21" x14ac:dyDescent="0.2">
      <c r="R867" s="14"/>
      <c r="S867" s="14"/>
      <c r="T867" s="14"/>
      <c r="U867" s="14"/>
    </row>
    <row r="868" spans="18:21" x14ac:dyDescent="0.2">
      <c r="R868" s="14"/>
      <c r="S868" s="14"/>
      <c r="T868" s="14"/>
      <c r="U868" s="14"/>
    </row>
    <row r="869" spans="18:21" x14ac:dyDescent="0.2">
      <c r="R869" s="14"/>
      <c r="S869" s="14"/>
      <c r="T869" s="14"/>
      <c r="U869" s="14"/>
    </row>
    <row r="870" spans="18:21" x14ac:dyDescent="0.2">
      <c r="R870" s="14"/>
      <c r="S870" s="14"/>
      <c r="T870" s="14"/>
      <c r="U870" s="14"/>
    </row>
    <row r="871" spans="18:21" x14ac:dyDescent="0.2">
      <c r="R871" s="14"/>
      <c r="S871" s="14"/>
      <c r="T871" s="14"/>
      <c r="U871" s="14"/>
    </row>
    <row r="872" spans="18:21" x14ac:dyDescent="0.2">
      <c r="R872" s="14"/>
      <c r="S872" s="14"/>
      <c r="T872" s="14"/>
      <c r="U872" s="14"/>
    </row>
    <row r="873" spans="18:21" x14ac:dyDescent="0.2">
      <c r="R873" s="14"/>
      <c r="S873" s="14"/>
      <c r="T873" s="14"/>
      <c r="U873" s="14"/>
    </row>
    <row r="874" spans="18:21" x14ac:dyDescent="0.2">
      <c r="R874" s="14"/>
      <c r="S874" s="14"/>
      <c r="T874" s="14"/>
      <c r="U874" s="14"/>
    </row>
    <row r="875" spans="18:21" x14ac:dyDescent="0.2">
      <c r="R875" s="14"/>
      <c r="S875" s="14"/>
      <c r="T875" s="14"/>
      <c r="U875" s="14"/>
    </row>
    <row r="876" spans="18:21" x14ac:dyDescent="0.2">
      <c r="R876" s="14"/>
      <c r="S876" s="14"/>
      <c r="T876" s="14"/>
      <c r="U876" s="14"/>
    </row>
    <row r="877" spans="18:21" x14ac:dyDescent="0.2">
      <c r="R877" s="14"/>
      <c r="S877" s="14"/>
      <c r="T877" s="14"/>
      <c r="U877" s="14"/>
    </row>
    <row r="878" spans="18:21" x14ac:dyDescent="0.2">
      <c r="R878" s="14"/>
      <c r="S878" s="14"/>
      <c r="T878" s="14"/>
      <c r="U878" s="14"/>
    </row>
    <row r="879" spans="18:21" x14ac:dyDescent="0.2">
      <c r="R879" s="14"/>
      <c r="S879" s="14"/>
      <c r="T879" s="14"/>
      <c r="U879" s="14"/>
    </row>
    <row r="880" spans="18:21" x14ac:dyDescent="0.2">
      <c r="R880" s="14"/>
      <c r="S880" s="14"/>
      <c r="T880" s="14"/>
      <c r="U880" s="14"/>
    </row>
    <row r="881" spans="18:21" x14ac:dyDescent="0.2">
      <c r="R881" s="14"/>
      <c r="S881" s="14"/>
      <c r="T881" s="14"/>
      <c r="U881" s="14"/>
    </row>
    <row r="882" spans="18:21" x14ac:dyDescent="0.2">
      <c r="R882" s="14"/>
      <c r="S882" s="14"/>
      <c r="T882" s="14"/>
      <c r="U882" s="14"/>
    </row>
    <row r="883" spans="18:21" x14ac:dyDescent="0.2">
      <c r="R883" s="14"/>
      <c r="S883" s="14"/>
      <c r="T883" s="14"/>
      <c r="U883" s="14"/>
    </row>
    <row r="884" spans="18:21" x14ac:dyDescent="0.2">
      <c r="R884" s="14"/>
      <c r="S884" s="14"/>
      <c r="T884" s="14"/>
      <c r="U884" s="14"/>
    </row>
    <row r="885" spans="18:21" x14ac:dyDescent="0.2">
      <c r="R885" s="14"/>
      <c r="S885" s="14"/>
      <c r="T885" s="14"/>
      <c r="U885" s="14"/>
    </row>
    <row r="886" spans="18:21" x14ac:dyDescent="0.2">
      <c r="R886" s="14"/>
      <c r="S886" s="14"/>
      <c r="T886" s="14"/>
      <c r="U886" s="14"/>
    </row>
    <row r="887" spans="18:21" x14ac:dyDescent="0.2">
      <c r="R887" s="14"/>
      <c r="S887" s="14"/>
      <c r="T887" s="14"/>
      <c r="U887" s="14"/>
    </row>
    <row r="888" spans="18:21" x14ac:dyDescent="0.2">
      <c r="R888" s="14"/>
      <c r="S888" s="14"/>
      <c r="T888" s="14"/>
      <c r="U888" s="14"/>
    </row>
    <row r="889" spans="18:21" x14ac:dyDescent="0.2">
      <c r="R889" s="14"/>
      <c r="S889" s="14"/>
      <c r="T889" s="14"/>
      <c r="U889" s="14"/>
    </row>
    <row r="890" spans="18:21" x14ac:dyDescent="0.2">
      <c r="R890" s="14"/>
      <c r="S890" s="14"/>
      <c r="T890" s="14"/>
      <c r="U890" s="14"/>
    </row>
    <row r="891" spans="18:21" x14ac:dyDescent="0.2">
      <c r="R891" s="14"/>
      <c r="S891" s="14"/>
      <c r="T891" s="14"/>
      <c r="U891" s="14"/>
    </row>
    <row r="892" spans="18:21" x14ac:dyDescent="0.2">
      <c r="R892" s="14"/>
      <c r="S892" s="14"/>
      <c r="T892" s="14"/>
      <c r="U892" s="14"/>
    </row>
    <row r="893" spans="18:21" x14ac:dyDescent="0.2">
      <c r="R893" s="14"/>
      <c r="S893" s="14"/>
      <c r="T893" s="14"/>
      <c r="U893" s="14"/>
    </row>
    <row r="894" spans="18:21" x14ac:dyDescent="0.2">
      <c r="R894" s="14"/>
      <c r="S894" s="14"/>
      <c r="T894" s="14"/>
      <c r="U894" s="14"/>
    </row>
    <row r="895" spans="18:21" x14ac:dyDescent="0.2">
      <c r="R895" s="14"/>
      <c r="S895" s="14"/>
      <c r="T895" s="14"/>
      <c r="U895" s="14"/>
    </row>
    <row r="896" spans="18:21" x14ac:dyDescent="0.2">
      <c r="R896" s="14"/>
      <c r="S896" s="14"/>
      <c r="T896" s="14"/>
      <c r="U896" s="14"/>
    </row>
    <row r="897" spans="18:21" x14ac:dyDescent="0.2">
      <c r="R897" s="14"/>
      <c r="S897" s="14"/>
      <c r="T897" s="14"/>
      <c r="U897" s="14"/>
    </row>
    <row r="898" spans="18:21" x14ac:dyDescent="0.2">
      <c r="R898" s="14"/>
      <c r="S898" s="14"/>
      <c r="T898" s="14"/>
      <c r="U898" s="14"/>
    </row>
    <row r="899" spans="18:21" x14ac:dyDescent="0.2">
      <c r="R899" s="14"/>
      <c r="S899" s="14"/>
      <c r="T899" s="14"/>
      <c r="U899" s="14"/>
    </row>
    <row r="900" spans="18:21" x14ac:dyDescent="0.2">
      <c r="R900" s="14"/>
      <c r="S900" s="14"/>
      <c r="T900" s="14"/>
      <c r="U900" s="14"/>
    </row>
    <row r="901" spans="18:21" x14ac:dyDescent="0.2">
      <c r="R901" s="14"/>
      <c r="S901" s="14"/>
      <c r="T901" s="14"/>
      <c r="U901" s="14"/>
    </row>
    <row r="902" spans="18:21" x14ac:dyDescent="0.2">
      <c r="R902" s="14"/>
      <c r="S902" s="14"/>
      <c r="T902" s="14"/>
      <c r="U902" s="14"/>
    </row>
    <row r="903" spans="18:21" x14ac:dyDescent="0.2">
      <c r="R903" s="14"/>
      <c r="S903" s="14"/>
      <c r="T903" s="14"/>
      <c r="U903" s="14"/>
    </row>
    <row r="904" spans="18:21" x14ac:dyDescent="0.2">
      <c r="R904" s="14"/>
      <c r="S904" s="14"/>
      <c r="T904" s="14"/>
      <c r="U904" s="14"/>
    </row>
    <row r="905" spans="18:21" x14ac:dyDescent="0.2">
      <c r="R905" s="14"/>
      <c r="S905" s="14"/>
      <c r="T905" s="14"/>
      <c r="U905" s="14"/>
    </row>
    <row r="906" spans="18:21" x14ac:dyDescent="0.2">
      <c r="R906" s="14"/>
      <c r="S906" s="14"/>
      <c r="T906" s="14"/>
      <c r="U906" s="14"/>
    </row>
    <row r="907" spans="18:21" x14ac:dyDescent="0.2">
      <c r="R907" s="14"/>
      <c r="S907" s="14"/>
      <c r="T907" s="14"/>
      <c r="U907" s="14"/>
    </row>
    <row r="908" spans="18:21" x14ac:dyDescent="0.2">
      <c r="R908" s="14"/>
      <c r="S908" s="14"/>
      <c r="T908" s="14"/>
      <c r="U908" s="14"/>
    </row>
    <row r="909" spans="18:21" x14ac:dyDescent="0.2">
      <c r="R909" s="14"/>
      <c r="S909" s="14"/>
      <c r="T909" s="14"/>
      <c r="U909" s="14"/>
    </row>
    <row r="910" spans="18:21" x14ac:dyDescent="0.2">
      <c r="R910" s="14"/>
      <c r="S910" s="14"/>
      <c r="T910" s="14"/>
      <c r="U910" s="14"/>
    </row>
    <row r="911" spans="18:21" x14ac:dyDescent="0.2">
      <c r="R911" s="14"/>
      <c r="S911" s="14"/>
      <c r="T911" s="14"/>
      <c r="U911" s="14"/>
    </row>
    <row r="912" spans="18:21" x14ac:dyDescent="0.2">
      <c r="R912" s="14"/>
      <c r="S912" s="14"/>
      <c r="T912" s="14"/>
      <c r="U912" s="14"/>
    </row>
    <row r="913" spans="18:21" x14ac:dyDescent="0.2">
      <c r="R913" s="14"/>
      <c r="S913" s="14"/>
      <c r="T913" s="14"/>
      <c r="U913" s="14"/>
    </row>
    <row r="914" spans="18:21" x14ac:dyDescent="0.2">
      <c r="R914" s="14"/>
      <c r="S914" s="14"/>
      <c r="T914" s="14"/>
      <c r="U914" s="14"/>
    </row>
    <row r="915" spans="18:21" x14ac:dyDescent="0.2">
      <c r="R915" s="14"/>
      <c r="S915" s="14"/>
      <c r="T915" s="14"/>
      <c r="U915" s="14"/>
    </row>
    <row r="916" spans="18:21" x14ac:dyDescent="0.2">
      <c r="R916" s="14"/>
      <c r="S916" s="14"/>
      <c r="T916" s="14"/>
      <c r="U916" s="14"/>
    </row>
    <row r="917" spans="18:21" x14ac:dyDescent="0.2">
      <c r="R917" s="14"/>
      <c r="S917" s="14"/>
      <c r="T917" s="14"/>
      <c r="U917" s="14"/>
    </row>
    <row r="918" spans="18:21" x14ac:dyDescent="0.2">
      <c r="R918" s="14"/>
      <c r="S918" s="14"/>
      <c r="T918" s="14"/>
      <c r="U918" s="14"/>
    </row>
    <row r="919" spans="18:21" x14ac:dyDescent="0.2">
      <c r="R919" s="14"/>
      <c r="S919" s="14"/>
      <c r="T919" s="14"/>
      <c r="U919" s="14"/>
    </row>
    <row r="920" spans="18:21" x14ac:dyDescent="0.2">
      <c r="R920" s="14"/>
      <c r="S920" s="14"/>
      <c r="T920" s="14"/>
      <c r="U920" s="14"/>
    </row>
    <row r="921" spans="18:21" x14ac:dyDescent="0.2">
      <c r="R921" s="14"/>
      <c r="S921" s="14"/>
      <c r="T921" s="14"/>
      <c r="U921" s="14"/>
    </row>
    <row r="922" spans="18:21" x14ac:dyDescent="0.2">
      <c r="R922" s="14"/>
      <c r="S922" s="14"/>
      <c r="T922" s="14"/>
      <c r="U922" s="14"/>
    </row>
    <row r="923" spans="18:21" x14ac:dyDescent="0.2">
      <c r="R923" s="14"/>
      <c r="S923" s="14"/>
      <c r="T923" s="14"/>
      <c r="U923" s="14"/>
    </row>
    <row r="924" spans="18:21" x14ac:dyDescent="0.2">
      <c r="R924" s="14"/>
      <c r="S924" s="14"/>
      <c r="T924" s="14"/>
      <c r="U924" s="14"/>
    </row>
    <row r="925" spans="18:21" x14ac:dyDescent="0.2">
      <c r="R925" s="14"/>
      <c r="S925" s="14"/>
      <c r="T925" s="14"/>
      <c r="U925" s="14"/>
    </row>
    <row r="926" spans="18:21" x14ac:dyDescent="0.2">
      <c r="R926" s="14"/>
      <c r="S926" s="14"/>
      <c r="T926" s="14"/>
      <c r="U926" s="14"/>
    </row>
    <row r="927" spans="18:21" x14ac:dyDescent="0.2">
      <c r="R927" s="14"/>
      <c r="S927" s="14"/>
      <c r="T927" s="14"/>
      <c r="U927" s="14"/>
    </row>
    <row r="928" spans="18:21" x14ac:dyDescent="0.2">
      <c r="R928" s="14"/>
      <c r="S928" s="14"/>
      <c r="T928" s="14"/>
      <c r="U928" s="14"/>
    </row>
    <row r="929" spans="18:21" x14ac:dyDescent="0.2">
      <c r="R929" s="14"/>
      <c r="S929" s="14"/>
      <c r="T929" s="14"/>
      <c r="U929" s="14"/>
    </row>
    <row r="930" spans="18:21" x14ac:dyDescent="0.2">
      <c r="R930" s="14"/>
      <c r="S930" s="14"/>
      <c r="T930" s="14"/>
      <c r="U930" s="14"/>
    </row>
    <row r="931" spans="18:21" x14ac:dyDescent="0.2">
      <c r="R931" s="14"/>
      <c r="S931" s="14"/>
      <c r="T931" s="14"/>
      <c r="U931" s="14"/>
    </row>
    <row r="932" spans="18:21" x14ac:dyDescent="0.2">
      <c r="R932" s="14"/>
      <c r="S932" s="14"/>
      <c r="T932" s="14"/>
      <c r="U932" s="14"/>
    </row>
    <row r="933" spans="18:21" x14ac:dyDescent="0.2">
      <c r="R933" s="14"/>
      <c r="S933" s="14"/>
      <c r="T933" s="14"/>
      <c r="U933" s="14"/>
    </row>
    <row r="934" spans="18:21" x14ac:dyDescent="0.2">
      <c r="R934" s="14"/>
      <c r="S934" s="14"/>
      <c r="T934" s="14"/>
      <c r="U934" s="14"/>
    </row>
    <row r="935" spans="18:21" x14ac:dyDescent="0.2">
      <c r="R935" s="14"/>
      <c r="S935" s="14"/>
      <c r="T935" s="14"/>
      <c r="U935" s="14"/>
    </row>
    <row r="936" spans="18:21" x14ac:dyDescent="0.2">
      <c r="R936" s="14"/>
      <c r="S936" s="14"/>
      <c r="T936" s="14"/>
      <c r="U936" s="14"/>
    </row>
    <row r="937" spans="18:21" x14ac:dyDescent="0.2">
      <c r="R937" s="14"/>
      <c r="S937" s="14"/>
      <c r="T937" s="14"/>
      <c r="U937" s="14"/>
    </row>
    <row r="938" spans="18:21" x14ac:dyDescent="0.2">
      <c r="R938" s="14"/>
      <c r="S938" s="14"/>
      <c r="T938" s="14"/>
      <c r="U938" s="14"/>
    </row>
    <row r="939" spans="18:21" x14ac:dyDescent="0.2">
      <c r="R939" s="14"/>
      <c r="S939" s="14"/>
      <c r="T939" s="14"/>
      <c r="U939" s="14"/>
    </row>
    <row r="940" spans="18:21" x14ac:dyDescent="0.2">
      <c r="R940" s="14"/>
      <c r="S940" s="14"/>
      <c r="T940" s="14"/>
      <c r="U940" s="14"/>
    </row>
    <row r="941" spans="18:21" x14ac:dyDescent="0.2">
      <c r="R941" s="14"/>
      <c r="S941" s="14"/>
      <c r="T941" s="14"/>
      <c r="U941" s="14"/>
    </row>
    <row r="942" spans="18:21" x14ac:dyDescent="0.2">
      <c r="R942" s="14"/>
      <c r="S942" s="14"/>
      <c r="T942" s="14"/>
      <c r="U942" s="14"/>
    </row>
    <row r="943" spans="18:21" x14ac:dyDescent="0.2">
      <c r="R943" s="14"/>
      <c r="S943" s="14"/>
      <c r="T943" s="14"/>
      <c r="U943" s="14"/>
    </row>
    <row r="944" spans="18:21" x14ac:dyDescent="0.2">
      <c r="R944" s="14"/>
      <c r="S944" s="14"/>
      <c r="T944" s="14"/>
      <c r="U944" s="14"/>
    </row>
    <row r="945" spans="18:21" x14ac:dyDescent="0.2">
      <c r="R945" s="14"/>
      <c r="S945" s="14"/>
      <c r="T945" s="14"/>
      <c r="U945" s="14"/>
    </row>
    <row r="946" spans="18:21" x14ac:dyDescent="0.2">
      <c r="R946" s="14"/>
      <c r="S946" s="14"/>
      <c r="T946" s="14"/>
      <c r="U946" s="14"/>
    </row>
    <row r="947" spans="18:21" x14ac:dyDescent="0.2">
      <c r="R947" s="14"/>
      <c r="S947" s="14"/>
      <c r="T947" s="14"/>
      <c r="U947" s="14"/>
    </row>
    <row r="948" spans="18:21" x14ac:dyDescent="0.2">
      <c r="R948" s="14"/>
      <c r="S948" s="14"/>
      <c r="T948" s="14"/>
      <c r="U948" s="14"/>
    </row>
    <row r="949" spans="18:21" x14ac:dyDescent="0.2">
      <c r="R949" s="14"/>
      <c r="S949" s="14"/>
      <c r="T949" s="14"/>
      <c r="U949" s="14"/>
    </row>
    <row r="950" spans="18:21" x14ac:dyDescent="0.2">
      <c r="R950" s="14"/>
      <c r="S950" s="14"/>
      <c r="T950" s="14"/>
      <c r="U950" s="14"/>
    </row>
    <row r="951" spans="18:21" x14ac:dyDescent="0.2">
      <c r="R951" s="14"/>
      <c r="S951" s="14"/>
      <c r="T951" s="14"/>
      <c r="U951" s="14"/>
    </row>
    <row r="952" spans="18:21" x14ac:dyDescent="0.2">
      <c r="R952" s="14"/>
      <c r="S952" s="14"/>
      <c r="T952" s="14"/>
      <c r="U952" s="14"/>
    </row>
    <row r="953" spans="18:21" x14ac:dyDescent="0.2">
      <c r="R953" s="14"/>
      <c r="S953" s="14"/>
      <c r="T953" s="14"/>
      <c r="U953" s="14"/>
    </row>
    <row r="954" spans="18:21" x14ac:dyDescent="0.2">
      <c r="R954" s="14"/>
      <c r="S954" s="14"/>
      <c r="T954" s="14"/>
      <c r="U954" s="14"/>
    </row>
    <row r="955" spans="18:21" x14ac:dyDescent="0.2">
      <c r="R955" s="14"/>
      <c r="S955" s="14"/>
      <c r="T955" s="14"/>
      <c r="U955" s="14"/>
    </row>
    <row r="956" spans="18:21" x14ac:dyDescent="0.2">
      <c r="R956" s="14"/>
      <c r="S956" s="14"/>
      <c r="T956" s="14"/>
      <c r="U956" s="14"/>
    </row>
    <row r="957" spans="18:21" x14ac:dyDescent="0.2">
      <c r="R957" s="14"/>
      <c r="S957" s="14"/>
      <c r="T957" s="14"/>
      <c r="U957" s="14"/>
    </row>
    <row r="958" spans="18:21" x14ac:dyDescent="0.2">
      <c r="R958" s="14"/>
      <c r="S958" s="14"/>
      <c r="T958" s="14"/>
      <c r="U958" s="14"/>
    </row>
    <row r="959" spans="18:21" x14ac:dyDescent="0.2">
      <c r="R959" s="14"/>
      <c r="S959" s="14"/>
      <c r="T959" s="14"/>
      <c r="U959" s="14"/>
    </row>
    <row r="960" spans="18:21" x14ac:dyDescent="0.2">
      <c r="R960" s="14"/>
      <c r="S960" s="14"/>
      <c r="T960" s="14"/>
      <c r="U960" s="14"/>
    </row>
    <row r="961" spans="18:21" x14ac:dyDescent="0.2">
      <c r="R961" s="14"/>
      <c r="S961" s="14"/>
      <c r="T961" s="14"/>
      <c r="U961" s="14"/>
    </row>
    <row r="962" spans="18:21" x14ac:dyDescent="0.2">
      <c r="R962" s="14"/>
      <c r="S962" s="14"/>
      <c r="T962" s="14"/>
      <c r="U962" s="14"/>
    </row>
    <row r="963" spans="18:21" x14ac:dyDescent="0.2">
      <c r="R963" s="14"/>
      <c r="S963" s="14"/>
      <c r="T963" s="14"/>
      <c r="U963" s="14"/>
    </row>
    <row r="964" spans="18:21" x14ac:dyDescent="0.2">
      <c r="R964" s="14"/>
      <c r="S964" s="14"/>
      <c r="T964" s="14"/>
      <c r="U964" s="14"/>
    </row>
    <row r="965" spans="18:21" x14ac:dyDescent="0.2">
      <c r="R965" s="14"/>
      <c r="S965" s="14"/>
      <c r="T965" s="14"/>
      <c r="U965" s="14"/>
    </row>
    <row r="966" spans="18:21" x14ac:dyDescent="0.2">
      <c r="R966" s="14"/>
      <c r="S966" s="14"/>
      <c r="T966" s="14"/>
      <c r="U966" s="14"/>
    </row>
    <row r="967" spans="18:21" x14ac:dyDescent="0.2">
      <c r="R967" s="14"/>
      <c r="S967" s="14"/>
      <c r="T967" s="14"/>
      <c r="U967" s="14"/>
    </row>
    <row r="968" spans="18:21" x14ac:dyDescent="0.2">
      <c r="R968" s="14"/>
      <c r="S968" s="14"/>
      <c r="T968" s="14"/>
      <c r="U968" s="14"/>
    </row>
    <row r="969" spans="18:21" x14ac:dyDescent="0.2">
      <c r="R969" s="14"/>
      <c r="S969" s="14"/>
      <c r="T969" s="14"/>
      <c r="U969" s="14"/>
    </row>
    <row r="970" spans="18:21" x14ac:dyDescent="0.2">
      <c r="R970" s="14"/>
      <c r="S970" s="14"/>
      <c r="T970" s="14"/>
      <c r="U970" s="14"/>
    </row>
    <row r="971" spans="18:21" x14ac:dyDescent="0.2">
      <c r="R971" s="14"/>
      <c r="S971" s="14"/>
      <c r="T971" s="14"/>
      <c r="U971" s="14"/>
    </row>
    <row r="972" spans="18:21" x14ac:dyDescent="0.2">
      <c r="R972" s="14"/>
      <c r="S972" s="14"/>
      <c r="T972" s="14"/>
      <c r="U972" s="14"/>
    </row>
    <row r="973" spans="18:21" x14ac:dyDescent="0.2">
      <c r="R973" s="14"/>
      <c r="S973" s="14"/>
      <c r="T973" s="14"/>
      <c r="U973" s="14"/>
    </row>
  </sheetData>
  <phoneticPr fontId="0" type="noConversion"/>
  <pageMargins left="0.75" right="0.25" top="0.75" bottom="0" header="0.5" footer="0.5"/>
  <pageSetup orientation="portrait" horizontalDpi="300" verticalDpi="30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J51"/>
  <sheetViews>
    <sheetView topLeftCell="A31" workbookViewId="0">
      <selection activeCell="E41" sqref="E41"/>
    </sheetView>
  </sheetViews>
  <sheetFormatPr defaultRowHeight="13.2" x14ac:dyDescent="0.25"/>
  <cols>
    <col min="10" max="10" width="11.6640625" bestFit="1" customWidth="1"/>
  </cols>
  <sheetData>
    <row r="5" spans="1:6" ht="13.8" x14ac:dyDescent="0.25">
      <c r="A5" s="134"/>
      <c r="B5" s="34" t="s">
        <v>109</v>
      </c>
    </row>
    <row r="6" spans="1:6" x14ac:dyDescent="0.25">
      <c r="A6" s="3"/>
      <c r="B6" s="1">
        <v>500204</v>
      </c>
      <c r="D6" s="1">
        <v>500205</v>
      </c>
      <c r="F6" s="1"/>
    </row>
    <row r="7" spans="1:6" x14ac:dyDescent="0.25">
      <c r="A7" s="5" t="s">
        <v>11</v>
      </c>
      <c r="B7" s="6" t="s">
        <v>20</v>
      </c>
      <c r="C7" s="6" t="s">
        <v>21</v>
      </c>
      <c r="D7" s="6" t="s">
        <v>20</v>
      </c>
      <c r="E7" s="6" t="s">
        <v>21</v>
      </c>
    </row>
    <row r="8" spans="1:6" x14ac:dyDescent="0.25">
      <c r="A8" s="10">
        <v>1</v>
      </c>
      <c r="B8" s="11"/>
      <c r="C8" s="11"/>
      <c r="D8" s="11"/>
      <c r="E8" s="11">
        <v>68</v>
      </c>
      <c r="F8" s="25">
        <f>+E8+C8-D8-B8</f>
        <v>68</v>
      </c>
    </row>
    <row r="9" spans="1:6" x14ac:dyDescent="0.25">
      <c r="A9" s="10">
        <v>2</v>
      </c>
      <c r="B9" s="11"/>
      <c r="C9" s="11"/>
      <c r="D9" s="11"/>
      <c r="E9" s="11">
        <v>68</v>
      </c>
      <c r="F9" s="25">
        <f t="shared" ref="F9:F38" si="0">+E9+C9-D9-B9</f>
        <v>68</v>
      </c>
    </row>
    <row r="10" spans="1:6" x14ac:dyDescent="0.25">
      <c r="A10" s="10">
        <v>3</v>
      </c>
      <c r="B10" s="11"/>
      <c r="C10" s="11"/>
      <c r="D10" s="11"/>
      <c r="E10" s="11">
        <v>68</v>
      </c>
      <c r="F10" s="25">
        <f t="shared" si="0"/>
        <v>68</v>
      </c>
    </row>
    <row r="11" spans="1:6" x14ac:dyDescent="0.25">
      <c r="A11" s="10">
        <v>4</v>
      </c>
      <c r="B11" s="11"/>
      <c r="C11" s="11"/>
      <c r="D11" s="11"/>
      <c r="E11" s="11">
        <v>68</v>
      </c>
      <c r="F11" s="25">
        <f t="shared" si="0"/>
        <v>68</v>
      </c>
    </row>
    <row r="12" spans="1:6" x14ac:dyDescent="0.25">
      <c r="A12" s="10">
        <v>5</v>
      </c>
      <c r="B12" s="11"/>
      <c r="C12" s="11"/>
      <c r="D12" s="11"/>
      <c r="E12" s="11">
        <v>68</v>
      </c>
      <c r="F12" s="25">
        <f t="shared" si="0"/>
        <v>68</v>
      </c>
    </row>
    <row r="13" spans="1:6" x14ac:dyDescent="0.25">
      <c r="A13" s="10">
        <v>6</v>
      </c>
      <c r="B13" s="11"/>
      <c r="C13" s="11"/>
      <c r="D13" s="11"/>
      <c r="E13" s="11">
        <v>68</v>
      </c>
      <c r="F13" s="25">
        <f t="shared" si="0"/>
        <v>68</v>
      </c>
    </row>
    <row r="14" spans="1:6" x14ac:dyDescent="0.25">
      <c r="A14" s="10">
        <v>7</v>
      </c>
      <c r="B14" s="11"/>
      <c r="C14" s="11"/>
      <c r="D14" s="11"/>
      <c r="E14" s="11">
        <v>68</v>
      </c>
      <c r="F14" s="25">
        <f t="shared" si="0"/>
        <v>68</v>
      </c>
    </row>
    <row r="15" spans="1:6" x14ac:dyDescent="0.25">
      <c r="A15" s="10">
        <v>8</v>
      </c>
      <c r="B15" s="11"/>
      <c r="C15" s="11"/>
      <c r="D15" s="11"/>
      <c r="E15" s="11">
        <v>68</v>
      </c>
      <c r="F15" s="25">
        <f t="shared" si="0"/>
        <v>68</v>
      </c>
    </row>
    <row r="16" spans="1:6" x14ac:dyDescent="0.25">
      <c r="A16" s="10">
        <v>9</v>
      </c>
      <c r="B16" s="11"/>
      <c r="C16" s="11"/>
      <c r="D16" s="11"/>
      <c r="E16" s="11">
        <v>68</v>
      </c>
      <c r="F16" s="25">
        <f t="shared" si="0"/>
        <v>68</v>
      </c>
    </row>
    <row r="17" spans="1:10" x14ac:dyDescent="0.25">
      <c r="A17" s="10">
        <v>10</v>
      </c>
      <c r="B17" s="11"/>
      <c r="C17" s="11"/>
      <c r="D17" s="11"/>
      <c r="E17" s="11">
        <v>68</v>
      </c>
      <c r="F17" s="25">
        <f t="shared" si="0"/>
        <v>68</v>
      </c>
      <c r="J17" s="325"/>
    </row>
    <row r="18" spans="1:10" x14ac:dyDescent="0.25">
      <c r="A18" s="10">
        <v>11</v>
      </c>
      <c r="B18" s="11"/>
      <c r="C18" s="11"/>
      <c r="D18" s="11"/>
      <c r="E18" s="11">
        <v>68</v>
      </c>
      <c r="F18" s="25">
        <f t="shared" si="0"/>
        <v>68</v>
      </c>
      <c r="J18" s="32"/>
    </row>
    <row r="19" spans="1:10" x14ac:dyDescent="0.25">
      <c r="A19" s="10">
        <v>12</v>
      </c>
      <c r="B19" s="11"/>
      <c r="C19" s="11"/>
      <c r="D19" s="11"/>
      <c r="E19" s="11">
        <v>68</v>
      </c>
      <c r="F19" s="25">
        <f t="shared" si="0"/>
        <v>68</v>
      </c>
      <c r="J19" s="136"/>
    </row>
    <row r="20" spans="1:10" x14ac:dyDescent="0.25">
      <c r="A20" s="10">
        <v>13</v>
      </c>
      <c r="B20" s="11"/>
      <c r="C20" s="11"/>
      <c r="D20" s="11"/>
      <c r="E20" s="11">
        <v>68</v>
      </c>
      <c r="F20" s="25">
        <f t="shared" si="0"/>
        <v>68</v>
      </c>
    </row>
    <row r="21" spans="1:10" x14ac:dyDescent="0.25">
      <c r="A21" s="10">
        <v>14</v>
      </c>
      <c r="B21" s="11"/>
      <c r="C21" s="11"/>
      <c r="D21" s="11"/>
      <c r="E21" s="11">
        <v>68</v>
      </c>
      <c r="F21" s="25">
        <f t="shared" si="0"/>
        <v>68</v>
      </c>
    </row>
    <row r="22" spans="1:10" x14ac:dyDescent="0.25">
      <c r="A22" s="10">
        <v>15</v>
      </c>
      <c r="B22" s="11"/>
      <c r="C22" s="11"/>
      <c r="D22" s="11"/>
      <c r="E22" s="11">
        <v>68</v>
      </c>
      <c r="F22" s="25">
        <f t="shared" si="0"/>
        <v>68</v>
      </c>
    </row>
    <row r="23" spans="1:10" x14ac:dyDescent="0.25">
      <c r="A23" s="10">
        <v>16</v>
      </c>
      <c r="B23" s="11"/>
      <c r="C23" s="11"/>
      <c r="D23" s="11"/>
      <c r="E23" s="11"/>
      <c r="F23" s="25">
        <f t="shared" si="0"/>
        <v>0</v>
      </c>
    </row>
    <row r="24" spans="1:10" x14ac:dyDescent="0.25">
      <c r="A24" s="10">
        <v>17</v>
      </c>
      <c r="B24" s="11"/>
      <c r="C24" s="11"/>
      <c r="D24" s="11"/>
      <c r="E24" s="11"/>
      <c r="F24" s="25">
        <f t="shared" si="0"/>
        <v>0</v>
      </c>
    </row>
    <row r="25" spans="1:10" x14ac:dyDescent="0.25">
      <c r="A25" s="10">
        <v>18</v>
      </c>
      <c r="B25" s="11"/>
      <c r="C25" s="11"/>
      <c r="D25" s="11"/>
      <c r="E25" s="11"/>
      <c r="F25" s="25">
        <f t="shared" si="0"/>
        <v>0</v>
      </c>
    </row>
    <row r="26" spans="1:10" x14ac:dyDescent="0.25">
      <c r="A26" s="10">
        <v>19</v>
      </c>
      <c r="B26" s="11"/>
      <c r="C26" s="11"/>
      <c r="D26" s="11"/>
      <c r="E26" s="11"/>
      <c r="F26" s="25">
        <f t="shared" si="0"/>
        <v>0</v>
      </c>
    </row>
    <row r="27" spans="1:10" x14ac:dyDescent="0.25">
      <c r="A27" s="10">
        <v>20</v>
      </c>
      <c r="B27" s="11"/>
      <c r="C27" s="11"/>
      <c r="D27" s="11"/>
      <c r="E27" s="11"/>
      <c r="F27" s="25">
        <f t="shared" si="0"/>
        <v>0</v>
      </c>
    </row>
    <row r="28" spans="1:10" x14ac:dyDescent="0.25">
      <c r="A28" s="10">
        <v>21</v>
      </c>
      <c r="B28" s="11"/>
      <c r="C28" s="11"/>
      <c r="D28" s="11"/>
      <c r="E28" s="11"/>
      <c r="F28" s="25">
        <f t="shared" si="0"/>
        <v>0</v>
      </c>
    </row>
    <row r="29" spans="1:10" x14ac:dyDescent="0.25">
      <c r="A29" s="10">
        <v>22</v>
      </c>
      <c r="B29" s="11"/>
      <c r="C29" s="11"/>
      <c r="D29" s="11"/>
      <c r="E29" s="11"/>
      <c r="F29" s="25">
        <f t="shared" si="0"/>
        <v>0</v>
      </c>
    </row>
    <row r="30" spans="1:10" x14ac:dyDescent="0.25">
      <c r="A30" s="10">
        <v>23</v>
      </c>
      <c r="B30" s="11"/>
      <c r="C30" s="11"/>
      <c r="D30" s="11"/>
      <c r="E30" s="11"/>
      <c r="F30" s="25">
        <f t="shared" si="0"/>
        <v>0</v>
      </c>
    </row>
    <row r="31" spans="1:10" x14ac:dyDescent="0.25">
      <c r="A31" s="10">
        <v>24</v>
      </c>
      <c r="B31" s="11"/>
      <c r="C31" s="11"/>
      <c r="D31" s="11"/>
      <c r="E31" s="11"/>
      <c r="F31" s="25">
        <f t="shared" si="0"/>
        <v>0</v>
      </c>
    </row>
    <row r="32" spans="1:10" x14ac:dyDescent="0.25">
      <c r="A32" s="10">
        <v>25</v>
      </c>
      <c r="B32" s="11"/>
      <c r="C32" s="11"/>
      <c r="D32" s="11"/>
      <c r="E32" s="11"/>
      <c r="F32" s="25">
        <f t="shared" si="0"/>
        <v>0</v>
      </c>
    </row>
    <row r="33" spans="1:6" x14ac:dyDescent="0.25">
      <c r="A33" s="10">
        <v>26</v>
      </c>
      <c r="B33" s="11"/>
      <c r="C33" s="11"/>
      <c r="D33" s="11"/>
      <c r="E33" s="11"/>
      <c r="F33" s="25">
        <f t="shared" si="0"/>
        <v>0</v>
      </c>
    </row>
    <row r="34" spans="1:6" x14ac:dyDescent="0.25">
      <c r="A34" s="10">
        <v>27</v>
      </c>
      <c r="B34" s="11"/>
      <c r="C34" s="11"/>
      <c r="D34" s="11"/>
      <c r="E34" s="11"/>
      <c r="F34" s="25">
        <f t="shared" si="0"/>
        <v>0</v>
      </c>
    </row>
    <row r="35" spans="1:6" x14ac:dyDescent="0.25">
      <c r="A35" s="10">
        <v>28</v>
      </c>
      <c r="B35" s="11"/>
      <c r="C35" s="11"/>
      <c r="D35" s="11"/>
      <c r="E35" s="11"/>
      <c r="F35" s="25">
        <f t="shared" si="0"/>
        <v>0</v>
      </c>
    </row>
    <row r="36" spans="1:6" x14ac:dyDescent="0.25">
      <c r="A36" s="10">
        <v>29</v>
      </c>
      <c r="B36" s="11"/>
      <c r="C36" s="11"/>
      <c r="D36" s="11"/>
      <c r="E36" s="11"/>
      <c r="F36" s="25">
        <f t="shared" si="0"/>
        <v>0</v>
      </c>
    </row>
    <row r="37" spans="1:6" x14ac:dyDescent="0.25">
      <c r="A37" s="10">
        <v>30</v>
      </c>
      <c r="B37" s="11"/>
      <c r="C37" s="11"/>
      <c r="D37" s="11"/>
      <c r="E37" s="11"/>
      <c r="F37" s="25">
        <f t="shared" si="0"/>
        <v>0</v>
      </c>
    </row>
    <row r="38" spans="1:6" x14ac:dyDescent="0.25">
      <c r="A38" s="10">
        <v>31</v>
      </c>
      <c r="B38" s="11"/>
      <c r="C38" s="11"/>
      <c r="D38" s="11"/>
      <c r="E38" s="11"/>
      <c r="F38" s="25">
        <f t="shared" si="0"/>
        <v>0</v>
      </c>
    </row>
    <row r="39" spans="1:6" x14ac:dyDescent="0.25">
      <c r="A39" s="10"/>
      <c r="B39" s="11">
        <f>SUM(B8:B38)</f>
        <v>0</v>
      </c>
      <c r="C39" s="11">
        <f>SUM(C8:C38)</f>
        <v>0</v>
      </c>
      <c r="D39" s="11">
        <f>SUM(D8:D38)</f>
        <v>0</v>
      </c>
      <c r="E39" s="11">
        <f>SUM(E8:E38)</f>
        <v>1020</v>
      </c>
      <c r="F39" s="25">
        <f>SUM(F8:F38)</f>
        <v>1020</v>
      </c>
    </row>
    <row r="40" spans="1:6" x14ac:dyDescent="0.25">
      <c r="A40" s="26"/>
      <c r="C40" s="14"/>
      <c r="F40" s="253">
        <f>+summary!H4</f>
        <v>2.14</v>
      </c>
    </row>
    <row r="41" spans="1:6" x14ac:dyDescent="0.25">
      <c r="F41" s="138">
        <f>+F40*F39</f>
        <v>2182.8000000000002</v>
      </c>
    </row>
    <row r="42" spans="1:6" x14ac:dyDescent="0.25">
      <c r="A42" s="57">
        <v>37225</v>
      </c>
      <c r="C42" s="15"/>
      <c r="F42" s="523">
        <v>28945.49</v>
      </c>
    </row>
    <row r="43" spans="1:6" x14ac:dyDescent="0.25">
      <c r="A43" s="57">
        <v>37240</v>
      </c>
      <c r="C43" s="48"/>
      <c r="F43" s="138">
        <f>+F42+F41</f>
        <v>31128.29</v>
      </c>
    </row>
    <row r="47" spans="1:6" x14ac:dyDescent="0.25">
      <c r="A47" s="32" t="s">
        <v>152</v>
      </c>
      <c r="B47" s="32"/>
      <c r="C47" s="32"/>
      <c r="D47" s="32"/>
    </row>
    <row r="48" spans="1:6" x14ac:dyDescent="0.25">
      <c r="A48" s="49">
        <f>+A42</f>
        <v>37225</v>
      </c>
      <c r="B48" s="32"/>
      <c r="C48" s="32"/>
      <c r="D48" s="513">
        <v>-1615</v>
      </c>
    </row>
    <row r="49" spans="1:4" x14ac:dyDescent="0.25">
      <c r="A49" s="49">
        <f>+A43</f>
        <v>37240</v>
      </c>
      <c r="B49" s="32"/>
      <c r="C49" s="32"/>
      <c r="D49" s="355">
        <f>+F39</f>
        <v>1020</v>
      </c>
    </row>
    <row r="50" spans="1:4" x14ac:dyDescent="0.25">
      <c r="A50" s="32"/>
      <c r="B50" s="32"/>
      <c r="C50" s="32"/>
      <c r="D50" s="14">
        <f>+D49+D48</f>
        <v>-595</v>
      </c>
    </row>
    <row r="51" spans="1:4" x14ac:dyDescent="0.25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D50"/>
  <sheetViews>
    <sheetView topLeftCell="A34" workbookViewId="0">
      <selection activeCell="A43" sqref="A43"/>
    </sheetView>
  </sheetViews>
  <sheetFormatPr defaultRowHeight="13.2" x14ac:dyDescent="0.25"/>
  <cols>
    <col min="4" max="4" width="10.6640625" bestFit="1" customWidth="1"/>
  </cols>
  <sheetData>
    <row r="5" spans="1:4" ht="13.8" x14ac:dyDescent="0.25">
      <c r="A5" s="134"/>
      <c r="B5" s="34" t="s">
        <v>112</v>
      </c>
    </row>
    <row r="6" spans="1:4" x14ac:dyDescent="0.25">
      <c r="A6" s="3"/>
      <c r="B6" s="1">
        <v>9198</v>
      </c>
      <c r="D6" s="1"/>
    </row>
    <row r="7" spans="1:4" x14ac:dyDescent="0.25">
      <c r="A7" s="5" t="s">
        <v>11</v>
      </c>
      <c r="B7" s="6" t="s">
        <v>20</v>
      </c>
      <c r="C7" s="6" t="s">
        <v>21</v>
      </c>
    </row>
    <row r="8" spans="1:4" x14ac:dyDescent="0.25">
      <c r="A8" s="10">
        <v>1</v>
      </c>
      <c r="B8" s="11"/>
      <c r="C8" s="11"/>
      <c r="D8" s="25">
        <f>+C8-B8</f>
        <v>0</v>
      </c>
    </row>
    <row r="9" spans="1:4" x14ac:dyDescent="0.25">
      <c r="A9" s="10">
        <v>2</v>
      </c>
      <c r="B9" s="11"/>
      <c r="C9" s="11"/>
      <c r="D9" s="25">
        <f t="shared" ref="D9:D38" si="0">+C9-B9</f>
        <v>0</v>
      </c>
    </row>
    <row r="10" spans="1:4" x14ac:dyDescent="0.25">
      <c r="A10" s="10">
        <v>3</v>
      </c>
      <c r="B10" s="11"/>
      <c r="C10" s="11"/>
      <c r="D10" s="25">
        <f t="shared" si="0"/>
        <v>0</v>
      </c>
    </row>
    <row r="11" spans="1:4" x14ac:dyDescent="0.25">
      <c r="A11" s="10">
        <v>4</v>
      </c>
      <c r="B11" s="11"/>
      <c r="C11" s="11"/>
      <c r="D11" s="25">
        <f t="shared" si="0"/>
        <v>0</v>
      </c>
    </row>
    <row r="12" spans="1:4" x14ac:dyDescent="0.25">
      <c r="A12" s="10">
        <v>5</v>
      </c>
      <c r="B12" s="11"/>
      <c r="C12" s="11"/>
      <c r="D12" s="25">
        <f t="shared" si="0"/>
        <v>0</v>
      </c>
    </row>
    <row r="13" spans="1:4" x14ac:dyDescent="0.25">
      <c r="A13" s="10">
        <v>6</v>
      </c>
      <c r="B13" s="11"/>
      <c r="C13" s="11"/>
      <c r="D13" s="25">
        <f t="shared" si="0"/>
        <v>0</v>
      </c>
    </row>
    <row r="14" spans="1:4" x14ac:dyDescent="0.25">
      <c r="A14" s="10">
        <v>7</v>
      </c>
      <c r="B14" s="11"/>
      <c r="C14" s="11"/>
      <c r="D14" s="25">
        <f t="shared" si="0"/>
        <v>0</v>
      </c>
    </row>
    <row r="15" spans="1:4" x14ac:dyDescent="0.25">
      <c r="A15" s="10">
        <v>8</v>
      </c>
      <c r="B15" s="11"/>
      <c r="C15" s="11"/>
      <c r="D15" s="25">
        <f t="shared" si="0"/>
        <v>0</v>
      </c>
    </row>
    <row r="16" spans="1:4" x14ac:dyDescent="0.25">
      <c r="A16" s="10">
        <v>9</v>
      </c>
      <c r="B16" s="11"/>
      <c r="C16" s="11"/>
      <c r="D16" s="25">
        <f t="shared" si="0"/>
        <v>0</v>
      </c>
    </row>
    <row r="17" spans="1:4" x14ac:dyDescent="0.25">
      <c r="A17" s="10">
        <v>10</v>
      </c>
      <c r="B17" s="11"/>
      <c r="C17" s="11"/>
      <c r="D17" s="25">
        <f t="shared" si="0"/>
        <v>0</v>
      </c>
    </row>
    <row r="18" spans="1:4" x14ac:dyDescent="0.25">
      <c r="A18" s="10">
        <v>11</v>
      </c>
      <c r="B18" s="11"/>
      <c r="C18" s="11"/>
      <c r="D18" s="25">
        <f t="shared" si="0"/>
        <v>0</v>
      </c>
    </row>
    <row r="19" spans="1:4" x14ac:dyDescent="0.25">
      <c r="A19" s="10">
        <v>12</v>
      </c>
      <c r="B19" s="11"/>
      <c r="C19" s="11"/>
      <c r="D19" s="25">
        <f t="shared" si="0"/>
        <v>0</v>
      </c>
    </row>
    <row r="20" spans="1:4" x14ac:dyDescent="0.25">
      <c r="A20" s="10">
        <v>13</v>
      </c>
      <c r="B20" s="11"/>
      <c r="C20" s="11"/>
      <c r="D20" s="25">
        <f t="shared" si="0"/>
        <v>0</v>
      </c>
    </row>
    <row r="21" spans="1:4" x14ac:dyDescent="0.25">
      <c r="A21" s="10">
        <v>14</v>
      </c>
      <c r="B21" s="11"/>
      <c r="C21" s="11"/>
      <c r="D21" s="25">
        <f t="shared" si="0"/>
        <v>0</v>
      </c>
    </row>
    <row r="22" spans="1:4" x14ac:dyDescent="0.25">
      <c r="A22" s="10">
        <v>15</v>
      </c>
      <c r="B22" s="11"/>
      <c r="C22" s="11"/>
      <c r="D22" s="25">
        <f t="shared" si="0"/>
        <v>0</v>
      </c>
    </row>
    <row r="23" spans="1:4" x14ac:dyDescent="0.25">
      <c r="A23" s="10">
        <v>16</v>
      </c>
      <c r="B23" s="11"/>
      <c r="C23" s="11"/>
      <c r="D23" s="25">
        <f t="shared" si="0"/>
        <v>0</v>
      </c>
    </row>
    <row r="24" spans="1:4" x14ac:dyDescent="0.25">
      <c r="A24" s="10">
        <v>17</v>
      </c>
      <c r="B24" s="11"/>
      <c r="C24" s="11"/>
      <c r="D24" s="25">
        <f t="shared" si="0"/>
        <v>0</v>
      </c>
    </row>
    <row r="25" spans="1:4" x14ac:dyDescent="0.25">
      <c r="A25" s="10">
        <v>18</v>
      </c>
      <c r="B25" s="11"/>
      <c r="C25" s="11"/>
      <c r="D25" s="25">
        <f t="shared" si="0"/>
        <v>0</v>
      </c>
    </row>
    <row r="26" spans="1:4" x14ac:dyDescent="0.25">
      <c r="A26" s="10">
        <v>19</v>
      </c>
      <c r="B26" s="11"/>
      <c r="C26" s="11"/>
      <c r="D26" s="25">
        <f t="shared" si="0"/>
        <v>0</v>
      </c>
    </row>
    <row r="27" spans="1:4" x14ac:dyDescent="0.25">
      <c r="A27" s="10">
        <v>20</v>
      </c>
      <c r="B27" s="11"/>
      <c r="C27" s="11"/>
      <c r="D27" s="25">
        <f t="shared" si="0"/>
        <v>0</v>
      </c>
    </row>
    <row r="28" spans="1:4" x14ac:dyDescent="0.25">
      <c r="A28" s="10">
        <v>21</v>
      </c>
      <c r="B28" s="11"/>
      <c r="C28" s="11"/>
      <c r="D28" s="25">
        <f t="shared" si="0"/>
        <v>0</v>
      </c>
    </row>
    <row r="29" spans="1:4" x14ac:dyDescent="0.25">
      <c r="A29" s="10">
        <v>22</v>
      </c>
      <c r="B29" s="11"/>
      <c r="C29" s="11"/>
      <c r="D29" s="25">
        <f t="shared" si="0"/>
        <v>0</v>
      </c>
    </row>
    <row r="30" spans="1:4" x14ac:dyDescent="0.25">
      <c r="A30" s="10">
        <v>23</v>
      </c>
      <c r="B30" s="11"/>
      <c r="C30" s="11"/>
      <c r="D30" s="25">
        <f t="shared" si="0"/>
        <v>0</v>
      </c>
    </row>
    <row r="31" spans="1:4" x14ac:dyDescent="0.25">
      <c r="A31" s="10">
        <v>24</v>
      </c>
      <c r="B31" s="11"/>
      <c r="C31" s="11"/>
      <c r="D31" s="25">
        <f t="shared" si="0"/>
        <v>0</v>
      </c>
    </row>
    <row r="32" spans="1:4" x14ac:dyDescent="0.25">
      <c r="A32" s="10">
        <v>25</v>
      </c>
      <c r="B32" s="11"/>
      <c r="C32" s="11"/>
      <c r="D32" s="25">
        <f t="shared" si="0"/>
        <v>0</v>
      </c>
    </row>
    <row r="33" spans="1:4" x14ac:dyDescent="0.25">
      <c r="A33" s="10">
        <v>26</v>
      </c>
      <c r="B33" s="11"/>
      <c r="C33" s="11"/>
      <c r="D33" s="25">
        <f t="shared" si="0"/>
        <v>0</v>
      </c>
    </row>
    <row r="34" spans="1:4" x14ac:dyDescent="0.25">
      <c r="A34" s="10">
        <v>27</v>
      </c>
      <c r="B34" s="11"/>
      <c r="C34" s="11"/>
      <c r="D34" s="25">
        <f t="shared" si="0"/>
        <v>0</v>
      </c>
    </row>
    <row r="35" spans="1:4" x14ac:dyDescent="0.25">
      <c r="A35" s="10">
        <v>28</v>
      </c>
      <c r="B35" s="11"/>
      <c r="C35" s="11"/>
      <c r="D35" s="25">
        <f t="shared" si="0"/>
        <v>0</v>
      </c>
    </row>
    <row r="36" spans="1:4" x14ac:dyDescent="0.25">
      <c r="A36" s="10">
        <v>29</v>
      </c>
      <c r="B36" s="11"/>
      <c r="C36" s="11"/>
      <c r="D36" s="25">
        <f t="shared" si="0"/>
        <v>0</v>
      </c>
    </row>
    <row r="37" spans="1:4" x14ac:dyDescent="0.25">
      <c r="A37" s="10">
        <v>30</v>
      </c>
      <c r="B37" s="11"/>
      <c r="C37" s="11"/>
      <c r="D37" s="25">
        <f t="shared" si="0"/>
        <v>0</v>
      </c>
    </row>
    <row r="38" spans="1:4" x14ac:dyDescent="0.25">
      <c r="A38" s="10">
        <v>31</v>
      </c>
      <c r="B38" s="11"/>
      <c r="C38" s="11"/>
      <c r="D38" s="25">
        <f t="shared" si="0"/>
        <v>0</v>
      </c>
    </row>
    <row r="39" spans="1:4" x14ac:dyDescent="0.25">
      <c r="A39" s="10"/>
      <c r="B39" s="11">
        <f>SUM(B8:B38)</f>
        <v>0</v>
      </c>
      <c r="C39" s="11">
        <f>SUM(C8:C38)</f>
        <v>0</v>
      </c>
      <c r="D39" s="25">
        <f>SUM(D8:D38)</f>
        <v>0</v>
      </c>
    </row>
    <row r="40" spans="1:4" x14ac:dyDescent="0.25">
      <c r="A40" s="26"/>
      <c r="C40" s="14"/>
      <c r="D40" s="458"/>
    </row>
    <row r="41" spans="1:4" x14ac:dyDescent="0.25">
      <c r="A41" s="57">
        <v>37225</v>
      </c>
      <c r="C41" s="15"/>
      <c r="D41" s="466">
        <v>16648</v>
      </c>
    </row>
    <row r="42" spans="1:4" x14ac:dyDescent="0.25">
      <c r="A42" s="57">
        <v>37240</v>
      </c>
      <c r="C42" s="48"/>
      <c r="D42" s="24">
        <f>+D41+D39</f>
        <v>16648</v>
      </c>
    </row>
    <row r="43" spans="1:4" x14ac:dyDescent="0.25">
      <c r="D43" s="251"/>
    </row>
    <row r="44" spans="1:4" x14ac:dyDescent="0.25">
      <c r="D44" s="251"/>
    </row>
    <row r="46" spans="1:4" x14ac:dyDescent="0.25">
      <c r="A46" s="32" t="s">
        <v>153</v>
      </c>
      <c r="B46" s="32"/>
      <c r="C46" s="32"/>
      <c r="D46" s="32"/>
    </row>
    <row r="47" spans="1:4" x14ac:dyDescent="0.25">
      <c r="A47" s="49">
        <f>+A41</f>
        <v>37225</v>
      </c>
      <c r="B47" s="32"/>
      <c r="C47" s="32"/>
      <c r="D47" s="473">
        <v>383998.2</v>
      </c>
    </row>
    <row r="48" spans="1:4" x14ac:dyDescent="0.25">
      <c r="A48" s="49">
        <f>+A42</f>
        <v>37240</v>
      </c>
      <c r="B48" s="32"/>
      <c r="C48" s="32"/>
      <c r="D48" s="382">
        <f>+D39*summary!H4</f>
        <v>0</v>
      </c>
    </row>
    <row r="49" spans="1:4" x14ac:dyDescent="0.25">
      <c r="A49" s="32"/>
      <c r="B49" s="32"/>
      <c r="C49" s="32"/>
      <c r="D49" s="200">
        <f>+D48+D47</f>
        <v>383998.2</v>
      </c>
    </row>
    <row r="50" spans="1:4" x14ac:dyDescent="0.25">
      <c r="A50" s="139"/>
      <c r="B50" s="119"/>
      <c r="C50" s="140"/>
      <c r="D50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48"/>
  <sheetViews>
    <sheetView topLeftCell="A4" workbookViewId="0">
      <selection activeCell="C23" sqref="C23"/>
    </sheetView>
  </sheetViews>
  <sheetFormatPr defaultRowHeight="13.2" x14ac:dyDescent="0.25"/>
  <cols>
    <col min="2" max="2" width="9.88671875" customWidth="1"/>
    <col min="3" max="3" width="9.5546875" bestFit="1" customWidth="1"/>
    <col min="4" max="4" width="9.88671875" bestFit="1" customWidth="1"/>
    <col min="8" max="8" width="15.6640625" customWidth="1"/>
    <col min="9" max="9" width="10.88671875" bestFit="1" customWidth="1"/>
    <col min="10" max="10" width="10.5546875" bestFit="1" customWidth="1"/>
    <col min="12" max="12" width="12" bestFit="1" customWidth="1"/>
    <col min="13" max="13" width="12.33203125" style="32" bestFit="1" customWidth="1"/>
  </cols>
  <sheetData>
    <row r="3" spans="1:14" ht="13.8" x14ac:dyDescent="0.25">
      <c r="A3" s="134"/>
      <c r="B3" s="34" t="s">
        <v>132</v>
      </c>
    </row>
    <row r="4" spans="1:14" x14ac:dyDescent="0.25">
      <c r="A4" s="3"/>
      <c r="B4" s="1">
        <v>78113</v>
      </c>
      <c r="D4" s="1"/>
    </row>
    <row r="5" spans="1:14" x14ac:dyDescent="0.25">
      <c r="A5" s="5" t="s">
        <v>11</v>
      </c>
      <c r="B5" s="6" t="s">
        <v>20</v>
      </c>
      <c r="C5" s="6" t="s">
        <v>21</v>
      </c>
      <c r="G5" s="285"/>
      <c r="H5" s="285"/>
      <c r="I5" s="285"/>
      <c r="J5" s="285"/>
      <c r="K5" s="285"/>
      <c r="L5" s="285"/>
    </row>
    <row r="6" spans="1:14" x14ac:dyDescent="0.25">
      <c r="A6" s="10">
        <v>1</v>
      </c>
      <c r="B6" s="11">
        <v>-23046</v>
      </c>
      <c r="C6" s="11">
        <v>-20000</v>
      </c>
      <c r="D6" s="25">
        <f>+C6-B6</f>
        <v>3046</v>
      </c>
      <c r="G6" s="118"/>
      <c r="H6" s="34"/>
      <c r="I6" s="34"/>
      <c r="J6" s="189"/>
      <c r="K6" s="420" t="s">
        <v>58</v>
      </c>
      <c r="L6" s="189"/>
      <c r="M6" s="2"/>
      <c r="N6" s="34"/>
    </row>
    <row r="7" spans="1:14" x14ac:dyDescent="0.25">
      <c r="A7" s="10">
        <v>2</v>
      </c>
      <c r="B7" s="11">
        <v>-75534</v>
      </c>
      <c r="C7" s="11">
        <v>-75068</v>
      </c>
      <c r="D7" s="25">
        <f t="shared" ref="D7:D36" si="0">+C7-B7</f>
        <v>466</v>
      </c>
      <c r="G7" s="118" t="s">
        <v>40</v>
      </c>
      <c r="H7" s="421" t="s">
        <v>20</v>
      </c>
      <c r="I7" s="421" t="s">
        <v>21</v>
      </c>
      <c r="J7" s="422" t="s">
        <v>50</v>
      </c>
      <c r="K7" s="420" t="s">
        <v>16</v>
      </c>
      <c r="L7" s="189" t="s">
        <v>28</v>
      </c>
      <c r="M7" s="2"/>
      <c r="N7" s="34"/>
    </row>
    <row r="8" spans="1:14" ht="15" customHeight="1" x14ac:dyDescent="0.25">
      <c r="A8" s="10">
        <v>3</v>
      </c>
      <c r="B8" s="11">
        <v>-83709</v>
      </c>
      <c r="C8" s="11">
        <v>-75300</v>
      </c>
      <c r="D8" s="25">
        <f t="shared" si="0"/>
        <v>8409</v>
      </c>
      <c r="G8" s="118">
        <v>36923</v>
      </c>
      <c r="H8" s="119">
        <v>-537</v>
      </c>
      <c r="I8" s="119">
        <v>-5933</v>
      </c>
      <c r="J8" s="119">
        <f t="shared" ref="J8:J14" si="1">+I8-H8</f>
        <v>-5396</v>
      </c>
      <c r="K8" s="420">
        <v>5.62</v>
      </c>
      <c r="L8" s="425">
        <f t="shared" ref="L8:L14" si="2">+K8*J8</f>
        <v>-30325.52</v>
      </c>
      <c r="M8" s="2"/>
      <c r="N8" s="34"/>
    </row>
    <row r="9" spans="1:14" ht="15" customHeight="1" x14ac:dyDescent="0.25">
      <c r="A9" s="10">
        <v>4</v>
      </c>
      <c r="B9" s="11">
        <v>-83059</v>
      </c>
      <c r="C9" s="11">
        <v>-80207</v>
      </c>
      <c r="D9" s="25">
        <f t="shared" si="0"/>
        <v>2852</v>
      </c>
      <c r="G9" s="118">
        <v>36951</v>
      </c>
      <c r="H9" s="119">
        <v>-80533</v>
      </c>
      <c r="I9" s="119">
        <v>-96000</v>
      </c>
      <c r="J9" s="119">
        <f t="shared" si="1"/>
        <v>-15467</v>
      </c>
      <c r="K9" s="420">
        <v>4.9800000000000004</v>
      </c>
      <c r="L9" s="425">
        <f t="shared" si="2"/>
        <v>-77025.66</v>
      </c>
      <c r="M9" s="104">
        <f>+L9+L8</f>
        <v>-107351.18000000001</v>
      </c>
      <c r="N9" s="34"/>
    </row>
    <row r="10" spans="1:14" ht="15" customHeight="1" x14ac:dyDescent="0.25">
      <c r="A10" s="10">
        <v>5</v>
      </c>
      <c r="B10" s="11">
        <v>-83684</v>
      </c>
      <c r="C10" s="11">
        <v>-85233</v>
      </c>
      <c r="D10" s="25">
        <f t="shared" si="0"/>
        <v>-1549</v>
      </c>
      <c r="G10" s="118">
        <v>36982</v>
      </c>
      <c r="H10" s="119">
        <v>-819833</v>
      </c>
      <c r="I10" s="119">
        <v>-1020974</v>
      </c>
      <c r="J10" s="119">
        <f t="shared" si="1"/>
        <v>-201141</v>
      </c>
      <c r="K10" s="420">
        <v>4.87</v>
      </c>
      <c r="L10" s="425">
        <f t="shared" si="2"/>
        <v>-979556.67</v>
      </c>
      <c r="M10" s="104">
        <f>+M9+L10</f>
        <v>-1086907.8500000001</v>
      </c>
      <c r="N10" s="34"/>
    </row>
    <row r="11" spans="1:14" ht="15" customHeight="1" x14ac:dyDescent="0.25">
      <c r="A11" s="10">
        <v>6</v>
      </c>
      <c r="B11" s="11">
        <v>-69154</v>
      </c>
      <c r="C11" s="11">
        <v>-85233</v>
      </c>
      <c r="D11" s="25">
        <f t="shared" si="0"/>
        <v>-16079</v>
      </c>
      <c r="G11" s="118">
        <v>37012</v>
      </c>
      <c r="H11" s="119">
        <f>-1443069+4335</f>
        <v>-1438734</v>
      </c>
      <c r="I11" s="119">
        <v>-1252019</v>
      </c>
      <c r="J11" s="119">
        <f t="shared" si="1"/>
        <v>186715</v>
      </c>
      <c r="K11" s="420">
        <v>3.82</v>
      </c>
      <c r="L11" s="425">
        <f t="shared" si="2"/>
        <v>713251.29999999993</v>
      </c>
      <c r="M11" s="104">
        <f>+M10+L11</f>
        <v>-373656.55000000016</v>
      </c>
      <c r="N11" s="34"/>
    </row>
    <row r="12" spans="1:14" ht="15" customHeight="1" x14ac:dyDescent="0.25">
      <c r="A12" s="10">
        <v>7</v>
      </c>
      <c r="B12" s="11">
        <v>-66976</v>
      </c>
      <c r="C12" s="11">
        <v>-58000</v>
      </c>
      <c r="D12" s="25">
        <f t="shared" si="0"/>
        <v>8976</v>
      </c>
      <c r="G12" s="118">
        <v>37043</v>
      </c>
      <c r="H12" s="119">
        <f>-1584593+4130</f>
        <v>-1580463</v>
      </c>
      <c r="I12" s="119">
        <v>-1589467</v>
      </c>
      <c r="J12" s="119">
        <f t="shared" si="1"/>
        <v>-9004</v>
      </c>
      <c r="K12" s="420">
        <v>3.2</v>
      </c>
      <c r="L12" s="425">
        <f t="shared" si="2"/>
        <v>-28812.800000000003</v>
      </c>
      <c r="M12" s="104">
        <f>+M11+L12</f>
        <v>-402469.35000000015</v>
      </c>
      <c r="N12" s="34"/>
    </row>
    <row r="13" spans="1:14" ht="15" customHeight="1" x14ac:dyDescent="0.25">
      <c r="A13" s="10">
        <v>8</v>
      </c>
      <c r="B13" s="11">
        <v>-80299</v>
      </c>
      <c r="C13" s="11">
        <v>-76101</v>
      </c>
      <c r="D13" s="25">
        <f t="shared" si="0"/>
        <v>4198</v>
      </c>
      <c r="G13" s="118">
        <v>37073</v>
      </c>
      <c r="H13" s="119">
        <v>-2051914</v>
      </c>
      <c r="I13" s="119">
        <v>-1898771</v>
      </c>
      <c r="J13" s="119">
        <f t="shared" si="1"/>
        <v>153143</v>
      </c>
      <c r="K13" s="420">
        <v>2.77</v>
      </c>
      <c r="L13" s="425">
        <f t="shared" si="2"/>
        <v>424206.11</v>
      </c>
      <c r="M13" s="104">
        <f>+M12+L13</f>
        <v>21736.759999999835</v>
      </c>
      <c r="N13" s="34"/>
    </row>
    <row r="14" spans="1:14" ht="15" customHeight="1" x14ac:dyDescent="0.25">
      <c r="A14" s="10">
        <v>9</v>
      </c>
      <c r="B14" s="11">
        <v>-90279</v>
      </c>
      <c r="C14" s="11">
        <v>-85236</v>
      </c>
      <c r="D14" s="25">
        <f t="shared" si="0"/>
        <v>5043</v>
      </c>
      <c r="G14" s="118">
        <v>37104</v>
      </c>
      <c r="H14" s="119">
        <v>-2021619</v>
      </c>
      <c r="I14" s="119">
        <v>-1999977</v>
      </c>
      <c r="J14" s="119">
        <f t="shared" si="1"/>
        <v>21642</v>
      </c>
      <c r="K14" s="420">
        <v>2.77</v>
      </c>
      <c r="L14" s="425">
        <f t="shared" si="2"/>
        <v>59948.340000000004</v>
      </c>
      <c r="M14" s="104">
        <f>+M13+L14</f>
        <v>81685.099999999831</v>
      </c>
      <c r="N14" s="34"/>
    </row>
    <row r="15" spans="1:14" ht="15" customHeight="1" x14ac:dyDescent="0.25">
      <c r="A15" s="10">
        <v>10</v>
      </c>
      <c r="B15" s="11">
        <v>-88269</v>
      </c>
      <c r="C15" s="11">
        <v>-85551</v>
      </c>
      <c r="D15" s="25">
        <f t="shared" si="0"/>
        <v>2718</v>
      </c>
      <c r="G15" s="446"/>
      <c r="H15" s="119"/>
      <c r="I15" s="119"/>
      <c r="J15" s="119"/>
      <c r="K15" s="420"/>
      <c r="L15" s="425"/>
      <c r="M15" s="104"/>
      <c r="N15" s="34"/>
    </row>
    <row r="16" spans="1:14" ht="15" customHeight="1" x14ac:dyDescent="0.25">
      <c r="A16" s="10">
        <v>11</v>
      </c>
      <c r="B16" s="11">
        <v>-87741</v>
      </c>
      <c r="C16" s="11">
        <v>-85279</v>
      </c>
      <c r="D16" s="25">
        <f t="shared" si="0"/>
        <v>2462</v>
      </c>
      <c r="G16" s="447"/>
      <c r="H16" s="34"/>
      <c r="I16" s="34"/>
      <c r="J16" s="189"/>
      <c r="K16" s="420"/>
      <c r="L16" s="189"/>
      <c r="M16" s="2"/>
      <c r="N16" s="34"/>
    </row>
    <row r="17" spans="1:14" ht="15" customHeight="1" x14ac:dyDescent="0.25">
      <c r="A17" s="10">
        <v>12</v>
      </c>
      <c r="B17" s="11">
        <v>-87886</v>
      </c>
      <c r="C17" s="11">
        <v>-85278</v>
      </c>
      <c r="D17" s="25">
        <f t="shared" si="0"/>
        <v>2608</v>
      </c>
      <c r="G17" s="447"/>
      <c r="H17" s="34"/>
      <c r="I17" s="34"/>
      <c r="J17" s="310">
        <f>SUM(J8:J16)</f>
        <v>130492</v>
      </c>
      <c r="K17" s="420"/>
      <c r="L17" s="189">
        <f>SUM(L8:L16)</f>
        <v>81685.099999999831</v>
      </c>
      <c r="M17" s="2"/>
      <c r="N17" s="34"/>
    </row>
    <row r="18" spans="1:14" x14ac:dyDescent="0.25">
      <c r="A18" s="10">
        <v>13</v>
      </c>
      <c r="B18" s="11">
        <v>-88952</v>
      </c>
      <c r="C18" s="11">
        <v>-85210</v>
      </c>
      <c r="D18" s="25">
        <f t="shared" si="0"/>
        <v>3742</v>
      </c>
      <c r="G18" s="34"/>
      <c r="H18" s="34"/>
      <c r="I18" s="34"/>
      <c r="J18" s="189"/>
      <c r="K18" s="420"/>
      <c r="L18" s="189"/>
      <c r="M18" s="2"/>
      <c r="N18" s="34"/>
    </row>
    <row r="19" spans="1:14" x14ac:dyDescent="0.25">
      <c r="A19" s="10">
        <v>14</v>
      </c>
      <c r="B19" s="11">
        <v>-88235</v>
      </c>
      <c r="C19" s="11">
        <v>-89219</v>
      </c>
      <c r="D19" s="25">
        <f t="shared" si="0"/>
        <v>-984</v>
      </c>
      <c r="G19" s="118" t="s">
        <v>191</v>
      </c>
      <c r="H19" s="119">
        <f>+B37</f>
        <v>-1352882</v>
      </c>
      <c r="I19" s="119">
        <f>+C37</f>
        <v>-1328581</v>
      </c>
      <c r="J19" s="119">
        <f>+I19-H19</f>
        <v>24301</v>
      </c>
      <c r="K19" s="420">
        <f>+D38</f>
        <v>2.14</v>
      </c>
      <c r="L19" s="425">
        <f>+K19*J19</f>
        <v>52004.14</v>
      </c>
      <c r="M19" s="2"/>
      <c r="N19" s="34"/>
    </row>
    <row r="20" spans="1:14" x14ac:dyDescent="0.25">
      <c r="A20" s="10">
        <v>15</v>
      </c>
      <c r="B20" s="11">
        <v>-85950</v>
      </c>
      <c r="C20" s="11">
        <v>-88693</v>
      </c>
      <c r="D20" s="25">
        <f t="shared" si="0"/>
        <v>-2743</v>
      </c>
      <c r="G20" s="118"/>
      <c r="H20" s="119"/>
      <c r="I20" s="119"/>
      <c r="J20" s="119"/>
      <c r="K20" s="420"/>
      <c r="L20" s="425"/>
      <c r="M20" s="2"/>
      <c r="N20" s="34"/>
    </row>
    <row r="21" spans="1:14" x14ac:dyDescent="0.25">
      <c r="A21" s="10">
        <v>16</v>
      </c>
      <c r="B21" s="11">
        <v>-82812</v>
      </c>
      <c r="C21" s="11">
        <v>-88636</v>
      </c>
      <c r="D21" s="25">
        <f t="shared" si="0"/>
        <v>-5824</v>
      </c>
      <c r="G21" s="101"/>
      <c r="H21" s="24"/>
      <c r="I21" s="24"/>
      <c r="J21" s="24"/>
      <c r="K21" s="143"/>
      <c r="L21" s="104"/>
      <c r="M21" s="2"/>
      <c r="N21" s="34"/>
    </row>
    <row r="22" spans="1:14" x14ac:dyDescent="0.25">
      <c r="A22" s="10">
        <v>17</v>
      </c>
      <c r="B22" s="129">
        <v>-87297</v>
      </c>
      <c r="C22" s="11">
        <v>-80337</v>
      </c>
      <c r="D22" s="25">
        <f t="shared" si="0"/>
        <v>6960</v>
      </c>
      <c r="G22" s="101"/>
      <c r="H22" s="24"/>
      <c r="I22" s="24"/>
      <c r="J22" s="104"/>
      <c r="K22" s="143"/>
      <c r="L22" s="104"/>
      <c r="M22" s="2"/>
      <c r="N22" s="34"/>
    </row>
    <row r="23" spans="1:14" x14ac:dyDescent="0.25">
      <c r="A23" s="10">
        <v>18</v>
      </c>
      <c r="B23" s="129"/>
      <c r="C23" s="11"/>
      <c r="D23" s="25">
        <f t="shared" si="0"/>
        <v>0</v>
      </c>
      <c r="G23" s="101"/>
      <c r="H23" s="24"/>
      <c r="I23" s="24"/>
      <c r="J23" s="110"/>
      <c r="K23" s="416"/>
      <c r="L23" s="110"/>
      <c r="M23" s="2"/>
      <c r="N23" s="34"/>
    </row>
    <row r="24" spans="1:14" x14ac:dyDescent="0.25">
      <c r="A24" s="10">
        <v>19</v>
      </c>
      <c r="B24" s="129"/>
      <c r="C24" s="11"/>
      <c r="D24" s="25">
        <f t="shared" si="0"/>
        <v>0</v>
      </c>
      <c r="G24" s="2" t="s">
        <v>192</v>
      </c>
      <c r="H24" s="24"/>
      <c r="I24" s="24"/>
      <c r="J24" s="24">
        <f>+J19+J17</f>
        <v>154793</v>
      </c>
      <c r="K24" s="416"/>
      <c r="L24" s="110">
        <f>+L19+L17</f>
        <v>133689.23999999982</v>
      </c>
      <c r="M24" s="2"/>
      <c r="N24" s="34"/>
    </row>
    <row r="25" spans="1:14" x14ac:dyDescent="0.25">
      <c r="A25" s="10">
        <v>20</v>
      </c>
      <c r="B25" s="129"/>
      <c r="C25" s="11"/>
      <c r="D25" s="25">
        <f t="shared" si="0"/>
        <v>0</v>
      </c>
      <c r="G25" s="2"/>
      <c r="H25" s="24"/>
      <c r="I25" s="24"/>
      <c r="J25" s="110"/>
      <c r="K25" s="416"/>
      <c r="L25" s="110"/>
      <c r="M25" s="2"/>
      <c r="N25" s="34"/>
    </row>
    <row r="26" spans="1:14" x14ac:dyDescent="0.25">
      <c r="A26" s="10">
        <v>21</v>
      </c>
      <c r="B26" s="129"/>
      <c r="C26" s="11"/>
      <c r="D26" s="25">
        <f t="shared" si="0"/>
        <v>0</v>
      </c>
      <c r="G26" s="2" t="s">
        <v>193</v>
      </c>
      <c r="H26" s="24"/>
      <c r="I26" s="24"/>
      <c r="J26" s="110"/>
      <c r="K26" s="416"/>
      <c r="L26" s="24">
        <f>+L24/K19</f>
        <v>62471.607476635421</v>
      </c>
    </row>
    <row r="27" spans="1:14" x14ac:dyDescent="0.25">
      <c r="A27" s="10">
        <v>22</v>
      </c>
      <c r="B27" s="129"/>
      <c r="C27" s="11"/>
      <c r="D27" s="25">
        <f t="shared" si="0"/>
        <v>0</v>
      </c>
      <c r="G27" s="32"/>
      <c r="H27" s="24"/>
      <c r="I27" s="24"/>
      <c r="J27" s="110"/>
      <c r="K27" s="416"/>
      <c r="L27" s="110"/>
    </row>
    <row r="28" spans="1:14" x14ac:dyDescent="0.25">
      <c r="A28" s="10">
        <v>23</v>
      </c>
      <c r="B28" s="129"/>
      <c r="C28" s="11"/>
      <c r="D28" s="25">
        <f t="shared" si="0"/>
        <v>0</v>
      </c>
      <c r="G28" s="32"/>
      <c r="H28" s="24"/>
      <c r="I28" s="24"/>
      <c r="J28" s="110"/>
      <c r="K28" s="416"/>
      <c r="L28" s="110"/>
    </row>
    <row r="29" spans="1:14" x14ac:dyDescent="0.25">
      <c r="A29" s="10">
        <v>24</v>
      </c>
      <c r="B29" s="129"/>
      <c r="C29" s="11"/>
      <c r="D29" s="25">
        <f t="shared" si="0"/>
        <v>0</v>
      </c>
    </row>
    <row r="30" spans="1:14" x14ac:dyDescent="0.25">
      <c r="A30" s="10">
        <v>25</v>
      </c>
      <c r="B30" s="129"/>
      <c r="C30" s="11"/>
      <c r="D30" s="25">
        <f t="shared" si="0"/>
        <v>0</v>
      </c>
    </row>
    <row r="31" spans="1:14" x14ac:dyDescent="0.25">
      <c r="A31" s="10">
        <v>26</v>
      </c>
      <c r="B31" s="129"/>
      <c r="C31" s="11"/>
      <c r="D31" s="25">
        <f t="shared" si="0"/>
        <v>0</v>
      </c>
    </row>
    <row r="32" spans="1:14" x14ac:dyDescent="0.25">
      <c r="A32" s="10">
        <v>27</v>
      </c>
      <c r="B32" s="129"/>
      <c r="C32" s="11"/>
      <c r="D32" s="25">
        <f t="shared" si="0"/>
        <v>0</v>
      </c>
    </row>
    <row r="33" spans="1:4" x14ac:dyDescent="0.25">
      <c r="A33" s="10">
        <v>28</v>
      </c>
      <c r="B33" s="129"/>
      <c r="C33" s="11"/>
      <c r="D33" s="25">
        <f t="shared" si="0"/>
        <v>0</v>
      </c>
    </row>
    <row r="34" spans="1:4" x14ac:dyDescent="0.25">
      <c r="A34" s="10">
        <v>29</v>
      </c>
      <c r="B34" s="129"/>
      <c r="C34" s="11"/>
      <c r="D34" s="25">
        <f t="shared" si="0"/>
        <v>0</v>
      </c>
    </row>
    <row r="35" spans="1:4" x14ac:dyDescent="0.25">
      <c r="A35" s="10">
        <v>30</v>
      </c>
      <c r="B35" s="129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-1352882</v>
      </c>
      <c r="C37" s="11">
        <f>SUM(C6:C36)</f>
        <v>-1328581</v>
      </c>
      <c r="D37" s="25">
        <f>SUM(D6:D36)</f>
        <v>24301</v>
      </c>
    </row>
    <row r="38" spans="1:4" x14ac:dyDescent="0.25">
      <c r="A38" s="26"/>
      <c r="C38" s="14"/>
      <c r="D38" s="329">
        <f>+summary!H4</f>
        <v>2.14</v>
      </c>
    </row>
    <row r="39" spans="1:4" x14ac:dyDescent="0.25">
      <c r="D39" s="138">
        <f>+D38*D37</f>
        <v>52004.14</v>
      </c>
    </row>
    <row r="40" spans="1:4" x14ac:dyDescent="0.25">
      <c r="A40" s="57">
        <v>37225</v>
      </c>
      <c r="C40" s="15"/>
      <c r="D40" s="523">
        <v>51989</v>
      </c>
    </row>
    <row r="41" spans="1:4" x14ac:dyDescent="0.25">
      <c r="A41" s="57">
        <v>37242</v>
      </c>
      <c r="C41" s="48"/>
      <c r="D41" s="138">
        <f>+D40+D39</f>
        <v>103993.14</v>
      </c>
    </row>
    <row r="44" spans="1:4" x14ac:dyDescent="0.25">
      <c r="A44" s="32" t="s">
        <v>152</v>
      </c>
      <c r="B44" s="32"/>
      <c r="C44" s="32"/>
      <c r="D44" s="32"/>
    </row>
    <row r="45" spans="1:4" x14ac:dyDescent="0.25">
      <c r="A45" s="49">
        <f>+A40</f>
        <v>37225</v>
      </c>
      <c r="B45" s="32"/>
      <c r="C45" s="32"/>
      <c r="D45" s="513">
        <v>116707</v>
      </c>
    </row>
    <row r="46" spans="1:4" x14ac:dyDescent="0.25">
      <c r="A46" s="49">
        <f>+A41</f>
        <v>37242</v>
      </c>
      <c r="B46" s="32"/>
      <c r="C46" s="32"/>
      <c r="D46" s="355">
        <f>+D37</f>
        <v>24301</v>
      </c>
    </row>
    <row r="47" spans="1:4" x14ac:dyDescent="0.25">
      <c r="A47" s="32"/>
      <c r="B47" s="32"/>
      <c r="C47" s="32"/>
      <c r="D47" s="14">
        <f>+D46+D45</f>
        <v>141008</v>
      </c>
    </row>
    <row r="48" spans="1:4" x14ac:dyDescent="0.25">
      <c r="A48" s="139"/>
      <c r="B48" s="119"/>
      <c r="C48" s="140"/>
      <c r="D48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47"/>
  <sheetViews>
    <sheetView topLeftCell="A27" workbookViewId="0">
      <selection activeCell="D29" sqref="D29"/>
    </sheetView>
  </sheetViews>
  <sheetFormatPr defaultRowHeight="13.2" x14ac:dyDescent="0.25"/>
  <sheetData>
    <row r="3" spans="1:5" ht="13.8" x14ac:dyDescent="0.25">
      <c r="A3" s="134"/>
      <c r="B3" s="34" t="s">
        <v>130</v>
      </c>
      <c r="E3" s="3">
        <v>27677</v>
      </c>
    </row>
    <row r="4" spans="1:5" x14ac:dyDescent="0.25">
      <c r="A4" s="3"/>
      <c r="B4" s="1">
        <v>78093</v>
      </c>
      <c r="D4" s="1"/>
    </row>
    <row r="5" spans="1:5" x14ac:dyDescent="0.25">
      <c r="A5" s="5" t="s">
        <v>11</v>
      </c>
      <c r="B5" s="6" t="s">
        <v>20</v>
      </c>
      <c r="C5" s="6" t="s">
        <v>21</v>
      </c>
    </row>
    <row r="6" spans="1:5" x14ac:dyDescent="0.25">
      <c r="A6" s="10">
        <v>1</v>
      </c>
      <c r="B6" s="11">
        <v>33881</v>
      </c>
      <c r="C6" s="11">
        <v>31700</v>
      </c>
      <c r="D6" s="25">
        <f>+C6-B6</f>
        <v>-2181</v>
      </c>
    </row>
    <row r="7" spans="1:5" x14ac:dyDescent="0.25">
      <c r="A7" s="10">
        <v>2</v>
      </c>
      <c r="B7" s="11">
        <v>31257</v>
      </c>
      <c r="C7" s="11">
        <v>31700</v>
      </c>
      <c r="D7" s="25">
        <f t="shared" ref="D7:D36" si="0">+C7-B7</f>
        <v>443</v>
      </c>
    </row>
    <row r="8" spans="1:5" x14ac:dyDescent="0.25">
      <c r="A8" s="10">
        <v>3</v>
      </c>
      <c r="B8" s="11">
        <v>31828</v>
      </c>
      <c r="C8" s="11">
        <v>31700</v>
      </c>
      <c r="D8" s="25">
        <f t="shared" si="0"/>
        <v>-128</v>
      </c>
    </row>
    <row r="9" spans="1:5" x14ac:dyDescent="0.25">
      <c r="A9" s="10">
        <v>4</v>
      </c>
      <c r="B9" s="11">
        <v>32873</v>
      </c>
      <c r="C9" s="11">
        <v>30123</v>
      </c>
      <c r="D9" s="25">
        <f t="shared" si="0"/>
        <v>-2750</v>
      </c>
    </row>
    <row r="10" spans="1:5" x14ac:dyDescent="0.25">
      <c r="A10" s="10">
        <v>5</v>
      </c>
      <c r="B10" s="11">
        <v>30293</v>
      </c>
      <c r="C10" s="11">
        <v>31700</v>
      </c>
      <c r="D10" s="25">
        <f t="shared" si="0"/>
        <v>1407</v>
      </c>
    </row>
    <row r="11" spans="1:5" x14ac:dyDescent="0.25">
      <c r="A11" s="10">
        <v>6</v>
      </c>
      <c r="B11" s="129">
        <v>30860</v>
      </c>
      <c r="C11" s="11">
        <v>31700</v>
      </c>
      <c r="D11" s="25">
        <f t="shared" si="0"/>
        <v>840</v>
      </c>
    </row>
    <row r="12" spans="1:5" x14ac:dyDescent="0.25">
      <c r="A12" s="10">
        <v>7</v>
      </c>
      <c r="B12" s="129">
        <v>28133</v>
      </c>
      <c r="C12" s="11">
        <v>29064</v>
      </c>
      <c r="D12" s="25">
        <f t="shared" si="0"/>
        <v>931</v>
      </c>
    </row>
    <row r="13" spans="1:5" x14ac:dyDescent="0.25">
      <c r="A13" s="10">
        <v>8</v>
      </c>
      <c r="B13" s="129">
        <v>28521</v>
      </c>
      <c r="C13" s="11">
        <v>31195</v>
      </c>
      <c r="D13" s="25">
        <f t="shared" si="0"/>
        <v>2674</v>
      </c>
    </row>
    <row r="14" spans="1:5" x14ac:dyDescent="0.25">
      <c r="A14" s="10">
        <v>9</v>
      </c>
      <c r="B14" s="129">
        <v>28261</v>
      </c>
      <c r="C14" s="11">
        <v>31700</v>
      </c>
      <c r="D14" s="25">
        <f t="shared" si="0"/>
        <v>3439</v>
      </c>
    </row>
    <row r="15" spans="1:5" x14ac:dyDescent="0.25">
      <c r="A15" s="10">
        <v>10</v>
      </c>
      <c r="B15" s="129">
        <v>32591</v>
      </c>
      <c r="C15" s="11">
        <v>31700</v>
      </c>
      <c r="D15" s="25">
        <f t="shared" si="0"/>
        <v>-891</v>
      </c>
    </row>
    <row r="16" spans="1:5" x14ac:dyDescent="0.25">
      <c r="A16" s="10">
        <v>11</v>
      </c>
      <c r="B16" s="129">
        <v>33375</v>
      </c>
      <c r="C16" s="11">
        <v>31700</v>
      </c>
      <c r="D16" s="25">
        <f t="shared" si="0"/>
        <v>-1675</v>
      </c>
    </row>
    <row r="17" spans="1:4" x14ac:dyDescent="0.25">
      <c r="A17" s="10">
        <v>12</v>
      </c>
      <c r="B17" s="129">
        <v>24397</v>
      </c>
      <c r="C17" s="11">
        <v>11700</v>
      </c>
      <c r="D17" s="25">
        <f t="shared" si="0"/>
        <v>-12697</v>
      </c>
    </row>
    <row r="18" spans="1:4" x14ac:dyDescent="0.25">
      <c r="A18" s="10">
        <v>13</v>
      </c>
      <c r="B18" s="129">
        <v>22251</v>
      </c>
      <c r="C18" s="11">
        <v>24100</v>
      </c>
      <c r="D18" s="25">
        <f t="shared" si="0"/>
        <v>1849</v>
      </c>
    </row>
    <row r="19" spans="1:4" x14ac:dyDescent="0.25">
      <c r="A19" s="10">
        <v>14</v>
      </c>
      <c r="B19" s="129">
        <v>32499</v>
      </c>
      <c r="C19" s="11">
        <v>31700</v>
      </c>
      <c r="D19" s="25">
        <f t="shared" si="0"/>
        <v>-799</v>
      </c>
    </row>
    <row r="20" spans="1:4" x14ac:dyDescent="0.25">
      <c r="A20" s="10">
        <v>15</v>
      </c>
      <c r="B20" s="129">
        <v>29943</v>
      </c>
      <c r="C20" s="11">
        <v>31700</v>
      </c>
      <c r="D20" s="25">
        <f t="shared" si="0"/>
        <v>1757</v>
      </c>
    </row>
    <row r="21" spans="1:4" x14ac:dyDescent="0.25">
      <c r="A21" s="10">
        <v>16</v>
      </c>
      <c r="B21" s="11">
        <v>28709</v>
      </c>
      <c r="C21" s="11">
        <v>26700</v>
      </c>
      <c r="D21" s="25">
        <f t="shared" si="0"/>
        <v>-2009</v>
      </c>
    </row>
    <row r="22" spans="1:4" x14ac:dyDescent="0.25">
      <c r="A22" s="10">
        <v>17</v>
      </c>
      <c r="B22" s="11">
        <v>30206</v>
      </c>
      <c r="C22" s="11">
        <v>31700</v>
      </c>
      <c r="D22" s="25">
        <f t="shared" si="0"/>
        <v>1494</v>
      </c>
    </row>
    <row r="23" spans="1:4" x14ac:dyDescent="0.25">
      <c r="A23" s="10">
        <v>18</v>
      </c>
      <c r="B23" s="11"/>
      <c r="C23" s="11"/>
      <c r="D23" s="25">
        <f t="shared" si="0"/>
        <v>0</v>
      </c>
    </row>
    <row r="24" spans="1:4" x14ac:dyDescent="0.25">
      <c r="A24" s="10">
        <v>19</v>
      </c>
      <c r="B24" s="11"/>
      <c r="C24" s="11"/>
      <c r="D24" s="25">
        <f t="shared" si="0"/>
        <v>0</v>
      </c>
    </row>
    <row r="25" spans="1:4" x14ac:dyDescent="0.25">
      <c r="A25" s="10">
        <v>20</v>
      </c>
      <c r="B25" s="11"/>
      <c r="C25" s="11"/>
      <c r="D25" s="25">
        <f t="shared" si="0"/>
        <v>0</v>
      </c>
    </row>
    <row r="26" spans="1:4" x14ac:dyDescent="0.25">
      <c r="A26" s="10">
        <v>21</v>
      </c>
      <c r="B26" s="11"/>
      <c r="C26" s="11"/>
      <c r="D26" s="25">
        <f t="shared" si="0"/>
        <v>0</v>
      </c>
    </row>
    <row r="27" spans="1:4" x14ac:dyDescent="0.25">
      <c r="A27" s="10">
        <v>22</v>
      </c>
      <c r="B27" s="11"/>
      <c r="C27" s="11"/>
      <c r="D27" s="25">
        <f t="shared" si="0"/>
        <v>0</v>
      </c>
    </row>
    <row r="28" spans="1:4" x14ac:dyDescent="0.25">
      <c r="A28" s="10">
        <v>23</v>
      </c>
      <c r="B28" s="11"/>
      <c r="C28" s="11"/>
      <c r="D28" s="25">
        <f t="shared" si="0"/>
        <v>0</v>
      </c>
    </row>
    <row r="29" spans="1:4" x14ac:dyDescent="0.25">
      <c r="A29" s="10">
        <v>24</v>
      </c>
      <c r="B29" s="11"/>
      <c r="C29" s="11"/>
      <c r="D29" s="25">
        <f t="shared" si="0"/>
        <v>0</v>
      </c>
    </row>
    <row r="30" spans="1:4" x14ac:dyDescent="0.25">
      <c r="A30" s="10">
        <v>25</v>
      </c>
      <c r="B30" s="11"/>
      <c r="C30" s="11"/>
      <c r="D30" s="25">
        <f t="shared" si="0"/>
        <v>0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509878</v>
      </c>
      <c r="C37" s="11">
        <f>SUM(C6:C36)</f>
        <v>501582</v>
      </c>
      <c r="D37" s="25">
        <f>SUM(D6:D36)</f>
        <v>-8296</v>
      </c>
    </row>
    <row r="38" spans="1:4" x14ac:dyDescent="0.25">
      <c r="A38" s="26"/>
      <c r="B38" s="31"/>
      <c r="C38" s="14"/>
      <c r="D38" s="329">
        <f>+summary!H5</f>
        <v>2.15</v>
      </c>
    </row>
    <row r="39" spans="1:4" x14ac:dyDescent="0.25">
      <c r="D39" s="138">
        <f>+D38*D37</f>
        <v>-17836.399999999998</v>
      </c>
    </row>
    <row r="40" spans="1:4" x14ac:dyDescent="0.25">
      <c r="A40" s="57">
        <v>37225</v>
      </c>
      <c r="C40" s="15"/>
      <c r="D40" s="523">
        <v>57061.55</v>
      </c>
    </row>
    <row r="41" spans="1:4" x14ac:dyDescent="0.25">
      <c r="A41" s="57">
        <v>37242</v>
      </c>
      <c r="C41" s="48"/>
      <c r="D41" s="138">
        <f>+D40+D39</f>
        <v>39225.150000000009</v>
      </c>
    </row>
    <row r="44" spans="1:4" x14ac:dyDescent="0.25">
      <c r="A44" s="32" t="s">
        <v>152</v>
      </c>
      <c r="B44" s="32"/>
      <c r="C44" s="32"/>
      <c r="D44" s="32"/>
    </row>
    <row r="45" spans="1:4" x14ac:dyDescent="0.25">
      <c r="A45" s="49">
        <f>+A40</f>
        <v>37225</v>
      </c>
      <c r="B45" s="32"/>
      <c r="C45" s="32"/>
      <c r="D45" s="513">
        <v>42218</v>
      </c>
    </row>
    <row r="46" spans="1:4" x14ac:dyDescent="0.25">
      <c r="A46" s="49">
        <f>+A41</f>
        <v>37242</v>
      </c>
      <c r="B46" s="32"/>
      <c r="C46" s="32"/>
      <c r="D46" s="355">
        <f>+D37</f>
        <v>-8296</v>
      </c>
    </row>
    <row r="47" spans="1:4" x14ac:dyDescent="0.25">
      <c r="A47" s="32"/>
      <c r="B47" s="32"/>
      <c r="C47" s="32"/>
      <c r="D47" s="14">
        <f>+D46+D45</f>
        <v>33922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topLeftCell="A31" workbookViewId="0">
      <selection activeCell="E44" sqref="E44"/>
    </sheetView>
  </sheetViews>
  <sheetFormatPr defaultRowHeight="13.2" x14ac:dyDescent="0.25"/>
  <cols>
    <col min="1" max="1" width="10.109375" bestFit="1" customWidth="1"/>
    <col min="2" max="2" width="9.88671875" bestFit="1" customWidth="1"/>
    <col min="3" max="3" width="10.6640625" bestFit="1" customWidth="1"/>
    <col min="4" max="5" width="9.88671875" bestFit="1" customWidth="1"/>
    <col min="8" max="8" width="11.44140625" customWidth="1"/>
    <col min="9" max="9" width="10" customWidth="1"/>
    <col min="14" max="14" width="9.88671875" bestFit="1" customWidth="1"/>
    <col min="15" max="15" width="12" bestFit="1" customWidth="1"/>
    <col min="16" max="16" width="10.6640625" style="259" bestFit="1" customWidth="1"/>
    <col min="17" max="17" width="8" style="415" bestFit="1" customWidth="1"/>
    <col min="18" max="18" width="11.44140625" style="259" bestFit="1" customWidth="1"/>
  </cols>
  <sheetData>
    <row r="1" spans="1:35" x14ac:dyDescent="0.25">
      <c r="B1" s="1" t="s">
        <v>126</v>
      </c>
      <c r="D1" s="1" t="s">
        <v>8</v>
      </c>
      <c r="F1" s="1" t="s">
        <v>9</v>
      </c>
      <c r="H1" s="1" t="s">
        <v>10</v>
      </c>
    </row>
    <row r="2" spans="1:35" x14ac:dyDescent="0.25">
      <c r="B2" s="30"/>
      <c r="C2" s="4"/>
      <c r="D2" s="4"/>
      <c r="E2" s="4"/>
      <c r="F2" s="4"/>
      <c r="G2" s="4"/>
      <c r="H2" s="4"/>
      <c r="I2" s="4"/>
      <c r="J2" s="4"/>
      <c r="M2" s="32"/>
      <c r="N2" s="32"/>
      <c r="O2" s="32"/>
      <c r="P2" s="15"/>
      <c r="Q2" s="366"/>
      <c r="R2" s="15"/>
      <c r="S2" s="32"/>
      <c r="T2" s="32"/>
    </row>
    <row r="3" spans="1:35" x14ac:dyDescent="0.25">
      <c r="A3" s="5" t="s">
        <v>11</v>
      </c>
      <c r="B3" s="6" t="s">
        <v>20</v>
      </c>
      <c r="C3" s="6" t="s">
        <v>21</v>
      </c>
      <c r="D3" s="6" t="s">
        <v>20</v>
      </c>
      <c r="E3" s="6" t="s">
        <v>21</v>
      </c>
      <c r="F3" s="6" t="s">
        <v>20</v>
      </c>
      <c r="G3" s="6" t="s">
        <v>21</v>
      </c>
      <c r="H3" s="6" t="s">
        <v>20</v>
      </c>
      <c r="I3" s="6" t="s">
        <v>21</v>
      </c>
      <c r="J3" s="6"/>
      <c r="M3" s="414"/>
      <c r="N3" s="2"/>
      <c r="O3" s="2"/>
      <c r="P3" s="104"/>
      <c r="Q3" s="143" t="s">
        <v>58</v>
      </c>
      <c r="R3" s="104"/>
      <c r="S3" s="32"/>
      <c r="T3" s="12"/>
      <c r="Y3" s="7"/>
      <c r="Z3" s="8"/>
      <c r="AA3" s="8"/>
      <c r="AB3" s="8"/>
      <c r="AC3" s="8"/>
      <c r="AD3" s="8"/>
      <c r="AF3" s="9"/>
    </row>
    <row r="4" spans="1:35" x14ac:dyDescent="0.25">
      <c r="A4" s="10">
        <v>1</v>
      </c>
      <c r="B4" s="11">
        <v>322629</v>
      </c>
      <c r="C4" s="11">
        <v>331878</v>
      </c>
      <c r="D4" s="11">
        <v>57888</v>
      </c>
      <c r="E4" s="11">
        <v>53010</v>
      </c>
      <c r="F4" s="11">
        <v>28945</v>
      </c>
      <c r="G4" s="11">
        <v>27522</v>
      </c>
      <c r="H4" s="11">
        <v>102884</v>
      </c>
      <c r="I4" s="11">
        <v>96422</v>
      </c>
      <c r="J4" s="11">
        <f t="shared" ref="J4:J34" si="0">+C4+E4+G4+I4-H4-F4-D4-B4</f>
        <v>-3514</v>
      </c>
      <c r="K4" s="31"/>
      <c r="M4" s="414" t="s">
        <v>40</v>
      </c>
      <c r="N4" s="4" t="s">
        <v>20</v>
      </c>
      <c r="O4" s="4" t="s">
        <v>21</v>
      </c>
      <c r="P4" s="412" t="s">
        <v>50</v>
      </c>
      <c r="Q4" s="143" t="s">
        <v>16</v>
      </c>
      <c r="R4" s="104" t="s">
        <v>28</v>
      </c>
      <c r="S4" s="12"/>
      <c r="T4" s="12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5">
      <c r="A5" s="10">
        <v>2</v>
      </c>
      <c r="B5" s="11">
        <v>308281</v>
      </c>
      <c r="C5" s="11">
        <v>323091</v>
      </c>
      <c r="D5" s="11">
        <v>64639</v>
      </c>
      <c r="E5" s="11">
        <v>53010</v>
      </c>
      <c r="F5" s="11">
        <v>28613</v>
      </c>
      <c r="G5" s="11">
        <v>30000</v>
      </c>
      <c r="H5" s="11">
        <v>99906</v>
      </c>
      <c r="I5" s="11">
        <v>92814</v>
      </c>
      <c r="J5" s="11">
        <f t="shared" si="0"/>
        <v>-2524</v>
      </c>
      <c r="M5" s="214" t="s">
        <v>258</v>
      </c>
      <c r="N5" s="14"/>
      <c r="O5" s="14"/>
      <c r="P5" s="14">
        <v>-34361</v>
      </c>
      <c r="Q5" s="366"/>
      <c r="R5" s="200">
        <v>25006</v>
      </c>
      <c r="S5" s="32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5">
      <c r="A6" s="10">
        <v>3</v>
      </c>
      <c r="B6" s="11">
        <v>293611</v>
      </c>
      <c r="C6" s="11">
        <v>296350</v>
      </c>
      <c r="D6" s="11">
        <v>63639</v>
      </c>
      <c r="E6" s="11">
        <v>53010</v>
      </c>
      <c r="F6" s="11">
        <v>29345</v>
      </c>
      <c r="G6" s="11">
        <v>38526</v>
      </c>
      <c r="H6" s="11">
        <v>77909</v>
      </c>
      <c r="I6" s="11">
        <v>69180</v>
      </c>
      <c r="J6" s="11">
        <f t="shared" si="0"/>
        <v>-7438</v>
      </c>
      <c r="M6" s="414">
        <v>36861</v>
      </c>
      <c r="N6" s="24">
        <v>19698194</v>
      </c>
      <c r="O6" s="24">
        <v>19662410</v>
      </c>
      <c r="P6" s="14">
        <f t="shared" ref="P6:P13" si="1">+O6-N6</f>
        <v>-35784</v>
      </c>
      <c r="Q6" s="366">
        <v>7.95</v>
      </c>
      <c r="R6" s="200">
        <f t="shared" ref="R6:R13" si="2">+Q6*P6</f>
        <v>-284482.8</v>
      </c>
      <c r="S6" s="19"/>
      <c r="T6" s="104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5">
      <c r="A7" s="10">
        <v>4</v>
      </c>
      <c r="B7" s="11">
        <v>298687</v>
      </c>
      <c r="C7" s="11">
        <v>291389</v>
      </c>
      <c r="D7" s="11">
        <v>53723</v>
      </c>
      <c r="E7" s="11">
        <v>53011</v>
      </c>
      <c r="F7" s="11">
        <v>29404</v>
      </c>
      <c r="G7" s="11">
        <v>34124</v>
      </c>
      <c r="H7" s="11">
        <v>107008</v>
      </c>
      <c r="I7" s="11">
        <v>105603</v>
      </c>
      <c r="J7" s="11">
        <f t="shared" si="0"/>
        <v>-4695</v>
      </c>
      <c r="M7" s="414">
        <v>36892</v>
      </c>
      <c r="N7" s="24">
        <v>18949781</v>
      </c>
      <c r="O7" s="14">
        <v>18975457</v>
      </c>
      <c r="P7" s="14">
        <f t="shared" si="1"/>
        <v>25676</v>
      </c>
      <c r="Q7" s="366">
        <v>8.1</v>
      </c>
      <c r="R7" s="200">
        <f t="shared" si="2"/>
        <v>207975.59999999998</v>
      </c>
      <c r="S7" s="21"/>
      <c r="T7" s="104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5">
      <c r="A8" s="10">
        <v>5</v>
      </c>
      <c r="B8" s="129">
        <v>305283</v>
      </c>
      <c r="C8" s="11">
        <v>304498</v>
      </c>
      <c r="D8" s="129">
        <v>52072</v>
      </c>
      <c r="E8" s="11">
        <v>53010</v>
      </c>
      <c r="F8" s="11">
        <v>28475</v>
      </c>
      <c r="G8" s="11">
        <v>29559</v>
      </c>
      <c r="H8" s="129">
        <v>112524</v>
      </c>
      <c r="I8" s="11">
        <v>110956</v>
      </c>
      <c r="J8" s="11">
        <f t="shared" si="0"/>
        <v>-331</v>
      </c>
      <c r="M8" s="414">
        <v>36923</v>
      </c>
      <c r="N8" s="24">
        <v>15256233</v>
      </c>
      <c r="O8" s="14">
        <v>15290953</v>
      </c>
      <c r="P8" s="14">
        <f t="shared" si="1"/>
        <v>34720</v>
      </c>
      <c r="Q8" s="366">
        <v>5.61</v>
      </c>
      <c r="R8" s="200">
        <f t="shared" si="2"/>
        <v>194779.2</v>
      </c>
      <c r="S8" s="21"/>
      <c r="T8" s="104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5">
      <c r="A9" s="10">
        <v>6</v>
      </c>
      <c r="B9" s="11">
        <v>319128</v>
      </c>
      <c r="C9" s="11">
        <v>334864</v>
      </c>
      <c r="D9" s="11">
        <v>52989</v>
      </c>
      <c r="E9" s="11">
        <v>53010</v>
      </c>
      <c r="F9" s="11">
        <v>21283</v>
      </c>
      <c r="G9" s="11">
        <v>21020</v>
      </c>
      <c r="H9" s="11">
        <v>93276</v>
      </c>
      <c r="I9" s="11">
        <v>74618</v>
      </c>
      <c r="J9" s="11">
        <f t="shared" si="0"/>
        <v>-3164</v>
      </c>
      <c r="M9" s="414">
        <v>36951</v>
      </c>
      <c r="N9" s="24">
        <v>17049350</v>
      </c>
      <c r="O9" s="14">
        <v>17089226</v>
      </c>
      <c r="P9" s="14">
        <f t="shared" si="1"/>
        <v>39876</v>
      </c>
      <c r="Q9" s="366">
        <v>4.87</v>
      </c>
      <c r="R9" s="200">
        <f t="shared" si="2"/>
        <v>194196.12</v>
      </c>
      <c r="S9" s="21"/>
      <c r="T9" s="104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5">
      <c r="A10" s="10">
        <v>7</v>
      </c>
      <c r="B10" s="129">
        <v>334705</v>
      </c>
      <c r="C10" s="11">
        <v>339180</v>
      </c>
      <c r="D10" s="129">
        <v>51207</v>
      </c>
      <c r="E10" s="11">
        <v>53011</v>
      </c>
      <c r="F10" s="129">
        <v>14714</v>
      </c>
      <c r="G10" s="11">
        <v>8874</v>
      </c>
      <c r="H10" s="129">
        <v>87510</v>
      </c>
      <c r="I10" s="11">
        <v>87603</v>
      </c>
      <c r="J10" s="11">
        <f t="shared" si="0"/>
        <v>532</v>
      </c>
      <c r="M10" s="414">
        <v>36982</v>
      </c>
      <c r="N10" s="24">
        <v>17652369</v>
      </c>
      <c r="O10" s="14">
        <v>17743987</v>
      </c>
      <c r="P10" s="14">
        <f t="shared" si="1"/>
        <v>91618</v>
      </c>
      <c r="Q10" s="366">
        <v>4.62</v>
      </c>
      <c r="R10" s="200">
        <f t="shared" si="2"/>
        <v>423275.16000000003</v>
      </c>
      <c r="S10" s="21"/>
      <c r="T10" s="104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5">
      <c r="A11" s="10">
        <v>8</v>
      </c>
      <c r="B11" s="11">
        <v>312104</v>
      </c>
      <c r="C11" s="11">
        <v>309679</v>
      </c>
      <c r="D11" s="11">
        <v>43362</v>
      </c>
      <c r="E11" s="11">
        <v>53011</v>
      </c>
      <c r="F11" s="11">
        <v>10880</v>
      </c>
      <c r="G11" s="11">
        <v>12736</v>
      </c>
      <c r="H11" s="11">
        <v>90176</v>
      </c>
      <c r="I11" s="11">
        <v>89988</v>
      </c>
      <c r="J11" s="11">
        <f t="shared" si="0"/>
        <v>8892</v>
      </c>
      <c r="M11" s="414">
        <v>37012</v>
      </c>
      <c r="N11" s="24">
        <v>16124989</v>
      </c>
      <c r="O11" s="14">
        <v>16282021</v>
      </c>
      <c r="P11" s="14">
        <f t="shared" si="1"/>
        <v>157032</v>
      </c>
      <c r="Q11" s="366">
        <v>3.44</v>
      </c>
      <c r="R11" s="200">
        <f t="shared" si="2"/>
        <v>540190.07999999996</v>
      </c>
      <c r="S11" s="21"/>
      <c r="T11" s="104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5">
      <c r="A12" s="10">
        <v>9</v>
      </c>
      <c r="B12" s="11">
        <v>288166</v>
      </c>
      <c r="C12" s="11">
        <v>289073</v>
      </c>
      <c r="D12" s="11">
        <v>43580</v>
      </c>
      <c r="E12" s="11">
        <v>53011</v>
      </c>
      <c r="F12" s="11">
        <v>19382</v>
      </c>
      <c r="G12" s="11">
        <v>12736</v>
      </c>
      <c r="H12" s="11">
        <v>104429</v>
      </c>
      <c r="I12" s="11">
        <v>100083</v>
      </c>
      <c r="J12" s="11">
        <f t="shared" si="0"/>
        <v>-654</v>
      </c>
      <c r="M12" s="414">
        <v>37043</v>
      </c>
      <c r="N12" s="24">
        <v>15928675</v>
      </c>
      <c r="O12" s="14">
        <v>15936227</v>
      </c>
      <c r="P12" s="14">
        <f t="shared" si="1"/>
        <v>7552</v>
      </c>
      <c r="Q12" s="366">
        <v>2.58</v>
      </c>
      <c r="R12" s="200">
        <f t="shared" si="2"/>
        <v>19484.16</v>
      </c>
      <c r="S12" s="500">
        <f>SUM(P6:P12)</f>
        <v>320690</v>
      </c>
      <c r="T12" s="104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5">
      <c r="A13" s="10">
        <v>10</v>
      </c>
      <c r="B13" s="129">
        <v>289467</v>
      </c>
      <c r="C13" s="11">
        <v>288947</v>
      </c>
      <c r="D13" s="129">
        <v>47108</v>
      </c>
      <c r="E13" s="11">
        <v>53011</v>
      </c>
      <c r="F13" s="129">
        <v>14186</v>
      </c>
      <c r="G13" s="11">
        <v>12067</v>
      </c>
      <c r="H13" s="129">
        <v>105267</v>
      </c>
      <c r="I13" s="11">
        <v>100436</v>
      </c>
      <c r="J13" s="11">
        <f t="shared" si="0"/>
        <v>-1567</v>
      </c>
      <c r="M13" s="414">
        <v>37073</v>
      </c>
      <c r="N13" s="24">
        <v>16669639</v>
      </c>
      <c r="O13" s="14">
        <v>16693576</v>
      </c>
      <c r="P13" s="14">
        <f t="shared" si="1"/>
        <v>23937</v>
      </c>
      <c r="Q13" s="366">
        <v>2.4500000000000002</v>
      </c>
      <c r="R13" s="200">
        <f t="shared" si="2"/>
        <v>58645.65</v>
      </c>
      <c r="S13" s="21"/>
      <c r="T13" s="104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5">
      <c r="A14" s="10">
        <v>11</v>
      </c>
      <c r="B14" s="11">
        <v>327938</v>
      </c>
      <c r="C14" s="11">
        <v>331913</v>
      </c>
      <c r="D14" s="11">
        <v>51513</v>
      </c>
      <c r="E14" s="11">
        <v>43721</v>
      </c>
      <c r="F14" s="11">
        <v>14566</v>
      </c>
      <c r="G14" s="11">
        <v>15132</v>
      </c>
      <c r="H14" s="11">
        <v>107589</v>
      </c>
      <c r="I14" s="11">
        <v>106030</v>
      </c>
      <c r="J14" s="11">
        <f t="shared" si="0"/>
        <v>-4810</v>
      </c>
      <c r="M14" s="414">
        <v>37104</v>
      </c>
      <c r="N14" s="24">
        <v>17850737</v>
      </c>
      <c r="O14" s="14">
        <v>17815859</v>
      </c>
      <c r="P14" s="14">
        <f>+O14-N14</f>
        <v>-34878</v>
      </c>
      <c r="Q14" s="366">
        <v>2.61</v>
      </c>
      <c r="R14" s="200">
        <f>+Q14*P14</f>
        <v>-91031.58</v>
      </c>
      <c r="S14" s="21"/>
      <c r="T14" s="104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5">
      <c r="A15" s="10">
        <v>12</v>
      </c>
      <c r="B15" s="11">
        <v>302736</v>
      </c>
      <c r="C15" s="11">
        <v>304150</v>
      </c>
      <c r="D15" s="11">
        <v>52627</v>
      </c>
      <c r="E15" s="11">
        <v>43721</v>
      </c>
      <c r="F15" s="11">
        <v>18735</v>
      </c>
      <c r="G15" s="11">
        <v>23280</v>
      </c>
      <c r="H15" s="11">
        <v>126377</v>
      </c>
      <c r="I15" s="11">
        <v>123489</v>
      </c>
      <c r="J15" s="11">
        <f t="shared" si="0"/>
        <v>-5835</v>
      </c>
      <c r="M15" s="414">
        <v>37135</v>
      </c>
      <c r="N15" s="24">
        <v>16552948</v>
      </c>
      <c r="O15" s="14">
        <v>16508018</v>
      </c>
      <c r="P15" s="14">
        <f>+O15-N15</f>
        <v>-44930</v>
      </c>
      <c r="Q15" s="366">
        <v>1.73</v>
      </c>
      <c r="R15" s="200">
        <f>+Q15*P15</f>
        <v>-77728.899999999994</v>
      </c>
      <c r="S15" s="21"/>
      <c r="T15" s="104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5">
      <c r="A16" s="10">
        <v>13</v>
      </c>
      <c r="B16" s="11">
        <v>309528</v>
      </c>
      <c r="C16" s="11">
        <v>320689</v>
      </c>
      <c r="D16" s="11">
        <v>52900</v>
      </c>
      <c r="E16" s="11">
        <v>43721</v>
      </c>
      <c r="F16" s="11">
        <v>21541</v>
      </c>
      <c r="G16" s="11">
        <v>23980</v>
      </c>
      <c r="H16" s="11">
        <v>131483</v>
      </c>
      <c r="I16" s="11">
        <v>123982</v>
      </c>
      <c r="J16" s="11">
        <f t="shared" si="0"/>
        <v>-3080</v>
      </c>
      <c r="M16" s="414">
        <v>37165</v>
      </c>
      <c r="N16" s="24">
        <v>17924814</v>
      </c>
      <c r="O16" s="14">
        <v>17872479</v>
      </c>
      <c r="P16" s="14">
        <f>+O16-N16</f>
        <v>-52335</v>
      </c>
      <c r="Q16" s="366">
        <v>2.06</v>
      </c>
      <c r="R16" s="200">
        <f>+Q16*P16</f>
        <v>-107810.1</v>
      </c>
      <c r="S16" s="21"/>
      <c r="T16" s="104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5">
      <c r="A17" s="10">
        <v>14</v>
      </c>
      <c r="B17" s="11">
        <v>309288</v>
      </c>
      <c r="C17" s="11">
        <v>320468</v>
      </c>
      <c r="D17" s="11">
        <v>52745</v>
      </c>
      <c r="E17" s="11">
        <v>43721</v>
      </c>
      <c r="F17" s="11">
        <v>17764</v>
      </c>
      <c r="G17" s="11">
        <v>15475</v>
      </c>
      <c r="H17" s="11">
        <v>130110</v>
      </c>
      <c r="I17" s="11">
        <v>124648</v>
      </c>
      <c r="J17" s="11">
        <f t="shared" si="0"/>
        <v>-5595</v>
      </c>
      <c r="M17" s="414">
        <v>37196</v>
      </c>
      <c r="N17" s="24">
        <f>+N27</f>
        <v>15763946</v>
      </c>
      <c r="O17" s="14">
        <f>+[2]williams!$C$35+[2]williams!$E$35+[2]williams!$G$35+[2]williams!$I$35</f>
        <v>15721531</v>
      </c>
      <c r="P17" s="14">
        <f>+O17-N17</f>
        <v>-42415</v>
      </c>
      <c r="Q17" s="366">
        <v>1.98</v>
      </c>
      <c r="R17" s="200">
        <f>+Q17*P17</f>
        <v>-83981.7</v>
      </c>
      <c r="S17" s="19"/>
      <c r="T17" s="104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5">
      <c r="A18" s="10">
        <v>15</v>
      </c>
      <c r="B18" s="11">
        <v>330778</v>
      </c>
      <c r="C18" s="11">
        <v>334585</v>
      </c>
      <c r="D18" s="11">
        <v>44882</v>
      </c>
      <c r="E18" s="11">
        <v>43721</v>
      </c>
      <c r="F18" s="11">
        <v>16837</v>
      </c>
      <c r="G18" s="11">
        <v>15471</v>
      </c>
      <c r="H18" s="11">
        <v>120399</v>
      </c>
      <c r="I18" s="11">
        <v>118501</v>
      </c>
      <c r="J18" s="11">
        <f t="shared" si="0"/>
        <v>-618</v>
      </c>
      <c r="M18" s="414">
        <v>37229</v>
      </c>
      <c r="N18" s="24"/>
      <c r="O18" s="14"/>
      <c r="P18" s="14">
        <f>+O18-N18</f>
        <v>0</v>
      </c>
      <c r="Q18" s="366">
        <f>+'[1]1001'!$K$39</f>
        <v>2.11</v>
      </c>
      <c r="R18" s="200">
        <f>+Q18*P18</f>
        <v>0</v>
      </c>
      <c r="S18" s="19"/>
      <c r="T18" s="104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5">
      <c r="A19" s="10">
        <v>16</v>
      </c>
      <c r="B19" s="11">
        <v>328961</v>
      </c>
      <c r="C19" s="11">
        <v>336799</v>
      </c>
      <c r="D19" s="11">
        <v>44824</v>
      </c>
      <c r="E19" s="11">
        <v>43721</v>
      </c>
      <c r="F19" s="11">
        <v>14650</v>
      </c>
      <c r="G19" s="11">
        <v>14071</v>
      </c>
      <c r="H19" s="11">
        <v>121812</v>
      </c>
      <c r="I19" s="11">
        <v>120162</v>
      </c>
      <c r="J19" s="11">
        <f t="shared" si="0"/>
        <v>4506</v>
      </c>
      <c r="R19" s="247"/>
      <c r="S19" s="32"/>
      <c r="T19" s="32"/>
      <c r="Y19" s="17"/>
      <c r="Z19" s="18"/>
      <c r="AD19" s="18"/>
      <c r="AE19" s="21"/>
      <c r="AF19" s="20"/>
      <c r="AG19" s="16"/>
      <c r="AH19" s="15"/>
      <c r="AI19" s="13"/>
    </row>
    <row r="20" spans="1:35" x14ac:dyDescent="0.25">
      <c r="A20" s="10">
        <v>17</v>
      </c>
      <c r="B20" s="11">
        <v>310198</v>
      </c>
      <c r="C20" s="11">
        <v>314052</v>
      </c>
      <c r="D20" s="11">
        <v>46142</v>
      </c>
      <c r="E20" s="11">
        <v>43721</v>
      </c>
      <c r="F20" s="11">
        <v>13729</v>
      </c>
      <c r="G20" s="11">
        <v>15226</v>
      </c>
      <c r="H20" s="11">
        <v>122975</v>
      </c>
      <c r="I20" s="11">
        <v>122080</v>
      </c>
      <c r="J20" s="11">
        <f t="shared" si="0"/>
        <v>2035</v>
      </c>
      <c r="R20" s="247"/>
      <c r="S20" s="32"/>
      <c r="T20" s="32"/>
      <c r="Y20" s="17"/>
      <c r="Z20" s="24"/>
      <c r="AD20" s="18"/>
      <c r="AE20" s="19"/>
      <c r="AF20" s="20"/>
      <c r="AG20" s="16"/>
      <c r="AH20" s="15"/>
      <c r="AI20" s="13"/>
    </row>
    <row r="21" spans="1:35" x14ac:dyDescent="0.25">
      <c r="A21" s="10">
        <v>18</v>
      </c>
      <c r="B21" s="11"/>
      <c r="C21" s="11"/>
      <c r="D21" s="11"/>
      <c r="E21" s="11"/>
      <c r="F21" s="11"/>
      <c r="G21" s="11"/>
      <c r="H21" s="11"/>
      <c r="I21" s="11"/>
      <c r="J21" s="11">
        <f t="shared" si="0"/>
        <v>0</v>
      </c>
      <c r="M21" s="414"/>
      <c r="N21" s="24"/>
      <c r="O21" s="14"/>
      <c r="P21" s="14">
        <f>SUM(P5:P20)</f>
        <v>135708</v>
      </c>
      <c r="Q21" s="366"/>
      <c r="R21" s="200">
        <f>SUM(R5:R20)</f>
        <v>1018516.8899999997</v>
      </c>
      <c r="S21" s="21"/>
      <c r="T21" s="104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5">
      <c r="A22" s="10">
        <v>19</v>
      </c>
      <c r="B22" s="11"/>
      <c r="C22" s="11"/>
      <c r="D22" s="11"/>
      <c r="E22" s="11"/>
      <c r="F22" s="11"/>
      <c r="G22" s="11"/>
      <c r="H22" s="11"/>
      <c r="I22" s="11"/>
      <c r="J22" s="11">
        <f t="shared" si="0"/>
        <v>0</v>
      </c>
      <c r="M22" s="414"/>
      <c r="N22" s="24"/>
      <c r="O22" s="14"/>
      <c r="P22" s="201">
        <v>1.98</v>
      </c>
      <c r="Q22" s="366"/>
      <c r="R22" s="137"/>
      <c r="S22" s="21"/>
      <c r="T22" s="104"/>
      <c r="U22" s="16"/>
      <c r="V22" s="15"/>
      <c r="W22" s="13"/>
    </row>
    <row r="23" spans="1:35" x14ac:dyDescent="0.25">
      <c r="A23" s="10">
        <v>20</v>
      </c>
      <c r="B23" s="11"/>
      <c r="C23" s="11"/>
      <c r="D23" s="129"/>
      <c r="E23" s="11"/>
      <c r="F23" s="11"/>
      <c r="G23" s="11"/>
      <c r="H23" s="129"/>
      <c r="I23" s="11"/>
      <c r="J23" s="11">
        <f t="shared" si="0"/>
        <v>0</v>
      </c>
      <c r="M23" s="414"/>
      <c r="N23" s="14">
        <v>1378106</v>
      </c>
      <c r="O23" s="14">
        <v>1316146</v>
      </c>
      <c r="P23" s="201">
        <f>+P22*P21</f>
        <v>268701.84000000003</v>
      </c>
      <c r="Q23" s="366"/>
      <c r="R23" s="47"/>
      <c r="S23" s="21"/>
      <c r="T23" s="104"/>
      <c r="U23" s="16"/>
      <c r="V23" s="15"/>
      <c r="W23" s="13"/>
    </row>
    <row r="24" spans="1:35" x14ac:dyDescent="0.25">
      <c r="A24" s="10">
        <v>21</v>
      </c>
      <c r="B24" s="11"/>
      <c r="C24" s="11"/>
      <c r="D24" s="11"/>
      <c r="E24" s="11"/>
      <c r="F24" s="11"/>
      <c r="G24" s="11"/>
      <c r="H24" s="11"/>
      <c r="I24" s="11"/>
      <c r="J24" s="11">
        <f t="shared" si="0"/>
        <v>0</v>
      </c>
      <c r="M24" s="414"/>
      <c r="N24" s="14">
        <v>9216070</v>
      </c>
      <c r="O24" s="14">
        <v>9272400</v>
      </c>
      <c r="P24" s="15"/>
      <c r="Q24" s="366"/>
      <c r="R24" s="15"/>
      <c r="S24" s="21"/>
      <c r="T24" s="104"/>
      <c r="U24" s="16"/>
      <c r="V24" s="15"/>
      <c r="W24" s="13"/>
    </row>
    <row r="25" spans="1:35" x14ac:dyDescent="0.25">
      <c r="A25" s="10">
        <v>22</v>
      </c>
      <c r="B25" s="11"/>
      <c r="C25" s="11"/>
      <c r="D25" s="11"/>
      <c r="E25" s="11"/>
      <c r="F25" s="11"/>
      <c r="G25" s="11"/>
      <c r="H25" s="11"/>
      <c r="I25" s="11"/>
      <c r="J25" s="11">
        <f t="shared" si="0"/>
        <v>0</v>
      </c>
      <c r="M25" s="414"/>
      <c r="N25" s="24">
        <v>3546065</v>
      </c>
      <c r="O25" s="24">
        <v>3512740</v>
      </c>
      <c r="P25" s="110"/>
      <c r="Q25" s="416"/>
      <c r="R25" s="110"/>
      <c r="S25" s="21"/>
      <c r="T25" s="104"/>
      <c r="U25" s="16"/>
      <c r="V25" s="15"/>
      <c r="W25" s="13"/>
    </row>
    <row r="26" spans="1:35" x14ac:dyDescent="0.25">
      <c r="A26" s="10">
        <v>23</v>
      </c>
      <c r="B26" s="11"/>
      <c r="C26" s="11"/>
      <c r="D26" s="11"/>
      <c r="E26" s="11"/>
      <c r="F26" s="11"/>
      <c r="G26" s="11"/>
      <c r="H26" s="11"/>
      <c r="I26" s="11"/>
      <c r="J26" s="11">
        <f t="shared" si="0"/>
        <v>0</v>
      </c>
      <c r="M26" s="32"/>
      <c r="N26" s="24">
        <v>1623705</v>
      </c>
      <c r="O26" s="24">
        <v>1620245</v>
      </c>
      <c r="P26" s="24"/>
      <c r="Q26" s="416"/>
      <c r="R26" s="110"/>
      <c r="S26" s="21"/>
      <c r="T26" s="104"/>
      <c r="U26" s="16"/>
      <c r="V26" s="15"/>
      <c r="W26" s="13"/>
    </row>
    <row r="27" spans="1:35" x14ac:dyDescent="0.25">
      <c r="A27" s="10">
        <v>24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M27" s="32"/>
      <c r="N27" s="24">
        <f>SUM(N23:N26)</f>
        <v>15763946</v>
      </c>
      <c r="O27" s="24">
        <f>SUM(O23:O26)</f>
        <v>15721531</v>
      </c>
      <c r="P27" s="110"/>
      <c r="Q27" s="416"/>
      <c r="R27" s="110"/>
      <c r="S27" s="21"/>
      <c r="T27" s="104"/>
      <c r="U27" s="16"/>
      <c r="V27" s="15"/>
      <c r="W27" s="13"/>
    </row>
    <row r="28" spans="1:35" x14ac:dyDescent="0.25">
      <c r="A28" s="10">
        <v>25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M28" s="32"/>
      <c r="N28" s="24"/>
      <c r="O28" s="24"/>
      <c r="P28" s="110"/>
      <c r="Q28" s="416"/>
      <c r="R28" s="110"/>
      <c r="S28" s="21"/>
      <c r="T28" s="104"/>
      <c r="U28" s="16"/>
      <c r="V28" s="15"/>
      <c r="W28" s="13"/>
    </row>
    <row r="29" spans="1:35" x14ac:dyDescent="0.25">
      <c r="A29" s="10">
        <v>26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M29" s="32"/>
      <c r="N29" s="24"/>
      <c r="O29" s="24"/>
      <c r="P29" s="110"/>
      <c r="Q29" s="416"/>
      <c r="R29" s="110"/>
      <c r="S29" s="21"/>
      <c r="T29" s="104"/>
      <c r="U29" s="16"/>
      <c r="V29" s="15"/>
      <c r="W29" s="13"/>
    </row>
    <row r="30" spans="1:35" x14ac:dyDescent="0.25">
      <c r="A30" s="10">
        <v>27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M30" s="32"/>
      <c r="N30" s="24"/>
      <c r="O30" s="24"/>
      <c r="P30" s="110"/>
      <c r="Q30" s="416"/>
      <c r="R30" s="110"/>
      <c r="S30" s="21"/>
      <c r="T30" s="104"/>
      <c r="U30" s="16"/>
      <c r="V30" s="15"/>
      <c r="W30" s="13"/>
    </row>
    <row r="31" spans="1:35" x14ac:dyDescent="0.25">
      <c r="A31" s="10">
        <v>28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M31" s="32"/>
      <c r="N31" s="24"/>
      <c r="O31" s="24"/>
      <c r="P31" s="110"/>
      <c r="Q31" s="416"/>
      <c r="R31" s="110"/>
      <c r="S31" s="21"/>
      <c r="T31" s="104"/>
      <c r="U31" s="16"/>
      <c r="V31" s="15"/>
      <c r="W31" s="13"/>
    </row>
    <row r="32" spans="1:35" x14ac:dyDescent="0.25">
      <c r="A32" s="10">
        <v>29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M32" s="32"/>
      <c r="N32" s="24"/>
      <c r="O32" s="32"/>
      <c r="P32" s="15"/>
      <c r="Q32" s="366"/>
      <c r="R32" s="110"/>
      <c r="S32" s="21"/>
      <c r="T32" s="104"/>
      <c r="U32" s="16"/>
      <c r="V32" s="15"/>
      <c r="W32" s="13"/>
    </row>
    <row r="33" spans="1:23" x14ac:dyDescent="0.25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M33" s="32"/>
      <c r="N33" s="24"/>
      <c r="O33" s="32"/>
      <c r="P33" s="15"/>
      <c r="Q33" s="366"/>
      <c r="R33" s="110"/>
      <c r="S33" s="21"/>
      <c r="T33" s="104"/>
      <c r="U33" s="16"/>
      <c r="V33" s="15"/>
      <c r="W33" s="13"/>
    </row>
    <row r="34" spans="1:23" x14ac:dyDescent="0.25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M34" s="32"/>
      <c r="N34" s="24"/>
      <c r="O34" s="32"/>
      <c r="P34" s="15"/>
      <c r="Q34" s="366"/>
      <c r="R34" s="110"/>
      <c r="S34" s="21"/>
      <c r="T34" s="104"/>
      <c r="U34" s="16"/>
      <c r="V34" s="15"/>
      <c r="W34" s="13"/>
    </row>
    <row r="35" spans="1:23" x14ac:dyDescent="0.25">
      <c r="A35" s="10"/>
      <c r="B35" s="11">
        <f>SUM(B4:B34)</f>
        <v>5291488</v>
      </c>
      <c r="C35" s="11">
        <f t="shared" ref="C35:I35" si="3">SUM(C4:C34)</f>
        <v>5371605</v>
      </c>
      <c r="D35" s="11">
        <f t="shared" si="3"/>
        <v>875840</v>
      </c>
      <c r="E35" s="11">
        <f t="shared" si="3"/>
        <v>836152</v>
      </c>
      <c r="F35" s="11">
        <f t="shared" si="3"/>
        <v>343049</v>
      </c>
      <c r="G35" s="11">
        <f t="shared" si="3"/>
        <v>349799</v>
      </c>
      <c r="H35" s="11">
        <f t="shared" si="3"/>
        <v>1841634</v>
      </c>
      <c r="I35" s="11">
        <f t="shared" si="3"/>
        <v>1766595</v>
      </c>
      <c r="J35" s="11">
        <f>SUM(J4:J34)</f>
        <v>-27860</v>
      </c>
      <c r="M35" s="32"/>
      <c r="N35" s="24"/>
      <c r="O35" s="32"/>
      <c r="P35" s="15"/>
      <c r="Q35" s="366"/>
      <c r="R35" s="110"/>
      <c r="S35" s="21"/>
      <c r="T35" s="104"/>
      <c r="U35" s="16"/>
      <c r="V35" s="15"/>
      <c r="W35" s="13"/>
    </row>
    <row r="36" spans="1:23" x14ac:dyDescent="0.25">
      <c r="M36" s="32"/>
      <c r="N36" s="24"/>
      <c r="O36" s="32"/>
      <c r="P36" s="15"/>
      <c r="Q36" s="366"/>
      <c r="R36" s="110"/>
      <c r="S36" s="19"/>
      <c r="T36" s="104"/>
      <c r="U36" s="16"/>
      <c r="V36" s="15"/>
      <c r="W36" s="13"/>
    </row>
    <row r="37" spans="1:23" x14ac:dyDescent="0.25">
      <c r="H37" s="14"/>
      <c r="I37" s="14"/>
      <c r="M37" s="32"/>
      <c r="N37" s="24"/>
      <c r="O37" s="32"/>
      <c r="P37" s="15"/>
      <c r="Q37" s="366"/>
      <c r="R37" s="110"/>
      <c r="S37" s="19"/>
      <c r="T37" s="104"/>
      <c r="U37" s="16"/>
      <c r="V37" s="15"/>
      <c r="W37" s="13"/>
    </row>
    <row r="38" spans="1:23" x14ac:dyDescent="0.25">
      <c r="A38" s="56">
        <v>37225</v>
      </c>
      <c r="C38" s="25"/>
      <c r="E38" s="25"/>
      <c r="G38" s="25"/>
      <c r="I38" s="25"/>
      <c r="J38" s="511">
        <v>135710</v>
      </c>
      <c r="M38" s="32"/>
      <c r="N38" s="24"/>
      <c r="O38" s="32"/>
      <c r="P38" s="15"/>
      <c r="Q38" s="366"/>
      <c r="R38" s="110"/>
      <c r="S38" s="19"/>
      <c r="T38" s="104"/>
      <c r="U38" s="16"/>
      <c r="V38" s="15"/>
      <c r="W38" s="13"/>
    </row>
    <row r="39" spans="1:23" x14ac:dyDescent="0.25">
      <c r="J39" s="24"/>
      <c r="M39" s="32"/>
      <c r="N39" s="24"/>
      <c r="O39" s="32"/>
      <c r="P39" s="15"/>
      <c r="Q39" s="366"/>
      <c r="R39" s="110"/>
      <c r="S39" s="19"/>
      <c r="T39" s="104"/>
      <c r="U39" s="16"/>
      <c r="V39" s="15"/>
      <c r="W39" s="13"/>
    </row>
    <row r="40" spans="1:23" x14ac:dyDescent="0.25">
      <c r="A40" s="33">
        <v>37242</v>
      </c>
      <c r="J40" s="51">
        <f>+J38+J35</f>
        <v>107850</v>
      </c>
      <c r="M40" s="32"/>
      <c r="N40" s="24"/>
      <c r="O40" s="32"/>
      <c r="P40" s="15"/>
      <c r="Q40" s="366"/>
      <c r="R40" s="110"/>
      <c r="S40" s="19"/>
      <c r="T40" s="104"/>
      <c r="U40" s="16"/>
      <c r="V40" s="15"/>
      <c r="W40" s="13"/>
    </row>
    <row r="41" spans="1:23" x14ac:dyDescent="0.25">
      <c r="M41" s="32"/>
      <c r="N41" s="24"/>
      <c r="O41" s="32"/>
      <c r="P41" s="15"/>
      <c r="Q41" s="366"/>
      <c r="R41" s="110"/>
      <c r="S41" s="19"/>
      <c r="T41" s="104"/>
      <c r="U41" s="16"/>
      <c r="V41" s="15"/>
      <c r="W41" s="13"/>
    </row>
    <row r="42" spans="1:23" x14ac:dyDescent="0.25">
      <c r="I42" s="32"/>
      <c r="M42" s="32"/>
      <c r="N42" s="24"/>
      <c r="O42" s="32"/>
      <c r="P42" s="15"/>
      <c r="Q42" s="366"/>
      <c r="R42" s="110"/>
      <c r="S42" s="19"/>
      <c r="T42" s="104"/>
      <c r="U42" s="16"/>
      <c r="V42" s="15"/>
      <c r="W42" s="13"/>
    </row>
    <row r="43" spans="1:23" x14ac:dyDescent="0.25">
      <c r="I43" s="32"/>
      <c r="M43" s="32"/>
      <c r="N43" s="24"/>
      <c r="O43" s="32"/>
      <c r="P43" s="15"/>
      <c r="Q43" s="366"/>
      <c r="R43" s="110"/>
      <c r="S43" s="19"/>
      <c r="T43" s="104"/>
      <c r="U43" s="16"/>
      <c r="V43" s="15"/>
      <c r="W43" s="13"/>
    </row>
    <row r="44" spans="1:23" x14ac:dyDescent="0.25">
      <c r="B44" s="1"/>
      <c r="D44" s="1"/>
      <c r="F44" s="1"/>
      <c r="H44" s="1"/>
      <c r="I44" s="2"/>
      <c r="K44" s="2"/>
      <c r="M44" s="101"/>
      <c r="N44" s="24"/>
      <c r="O44" s="32"/>
      <c r="P44" s="15"/>
      <c r="Q44" s="366"/>
      <c r="R44" s="110"/>
      <c r="S44" s="19"/>
      <c r="T44" s="104"/>
      <c r="U44" s="16"/>
      <c r="V44" s="15"/>
      <c r="W44" s="13"/>
    </row>
    <row r="45" spans="1:23" x14ac:dyDescent="0.25">
      <c r="A45" s="32" t="s">
        <v>153</v>
      </c>
      <c r="B45" s="32"/>
      <c r="C45" s="32"/>
      <c r="D45" s="47"/>
      <c r="E45" s="4"/>
      <c r="F45" s="4"/>
      <c r="G45" s="4"/>
      <c r="H45" s="4"/>
      <c r="I45" s="4"/>
      <c r="J45" s="4"/>
      <c r="K45" s="2"/>
      <c r="M45" s="101"/>
      <c r="N45" s="24"/>
      <c r="O45" s="32"/>
      <c r="P45" s="15"/>
      <c r="Q45" s="366"/>
      <c r="R45" s="110"/>
      <c r="S45" s="19"/>
      <c r="T45" s="104"/>
      <c r="U45" s="16"/>
      <c r="V45" s="15"/>
      <c r="W45" s="13"/>
    </row>
    <row r="46" spans="1:23" x14ac:dyDescent="0.25">
      <c r="A46" s="49">
        <f>+A38</f>
        <v>37225</v>
      </c>
      <c r="B46" s="32"/>
      <c r="C46" s="32"/>
      <c r="D46" s="506">
        <v>1018717.29</v>
      </c>
      <c r="E46" s="6"/>
      <c r="F46" s="6"/>
      <c r="G46" s="6"/>
      <c r="H46" s="6"/>
      <c r="I46" s="6"/>
      <c r="J46" s="6"/>
      <c r="K46" s="2"/>
      <c r="M46" s="101"/>
      <c r="N46" s="32"/>
      <c r="O46" s="32"/>
      <c r="P46" s="15"/>
      <c r="Q46" s="366"/>
      <c r="R46" s="110"/>
      <c r="S46" s="19"/>
      <c r="T46" s="104"/>
      <c r="U46" s="16"/>
      <c r="V46" s="15"/>
      <c r="W46" s="13"/>
    </row>
    <row r="47" spans="1:23" x14ac:dyDescent="0.25">
      <c r="A47" s="49">
        <f>+A40</f>
        <v>37242</v>
      </c>
      <c r="B47" s="32"/>
      <c r="C47" s="32"/>
      <c r="D47" s="382">
        <f>+J35*'by type_area'!J3</f>
        <v>-58784.6</v>
      </c>
      <c r="E47" s="11"/>
      <c r="F47" s="11"/>
      <c r="G47" s="11"/>
      <c r="H47" s="103"/>
      <c r="I47" s="103"/>
      <c r="J47" s="11"/>
      <c r="K47" s="2"/>
      <c r="M47" s="101"/>
      <c r="N47" s="32"/>
      <c r="O47" s="32"/>
      <c r="P47" s="15"/>
      <c r="Q47" s="366"/>
      <c r="R47" s="110"/>
      <c r="S47" s="19"/>
      <c r="T47" s="104"/>
      <c r="U47" s="16"/>
      <c r="V47" s="15"/>
      <c r="W47" s="13"/>
    </row>
    <row r="48" spans="1:23" x14ac:dyDescent="0.25">
      <c r="A48" s="32"/>
      <c r="B48" s="32"/>
      <c r="C48" s="32"/>
      <c r="D48" s="200">
        <f>+D47+D46</f>
        <v>959932.69000000006</v>
      </c>
      <c r="E48" s="11"/>
      <c r="F48" s="11"/>
      <c r="G48" s="11"/>
      <c r="H48" s="11"/>
      <c r="I48" s="11"/>
      <c r="J48" s="11"/>
      <c r="K48" s="2"/>
      <c r="M48" s="101"/>
      <c r="N48" s="32"/>
      <c r="O48" s="32"/>
      <c r="P48" s="15"/>
      <c r="Q48" s="366"/>
      <c r="R48" s="15"/>
      <c r="S48" s="19"/>
      <c r="T48" s="32"/>
    </row>
    <row r="49" spans="1:20" x14ac:dyDescent="0.25">
      <c r="A49" s="139"/>
      <c r="B49" s="119"/>
      <c r="C49" s="140"/>
      <c r="D49" s="383"/>
      <c r="E49" s="11"/>
      <c r="F49" s="11"/>
      <c r="G49" s="11"/>
      <c r="H49" s="11"/>
      <c r="I49" s="11"/>
      <c r="J49" s="11"/>
      <c r="K49" s="2"/>
      <c r="M49" s="101"/>
      <c r="N49" s="32"/>
      <c r="O49" s="32"/>
      <c r="P49" s="15"/>
      <c r="Q49" s="366"/>
      <c r="R49" s="15"/>
      <c r="S49" s="32"/>
      <c r="T49" s="32"/>
    </row>
    <row r="50" spans="1:20" x14ac:dyDescent="0.25">
      <c r="A50" s="10"/>
      <c r="B50" s="11"/>
      <c r="C50" s="11"/>
      <c r="D50" s="384"/>
      <c r="E50" s="11"/>
      <c r="F50" s="11"/>
      <c r="G50" s="11"/>
      <c r="H50" s="11"/>
      <c r="I50" s="11"/>
      <c r="J50" s="11"/>
      <c r="K50" s="2"/>
      <c r="M50" s="101"/>
      <c r="N50" s="32"/>
      <c r="O50" s="32"/>
      <c r="P50" s="15"/>
      <c r="Q50" s="366"/>
      <c r="R50" s="15"/>
      <c r="S50" s="32"/>
      <c r="T50" s="32"/>
    </row>
    <row r="51" spans="1:20" x14ac:dyDescent="0.25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01"/>
      <c r="N51" s="32"/>
      <c r="O51" s="32"/>
      <c r="P51" s="15"/>
      <c r="Q51" s="366"/>
      <c r="R51" s="15"/>
      <c r="S51" s="32"/>
      <c r="T51" s="32"/>
    </row>
    <row r="52" spans="1:20" x14ac:dyDescent="0.25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01"/>
      <c r="N52" s="32"/>
      <c r="O52" s="32"/>
      <c r="P52" s="15"/>
      <c r="Q52" s="366"/>
      <c r="R52" s="15"/>
      <c r="S52" s="32"/>
      <c r="T52" s="32"/>
    </row>
    <row r="53" spans="1:20" x14ac:dyDescent="0.25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01"/>
      <c r="N53" s="32"/>
      <c r="O53" s="32"/>
      <c r="P53" s="15"/>
      <c r="Q53" s="366"/>
      <c r="R53" s="15"/>
      <c r="S53" s="32"/>
      <c r="T53" s="32"/>
    </row>
    <row r="54" spans="1:20" x14ac:dyDescent="0.25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01"/>
      <c r="N54" s="32"/>
      <c r="O54" s="32"/>
      <c r="P54" s="15"/>
      <c r="Q54" s="366"/>
      <c r="R54" s="15"/>
      <c r="S54" s="32"/>
      <c r="T54" s="32"/>
    </row>
    <row r="55" spans="1:20" x14ac:dyDescent="0.25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01"/>
      <c r="N55" s="32"/>
      <c r="O55" s="32"/>
      <c r="P55" s="15"/>
      <c r="Q55" s="366"/>
      <c r="R55" s="15"/>
      <c r="S55" s="32"/>
      <c r="T55" s="32"/>
    </row>
    <row r="56" spans="1:20" x14ac:dyDescent="0.25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01"/>
      <c r="N56" s="32"/>
      <c r="O56" s="32"/>
      <c r="P56" s="15"/>
      <c r="Q56" s="366"/>
      <c r="R56" s="15"/>
      <c r="S56" s="32"/>
      <c r="T56" s="32"/>
    </row>
    <row r="57" spans="1:20" x14ac:dyDescent="0.25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01"/>
      <c r="N57" s="32"/>
      <c r="O57" s="32"/>
      <c r="P57" s="15"/>
      <c r="Q57" s="366"/>
      <c r="R57" s="15"/>
      <c r="S57" s="32"/>
      <c r="T57" s="32"/>
    </row>
    <row r="58" spans="1:20" x14ac:dyDescent="0.25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01"/>
      <c r="N58" s="32"/>
      <c r="O58" s="32"/>
      <c r="P58" s="15"/>
      <c r="Q58" s="366"/>
      <c r="R58" s="15"/>
      <c r="S58" s="32"/>
      <c r="T58" s="32"/>
    </row>
    <row r="59" spans="1:20" x14ac:dyDescent="0.25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01"/>
      <c r="N59" s="32"/>
      <c r="O59" s="32"/>
      <c r="P59" s="15"/>
      <c r="Q59" s="366"/>
      <c r="R59" s="15"/>
      <c r="S59" s="32"/>
      <c r="T59" s="32"/>
    </row>
    <row r="60" spans="1:20" x14ac:dyDescent="0.25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01"/>
      <c r="N60" s="32"/>
      <c r="O60" s="32"/>
      <c r="P60" s="15"/>
      <c r="Q60" s="366"/>
      <c r="R60" s="15"/>
      <c r="S60" s="32"/>
      <c r="T60" s="32"/>
    </row>
    <row r="61" spans="1:20" x14ac:dyDescent="0.25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01"/>
      <c r="N61" s="32"/>
      <c r="O61" s="32"/>
      <c r="P61" s="15"/>
      <c r="Q61" s="366"/>
      <c r="R61" s="15"/>
      <c r="S61" s="32"/>
      <c r="T61" s="32"/>
    </row>
    <row r="62" spans="1:20" x14ac:dyDescent="0.25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01"/>
      <c r="N62" s="32"/>
      <c r="O62" s="32"/>
      <c r="P62" s="15"/>
      <c r="Q62" s="366"/>
      <c r="R62" s="15"/>
      <c r="S62" s="32"/>
      <c r="T62" s="32"/>
    </row>
    <row r="63" spans="1:20" x14ac:dyDescent="0.25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01"/>
      <c r="N63" s="32"/>
      <c r="O63" s="32"/>
      <c r="P63" s="15"/>
      <c r="Q63" s="366"/>
      <c r="R63" s="15"/>
      <c r="S63" s="32"/>
      <c r="T63" s="32"/>
    </row>
    <row r="64" spans="1:20" x14ac:dyDescent="0.25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01"/>
      <c r="N64" s="32"/>
      <c r="O64" s="32"/>
      <c r="P64" s="15"/>
      <c r="Q64" s="366"/>
      <c r="R64" s="15"/>
      <c r="S64" s="32"/>
      <c r="T64" s="32"/>
    </row>
    <row r="65" spans="1:20" x14ac:dyDescent="0.25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01"/>
      <c r="N65" s="32"/>
      <c r="O65" s="32"/>
      <c r="P65" s="15"/>
      <c r="Q65" s="366"/>
      <c r="R65" s="15"/>
      <c r="S65" s="32"/>
      <c r="T65" s="32"/>
    </row>
    <row r="66" spans="1:20" x14ac:dyDescent="0.25">
      <c r="A66" s="10"/>
      <c r="B66" s="11"/>
      <c r="C66" s="11"/>
      <c r="D66" s="11">
        <v>300359.03999999998</v>
      </c>
      <c r="E66" s="11"/>
      <c r="F66" s="11"/>
      <c r="G66" s="11"/>
      <c r="H66" s="11"/>
      <c r="I66" s="11"/>
      <c r="J66" s="11"/>
      <c r="K66" s="2"/>
      <c r="M66" s="101"/>
      <c r="N66" s="32"/>
      <c r="O66" s="32"/>
      <c r="P66" s="15"/>
      <c r="Q66" s="366"/>
      <c r="R66" s="15"/>
      <c r="S66" s="32"/>
      <c r="T66" s="32"/>
    </row>
    <row r="67" spans="1:20" x14ac:dyDescent="0.25">
      <c r="A67" s="10"/>
      <c r="B67" s="11"/>
      <c r="C67" s="11"/>
      <c r="D67" s="11">
        <v>-250735.54</v>
      </c>
      <c r="E67" s="11"/>
      <c r="F67" s="11"/>
      <c r="G67" s="11"/>
      <c r="H67" s="11"/>
      <c r="I67" s="11"/>
      <c r="J67" s="11"/>
      <c r="K67" s="2"/>
      <c r="M67" s="32"/>
      <c r="N67" s="32"/>
      <c r="O67" s="32"/>
      <c r="P67" s="15"/>
      <c r="Q67" s="366"/>
      <c r="R67" s="15"/>
      <c r="S67" s="32"/>
      <c r="T67" s="32"/>
    </row>
    <row r="68" spans="1:20" x14ac:dyDescent="0.25">
      <c r="A68" s="10"/>
      <c r="B68" s="11"/>
      <c r="C68" s="11"/>
      <c r="D68" s="11">
        <v>44931.54</v>
      </c>
      <c r="E68" s="11"/>
      <c r="F68" s="11"/>
      <c r="G68" s="11"/>
      <c r="H68" s="11"/>
      <c r="I68" s="11"/>
      <c r="J68" s="11"/>
      <c r="K68" s="2"/>
      <c r="M68" s="101"/>
      <c r="N68" s="24"/>
      <c r="O68" s="24"/>
      <c r="P68" s="110"/>
      <c r="Q68" s="416"/>
      <c r="R68" s="110"/>
      <c r="S68" s="19"/>
      <c r="T68" s="138"/>
    </row>
    <row r="69" spans="1:20" x14ac:dyDescent="0.25">
      <c r="A69" s="10"/>
      <c r="B69" s="11"/>
      <c r="C69" s="11"/>
      <c r="D69" s="11">
        <v>2153062.3199999998</v>
      </c>
      <c r="E69" s="11"/>
      <c r="F69" s="11"/>
      <c r="G69" s="11"/>
      <c r="H69" s="11"/>
      <c r="I69" s="11"/>
      <c r="J69" s="11"/>
      <c r="K69" s="2"/>
      <c r="M69" s="101"/>
      <c r="N69" s="24"/>
      <c r="O69" s="24"/>
      <c r="P69" s="110"/>
      <c r="Q69" s="416"/>
      <c r="R69" s="110"/>
      <c r="S69" s="19"/>
      <c r="T69" s="138"/>
    </row>
    <row r="70" spans="1:20" x14ac:dyDescent="0.25">
      <c r="A70" s="10"/>
      <c r="B70" s="11"/>
      <c r="C70" s="11"/>
      <c r="D70" s="11">
        <f>SUM(D66:D69)</f>
        <v>2247617.36</v>
      </c>
      <c r="E70" s="11"/>
      <c r="F70" s="11"/>
      <c r="G70" s="11"/>
      <c r="H70" s="11"/>
      <c r="I70" s="11"/>
      <c r="J70" s="11"/>
      <c r="K70" s="2"/>
      <c r="M70" s="101"/>
      <c r="N70" s="24"/>
      <c r="O70" s="24"/>
      <c r="P70" s="110"/>
      <c r="Q70" s="416"/>
      <c r="R70" s="110"/>
      <c r="S70" s="19"/>
      <c r="T70" s="138"/>
    </row>
    <row r="71" spans="1:20" x14ac:dyDescent="0.25">
      <c r="A71" s="10"/>
      <c r="B71" s="11"/>
      <c r="C71" s="11"/>
      <c r="D71" s="271">
        <v>2.3800000000000002E-2</v>
      </c>
      <c r="E71" s="11"/>
      <c r="F71" s="11"/>
      <c r="G71" s="11"/>
      <c r="H71" s="11"/>
      <c r="I71" s="11"/>
      <c r="J71" s="11"/>
      <c r="K71" s="2"/>
      <c r="M71" s="101"/>
      <c r="N71" s="24"/>
      <c r="O71" s="24"/>
      <c r="P71" s="110"/>
      <c r="Q71" s="416"/>
      <c r="R71" s="110"/>
      <c r="S71" s="19"/>
      <c r="T71" s="138"/>
    </row>
    <row r="72" spans="1:20" x14ac:dyDescent="0.25">
      <c r="A72" s="10"/>
      <c r="B72" s="11"/>
      <c r="C72" s="11"/>
      <c r="D72" s="271">
        <v>1.5299999999999999E-2</v>
      </c>
      <c r="E72" s="11"/>
      <c r="F72" s="11"/>
      <c r="G72" s="11"/>
      <c r="H72" s="11"/>
      <c r="I72" s="11"/>
      <c r="J72" s="11"/>
      <c r="K72" s="2"/>
      <c r="M72" s="101"/>
      <c r="N72" s="24"/>
      <c r="O72" s="24"/>
      <c r="P72" s="110"/>
      <c r="Q72" s="416"/>
      <c r="R72" s="110"/>
      <c r="S72" s="19"/>
      <c r="T72" s="138"/>
    </row>
    <row r="73" spans="1:20" x14ac:dyDescent="0.25">
      <c r="A73" s="10"/>
      <c r="B73" s="11"/>
      <c r="C73" s="11"/>
      <c r="D73" s="271">
        <f>+D71-D72</f>
        <v>8.5000000000000023E-3</v>
      </c>
      <c r="E73" s="11"/>
      <c r="F73" s="11"/>
      <c r="G73" s="11"/>
      <c r="H73" s="11"/>
      <c r="I73" s="11"/>
      <c r="J73" s="11"/>
      <c r="K73" s="2"/>
      <c r="M73" s="101"/>
      <c r="N73" s="24"/>
      <c r="O73" s="24"/>
      <c r="P73" s="110"/>
      <c r="Q73" s="416"/>
      <c r="R73" s="110"/>
      <c r="S73" s="19"/>
      <c r="T73" s="138"/>
    </row>
    <row r="74" spans="1:20" x14ac:dyDescent="0.25">
      <c r="A74" s="10"/>
      <c r="B74" s="11"/>
      <c r="C74" s="11"/>
      <c r="D74" s="11">
        <f>+D73*5838059</f>
        <v>49623.501500000013</v>
      </c>
      <c r="E74" s="11"/>
      <c r="F74" s="11"/>
      <c r="G74" s="11"/>
      <c r="H74" s="11"/>
      <c r="I74" s="11"/>
      <c r="J74" s="11"/>
      <c r="K74" s="2"/>
      <c r="M74" s="101"/>
      <c r="N74" s="24"/>
      <c r="O74" s="24"/>
      <c r="P74" s="110"/>
      <c r="Q74" s="416"/>
      <c r="R74" s="110"/>
      <c r="S74" s="21"/>
      <c r="T74" s="138"/>
    </row>
    <row r="75" spans="1:20" x14ac:dyDescent="0.25">
      <c r="A75" s="10"/>
      <c r="B75" s="11"/>
      <c r="C75" s="11"/>
      <c r="D75" s="11">
        <f>SUM(D71:D74)</f>
        <v>49623.549100000011</v>
      </c>
      <c r="E75" s="11"/>
      <c r="F75" s="11"/>
      <c r="G75" s="11"/>
      <c r="H75" s="11"/>
      <c r="I75" s="11"/>
      <c r="J75" s="11"/>
      <c r="K75" s="2"/>
      <c r="M75" s="101"/>
      <c r="N75" s="24"/>
      <c r="O75" s="24"/>
      <c r="P75" s="110"/>
      <c r="Q75" s="416"/>
      <c r="R75" s="110"/>
      <c r="S75" s="21"/>
      <c r="T75" s="138"/>
    </row>
    <row r="76" spans="1:20" x14ac:dyDescent="0.25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01"/>
      <c r="N76" s="24"/>
      <c r="O76" s="24"/>
      <c r="P76" s="110"/>
      <c r="Q76" s="416"/>
      <c r="R76" s="110"/>
      <c r="S76" s="21"/>
      <c r="T76" s="138"/>
    </row>
    <row r="77" spans="1:20" x14ac:dyDescent="0.25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01"/>
      <c r="N77" s="24"/>
      <c r="O77" s="24"/>
      <c r="P77" s="110"/>
      <c r="Q77" s="416"/>
      <c r="R77" s="110"/>
      <c r="S77" s="21"/>
      <c r="T77" s="138"/>
    </row>
    <row r="78" spans="1:20" x14ac:dyDescent="0.25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01"/>
      <c r="N78" s="24"/>
      <c r="O78" s="24"/>
      <c r="P78" s="110"/>
      <c r="Q78" s="416"/>
      <c r="R78" s="110"/>
      <c r="S78" s="21"/>
      <c r="T78" s="138"/>
    </row>
    <row r="79" spans="1:20" x14ac:dyDescent="0.25">
      <c r="A79" s="26"/>
      <c r="C79" s="25"/>
      <c r="E79" s="25"/>
      <c r="G79" s="25"/>
      <c r="I79" s="25"/>
      <c r="K79" s="2"/>
      <c r="M79" s="101"/>
      <c r="N79" s="24"/>
      <c r="O79" s="24"/>
      <c r="P79" s="110"/>
      <c r="Q79" s="416"/>
      <c r="R79" s="110"/>
      <c r="S79" s="21"/>
      <c r="T79" s="138"/>
    </row>
    <row r="80" spans="1:20" x14ac:dyDescent="0.25">
      <c r="A80" s="26"/>
      <c r="C80" s="24"/>
      <c r="D80" s="24"/>
      <c r="E80" s="24"/>
      <c r="F80" s="24"/>
      <c r="G80" s="24"/>
      <c r="H80" s="24"/>
      <c r="I80" s="24"/>
      <c r="K80" s="2"/>
      <c r="M80" s="101"/>
      <c r="N80" s="24"/>
      <c r="O80" s="24"/>
      <c r="P80" s="110"/>
      <c r="Q80" s="416"/>
      <c r="R80" s="110"/>
      <c r="S80" s="21"/>
      <c r="T80" s="138"/>
    </row>
    <row r="81" spans="1:20" x14ac:dyDescent="0.25">
      <c r="A81" s="26"/>
      <c r="C81" s="25"/>
      <c r="E81" s="25"/>
      <c r="H81" s="27"/>
      <c r="I81" s="27"/>
      <c r="J81" s="25"/>
      <c r="K81" s="2"/>
      <c r="M81" s="101"/>
      <c r="N81" s="24"/>
      <c r="O81" s="24"/>
      <c r="P81" s="110"/>
      <c r="Q81" s="416"/>
      <c r="R81" s="110"/>
      <c r="S81" s="32"/>
      <c r="T81" s="138"/>
    </row>
    <row r="82" spans="1:20" x14ac:dyDescent="0.25">
      <c r="A82" s="26"/>
      <c r="K82" s="2"/>
      <c r="M82" s="101"/>
      <c r="N82" s="24"/>
      <c r="O82" s="24"/>
      <c r="P82" s="110"/>
      <c r="Q82" s="416"/>
      <c r="R82" s="110"/>
      <c r="S82" s="32"/>
      <c r="T82" s="138"/>
    </row>
    <row r="83" spans="1:20" x14ac:dyDescent="0.25">
      <c r="A83" s="26"/>
      <c r="K83" s="2"/>
      <c r="M83" s="101"/>
      <c r="N83" s="24"/>
      <c r="O83" s="24"/>
      <c r="P83" s="110"/>
      <c r="Q83" s="416"/>
      <c r="R83" s="110"/>
      <c r="S83" s="32"/>
      <c r="T83" s="138"/>
    </row>
    <row r="84" spans="1:20" x14ac:dyDescent="0.25">
      <c r="A84" s="26"/>
      <c r="K84" s="2"/>
      <c r="M84" s="101"/>
      <c r="N84" s="24"/>
      <c r="O84" s="24"/>
      <c r="P84" s="110"/>
      <c r="Q84" s="416"/>
      <c r="R84" s="110"/>
      <c r="S84" s="32"/>
      <c r="T84" s="138"/>
    </row>
    <row r="85" spans="1:20" x14ac:dyDescent="0.25">
      <c r="A85" s="26"/>
      <c r="K85" s="2"/>
      <c r="M85" s="101"/>
      <c r="N85" s="24"/>
      <c r="O85" s="24"/>
      <c r="P85" s="110"/>
      <c r="Q85" s="416"/>
      <c r="R85" s="110"/>
      <c r="S85" s="32"/>
      <c r="T85" s="138"/>
    </row>
    <row r="86" spans="1:20" x14ac:dyDescent="0.25">
      <c r="A86" s="26"/>
      <c r="K86" s="2"/>
      <c r="M86" s="101"/>
      <c r="N86" s="24"/>
      <c r="O86" s="24"/>
      <c r="P86" s="110"/>
      <c r="Q86" s="416"/>
      <c r="R86" s="110"/>
      <c r="S86" s="32"/>
      <c r="T86" s="138"/>
    </row>
    <row r="87" spans="1:20" x14ac:dyDescent="0.25">
      <c r="A87" s="26"/>
      <c r="K87" s="2"/>
      <c r="M87" s="101"/>
      <c r="N87" s="24"/>
      <c r="O87" s="24"/>
      <c r="P87" s="110"/>
      <c r="Q87" s="416"/>
      <c r="R87" s="110"/>
      <c r="S87" s="32"/>
      <c r="T87" s="138"/>
    </row>
    <row r="88" spans="1:20" x14ac:dyDescent="0.25">
      <c r="B88" s="1"/>
      <c r="D88" s="1"/>
      <c r="F88" s="1"/>
      <c r="H88" s="1"/>
      <c r="K88" s="2"/>
      <c r="M88" s="101"/>
      <c r="N88" s="24"/>
      <c r="O88" s="24"/>
      <c r="P88" s="110"/>
      <c r="Q88" s="416"/>
      <c r="R88" s="110"/>
      <c r="S88" s="32"/>
      <c r="T88" s="138"/>
    </row>
    <row r="89" spans="1:20" x14ac:dyDescent="0.25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01"/>
      <c r="N89" s="24"/>
      <c r="O89" s="24"/>
      <c r="P89" s="110"/>
      <c r="Q89" s="416"/>
      <c r="R89" s="110"/>
      <c r="S89" s="32"/>
      <c r="T89" s="138"/>
    </row>
    <row r="90" spans="1:20" x14ac:dyDescent="0.25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01"/>
      <c r="N90" s="25"/>
      <c r="O90" s="25"/>
      <c r="P90" s="104"/>
      <c r="Q90" s="143"/>
      <c r="R90" s="104"/>
      <c r="S90" s="32"/>
      <c r="T90" s="2"/>
    </row>
    <row r="91" spans="1:20" x14ac:dyDescent="0.25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  <c r="M91" s="32"/>
      <c r="N91" s="32"/>
      <c r="O91" s="32"/>
      <c r="P91" s="15"/>
      <c r="Q91" s="366"/>
      <c r="R91" s="15"/>
      <c r="S91" s="32"/>
      <c r="T91" s="32"/>
    </row>
    <row r="92" spans="1:20" x14ac:dyDescent="0.25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  <c r="M92" s="32"/>
      <c r="N92" s="32"/>
      <c r="O92" s="32"/>
      <c r="P92" s="15"/>
      <c r="Q92" s="366"/>
      <c r="R92" s="15"/>
      <c r="S92" s="32"/>
      <c r="T92" s="32"/>
    </row>
    <row r="93" spans="1:20" x14ac:dyDescent="0.25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  <c r="M93" s="32"/>
      <c r="N93" s="32"/>
      <c r="O93" s="32"/>
      <c r="P93" s="15"/>
      <c r="Q93" s="366"/>
      <c r="R93" s="15"/>
      <c r="S93" s="32"/>
      <c r="T93" s="32"/>
    </row>
    <row r="94" spans="1:20" x14ac:dyDescent="0.25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  <c r="M94" s="32"/>
      <c r="N94" s="32"/>
      <c r="O94" s="32"/>
      <c r="P94" s="15"/>
      <c r="Q94" s="366"/>
      <c r="R94" s="15"/>
      <c r="S94" s="32"/>
      <c r="T94" s="32"/>
    </row>
    <row r="95" spans="1:20" x14ac:dyDescent="0.25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  <c r="M95" s="32"/>
      <c r="N95" s="32"/>
      <c r="O95" s="32"/>
      <c r="P95" s="15"/>
      <c r="Q95" s="366"/>
      <c r="R95" s="15"/>
      <c r="S95" s="32"/>
      <c r="T95" s="32"/>
    </row>
    <row r="96" spans="1:20" x14ac:dyDescent="0.25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  <c r="M96" s="32"/>
      <c r="N96" s="32"/>
      <c r="O96" s="32"/>
      <c r="P96" s="15"/>
      <c r="Q96" s="366"/>
      <c r="R96" s="15"/>
      <c r="S96" s="32"/>
      <c r="T96" s="32"/>
    </row>
    <row r="97" spans="1:20" x14ac:dyDescent="0.25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  <c r="M97" s="32"/>
      <c r="N97" s="32"/>
      <c r="O97" s="32"/>
      <c r="P97" s="15"/>
      <c r="Q97" s="366"/>
      <c r="R97" s="15"/>
      <c r="S97" s="32"/>
      <c r="T97" s="32"/>
    </row>
    <row r="98" spans="1:20" x14ac:dyDescent="0.25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  <c r="M98" s="32"/>
      <c r="N98" s="32"/>
      <c r="O98" s="32"/>
      <c r="P98" s="15"/>
      <c r="Q98" s="366"/>
      <c r="R98" s="15"/>
      <c r="S98" s="32"/>
      <c r="T98" s="32"/>
    </row>
    <row r="99" spans="1:20" x14ac:dyDescent="0.25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  <c r="M99" s="32"/>
      <c r="N99" s="32"/>
      <c r="O99" s="32"/>
      <c r="P99" s="15"/>
      <c r="Q99" s="366"/>
      <c r="R99" s="15"/>
      <c r="S99" s="32"/>
      <c r="T99" s="32"/>
    </row>
    <row r="100" spans="1:20" x14ac:dyDescent="0.25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  <c r="M100" s="32"/>
      <c r="N100" s="32"/>
      <c r="O100" s="32"/>
      <c r="P100" s="15"/>
      <c r="Q100" s="366"/>
      <c r="R100" s="15"/>
      <c r="S100" s="32"/>
      <c r="T100" s="32"/>
    </row>
    <row r="101" spans="1:20" x14ac:dyDescent="0.25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  <c r="M101" s="32"/>
      <c r="N101" s="32"/>
      <c r="O101" s="32"/>
      <c r="P101" s="15"/>
      <c r="Q101" s="366"/>
      <c r="R101" s="15"/>
      <c r="S101" s="32"/>
      <c r="T101" s="32"/>
    </row>
    <row r="102" spans="1:20" x14ac:dyDescent="0.25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  <c r="M102" s="32"/>
      <c r="N102" s="32"/>
      <c r="O102" s="32"/>
      <c r="P102" s="15"/>
      <c r="Q102" s="366"/>
      <c r="R102" s="15"/>
      <c r="S102" s="32"/>
      <c r="T102" s="32"/>
    </row>
    <row r="103" spans="1:20" x14ac:dyDescent="0.25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  <c r="M103" s="32"/>
      <c r="N103" s="32"/>
      <c r="O103" s="32"/>
      <c r="P103" s="15"/>
      <c r="Q103" s="366"/>
      <c r="R103" s="15"/>
      <c r="S103" s="32"/>
      <c r="T103" s="32"/>
    </row>
    <row r="104" spans="1:20" x14ac:dyDescent="0.25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  <c r="M104" s="32"/>
      <c r="N104" s="32"/>
      <c r="O104" s="32"/>
      <c r="P104" s="15"/>
      <c r="Q104" s="366"/>
      <c r="R104" s="15"/>
      <c r="S104" s="32"/>
      <c r="T104" s="32"/>
    </row>
    <row r="105" spans="1:20" x14ac:dyDescent="0.25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  <c r="M105" s="32"/>
      <c r="N105" s="32"/>
      <c r="O105" s="32"/>
      <c r="P105" s="15"/>
      <c r="Q105" s="366"/>
      <c r="R105" s="15"/>
      <c r="S105" s="32"/>
      <c r="T105" s="32"/>
    </row>
    <row r="106" spans="1:20" x14ac:dyDescent="0.25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  <c r="M106" s="32"/>
      <c r="N106" s="32"/>
      <c r="O106" s="32"/>
      <c r="P106" s="15"/>
      <c r="Q106" s="366"/>
      <c r="R106" s="15"/>
      <c r="S106" s="32"/>
      <c r="T106" s="32"/>
    </row>
    <row r="107" spans="1:20" x14ac:dyDescent="0.25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  <c r="M107" s="32"/>
      <c r="N107" s="32"/>
      <c r="O107" s="32"/>
      <c r="P107" s="15"/>
      <c r="Q107" s="366"/>
      <c r="R107" s="15"/>
      <c r="S107" s="32"/>
      <c r="T107" s="32"/>
    </row>
    <row r="108" spans="1:20" x14ac:dyDescent="0.25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  <c r="M108" s="32"/>
      <c r="N108" s="32"/>
      <c r="O108" s="32"/>
      <c r="P108" s="15"/>
      <c r="Q108" s="366"/>
      <c r="R108" s="15"/>
      <c r="S108" s="32"/>
      <c r="T108" s="32"/>
    </row>
    <row r="109" spans="1:20" x14ac:dyDescent="0.25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  <c r="M109" s="32"/>
      <c r="N109" s="32"/>
      <c r="O109" s="32"/>
      <c r="P109" s="15"/>
      <c r="Q109" s="366"/>
      <c r="R109" s="15"/>
      <c r="S109" s="32"/>
      <c r="T109" s="32"/>
    </row>
    <row r="110" spans="1:20" x14ac:dyDescent="0.25">
      <c r="A110" s="10"/>
      <c r="B110" s="11"/>
      <c r="C110" s="11"/>
      <c r="D110" s="11">
        <v>2444.9899999999998</v>
      </c>
      <c r="E110" s="11"/>
      <c r="F110" s="11"/>
      <c r="G110" s="11"/>
      <c r="H110" s="11"/>
      <c r="I110" s="11"/>
      <c r="J110" s="11"/>
      <c r="K110" s="2"/>
    </row>
    <row r="111" spans="1:20" x14ac:dyDescent="0.25">
      <c r="A111" s="10"/>
      <c r="B111" s="11"/>
      <c r="C111" s="11"/>
      <c r="D111" s="11">
        <v>250</v>
      </c>
      <c r="E111" s="11"/>
      <c r="F111" s="11"/>
      <c r="G111" s="11"/>
      <c r="H111" s="11"/>
      <c r="I111" s="11"/>
      <c r="J111" s="11"/>
      <c r="K111" s="2"/>
    </row>
    <row r="112" spans="1:20" x14ac:dyDescent="0.25">
      <c r="A112" s="10"/>
      <c r="B112" s="11"/>
      <c r="C112" s="11"/>
      <c r="D112" s="11">
        <f>+D110-D111</f>
        <v>2194.9899999999998</v>
      </c>
      <c r="E112" s="11"/>
      <c r="F112" s="11"/>
      <c r="G112" s="11"/>
      <c r="H112" s="11"/>
      <c r="I112" s="11"/>
      <c r="J112" s="11"/>
      <c r="K112" s="2"/>
    </row>
    <row r="113" spans="1:11" x14ac:dyDescent="0.25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5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5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5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5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5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5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5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5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5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5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5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5">
      <c r="A125" s="26"/>
      <c r="C125" s="25"/>
      <c r="E125" s="25"/>
      <c r="H125" s="27"/>
      <c r="I125" s="27"/>
      <c r="J125" s="25"/>
      <c r="K125" s="2"/>
    </row>
    <row r="126" spans="1:11" x14ac:dyDescent="0.25">
      <c r="A126" s="26"/>
      <c r="K126" s="2"/>
    </row>
    <row r="127" spans="1:11" x14ac:dyDescent="0.25">
      <c r="B127" s="1"/>
      <c r="D127" s="1"/>
      <c r="F127" s="1"/>
      <c r="H127" s="1"/>
      <c r="K127" s="2"/>
    </row>
    <row r="128" spans="1:11" x14ac:dyDescent="0.25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5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5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5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5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5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5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5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5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5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5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5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5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5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5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5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5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5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5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5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5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5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5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5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5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5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5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5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5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5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5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5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5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5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5">
      <c r="K162" s="2"/>
    </row>
    <row r="163" spans="1:11" x14ac:dyDescent="0.25">
      <c r="K163" s="2"/>
    </row>
    <row r="164" spans="1:11" x14ac:dyDescent="0.25">
      <c r="I164" s="31"/>
      <c r="J164" s="24"/>
      <c r="K164" s="2"/>
    </row>
    <row r="165" spans="1:11" x14ac:dyDescent="0.25">
      <c r="J165" s="24"/>
      <c r="K165" s="2"/>
    </row>
    <row r="166" spans="1:11" x14ac:dyDescent="0.25">
      <c r="J166" s="24"/>
      <c r="K166" s="2"/>
    </row>
    <row r="167" spans="1:11" x14ac:dyDescent="0.25">
      <c r="J167" s="24"/>
      <c r="K167" s="2"/>
    </row>
    <row r="168" spans="1:11" x14ac:dyDescent="0.25">
      <c r="K168" s="2"/>
    </row>
    <row r="169" spans="1:11" x14ac:dyDescent="0.25">
      <c r="B169" s="1"/>
      <c r="D169" s="1"/>
      <c r="F169" s="1"/>
      <c r="H169" s="1"/>
      <c r="K169" s="2"/>
    </row>
    <row r="170" spans="1:11" x14ac:dyDescent="0.25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5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5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5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5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5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5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5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5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5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5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5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5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5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5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5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5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5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5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5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5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5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5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5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5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5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5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5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5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5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5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5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5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5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5">
      <c r="K204" s="2"/>
    </row>
    <row r="205" spans="1:11" x14ac:dyDescent="0.25">
      <c r="K205" s="2"/>
    </row>
    <row r="206" spans="1:11" x14ac:dyDescent="0.25">
      <c r="I206" s="31"/>
      <c r="J206" s="24"/>
      <c r="K206" s="2"/>
    </row>
    <row r="207" spans="1:11" x14ac:dyDescent="0.25">
      <c r="J207" s="24"/>
      <c r="K207" s="2"/>
    </row>
    <row r="208" spans="1:11" x14ac:dyDescent="0.25">
      <c r="J208" s="24"/>
      <c r="K208" s="2"/>
    </row>
    <row r="209" spans="1:11" x14ac:dyDescent="0.25">
      <c r="K209" s="2"/>
    </row>
    <row r="210" spans="1:11" x14ac:dyDescent="0.25">
      <c r="K210" s="2"/>
    </row>
    <row r="211" spans="1:11" x14ac:dyDescent="0.25">
      <c r="K211" s="2"/>
    </row>
    <row r="212" spans="1:11" x14ac:dyDescent="0.25">
      <c r="B212" s="1"/>
      <c r="D212" s="1"/>
      <c r="F212" s="1"/>
      <c r="H212" s="1"/>
      <c r="K212" s="2"/>
    </row>
    <row r="213" spans="1:11" x14ac:dyDescent="0.25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5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5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5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5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5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5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5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5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5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5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5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5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5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5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5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5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5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5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5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5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5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5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5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5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5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5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5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5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5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5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5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5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5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5">
      <c r="K247" s="2"/>
    </row>
    <row r="248" spans="1:21" x14ac:dyDescent="0.25">
      <c r="K248" s="2"/>
    </row>
    <row r="249" spans="1:21" x14ac:dyDescent="0.25">
      <c r="I249" s="31"/>
      <c r="J249" s="24"/>
      <c r="K249" s="2"/>
    </row>
    <row r="250" spans="1:21" x14ac:dyDescent="0.25">
      <c r="J250" s="24"/>
      <c r="K250" s="2"/>
    </row>
    <row r="251" spans="1:21" x14ac:dyDescent="0.25">
      <c r="J251" s="24"/>
      <c r="K251" s="2"/>
    </row>
    <row r="252" spans="1:21" x14ac:dyDescent="0.25">
      <c r="K252" s="2"/>
    </row>
    <row r="253" spans="1:21" x14ac:dyDescent="0.25">
      <c r="J253" s="32"/>
      <c r="K253" s="2"/>
    </row>
    <row r="254" spans="1:21" x14ac:dyDescent="0.25">
      <c r="B254" s="1"/>
      <c r="D254" s="1"/>
      <c r="F254" s="1"/>
      <c r="H254" s="1"/>
      <c r="K254" s="2"/>
      <c r="M254" s="1"/>
      <c r="O254" s="1"/>
      <c r="Q254" s="417"/>
      <c r="S254" s="1"/>
    </row>
    <row r="255" spans="1:21" x14ac:dyDescent="0.25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12"/>
      <c r="Q255" s="143"/>
      <c r="R255" s="412"/>
      <c r="S255" s="4"/>
      <c r="T255" s="4"/>
      <c r="U255" s="4"/>
    </row>
    <row r="256" spans="1:21" x14ac:dyDescent="0.25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413"/>
      <c r="Q256" s="418"/>
      <c r="R256" s="413"/>
      <c r="S256" s="6"/>
      <c r="T256" s="6"/>
      <c r="U256" s="6"/>
    </row>
    <row r="257" spans="1:21" x14ac:dyDescent="0.25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02"/>
      <c r="Q257" s="416"/>
      <c r="R257" s="102"/>
      <c r="S257" s="11"/>
      <c r="T257" s="11"/>
      <c r="U257" s="11"/>
    </row>
    <row r="258" spans="1:21" x14ac:dyDescent="0.25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02"/>
      <c r="Q258" s="416"/>
      <c r="R258" s="102"/>
      <c r="S258" s="11"/>
      <c r="T258" s="11"/>
      <c r="U258" s="11"/>
    </row>
    <row r="259" spans="1:21" x14ac:dyDescent="0.25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02"/>
      <c r="Q259" s="416"/>
      <c r="R259" s="102"/>
      <c r="S259" s="11"/>
      <c r="T259" s="11"/>
      <c r="U259" s="11"/>
    </row>
    <row r="260" spans="1:21" x14ac:dyDescent="0.25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02"/>
      <c r="Q260" s="416"/>
      <c r="R260" s="102"/>
      <c r="S260" s="11"/>
      <c r="T260" s="11"/>
      <c r="U260" s="11"/>
    </row>
    <row r="261" spans="1:21" x14ac:dyDescent="0.25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02"/>
      <c r="Q261" s="416"/>
      <c r="R261" s="102"/>
      <c r="S261" s="11"/>
      <c r="T261" s="11"/>
      <c r="U261" s="11"/>
    </row>
    <row r="262" spans="1:21" x14ac:dyDescent="0.25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02"/>
      <c r="Q262" s="416"/>
      <c r="R262" s="102"/>
      <c r="S262" s="11"/>
      <c r="T262" s="11"/>
      <c r="U262" s="11"/>
    </row>
    <row r="263" spans="1:21" x14ac:dyDescent="0.25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02"/>
      <c r="Q263" s="416"/>
      <c r="R263" s="102"/>
      <c r="S263" s="11"/>
      <c r="T263" s="11"/>
      <c r="U263" s="11"/>
    </row>
    <row r="264" spans="1:21" x14ac:dyDescent="0.25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02"/>
      <c r="Q264" s="416"/>
      <c r="R264" s="102"/>
      <c r="S264" s="11"/>
      <c r="T264" s="11"/>
      <c r="U264" s="11"/>
    </row>
    <row r="265" spans="1:21" x14ac:dyDescent="0.25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02"/>
      <c r="Q265" s="416"/>
      <c r="R265" s="102"/>
      <c r="S265" s="11"/>
      <c r="T265" s="11"/>
      <c r="U265" s="11"/>
    </row>
    <row r="266" spans="1:21" x14ac:dyDescent="0.25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02"/>
      <c r="Q266" s="416"/>
      <c r="R266" s="102"/>
      <c r="S266" s="11"/>
      <c r="T266" s="11"/>
      <c r="U266" s="11"/>
    </row>
    <row r="267" spans="1:21" x14ac:dyDescent="0.25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02"/>
      <c r="Q267" s="416"/>
      <c r="R267" s="102"/>
      <c r="S267" s="11"/>
      <c r="T267" s="11"/>
      <c r="U267" s="11"/>
    </row>
    <row r="268" spans="1:21" x14ac:dyDescent="0.25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02"/>
      <c r="Q268" s="416"/>
      <c r="R268" s="102"/>
      <c r="S268" s="11"/>
      <c r="T268" s="11"/>
      <c r="U268" s="11"/>
    </row>
    <row r="269" spans="1:21" x14ac:dyDescent="0.25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02"/>
      <c r="Q269" s="416"/>
      <c r="R269" s="102"/>
      <c r="S269" s="11"/>
      <c r="T269" s="11"/>
      <c r="U269" s="11"/>
    </row>
    <row r="270" spans="1:21" x14ac:dyDescent="0.25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02"/>
      <c r="Q270" s="416"/>
      <c r="R270" s="102"/>
      <c r="S270" s="11"/>
      <c r="T270" s="11"/>
      <c r="U270" s="11"/>
    </row>
    <row r="271" spans="1:21" x14ac:dyDescent="0.25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02"/>
      <c r="Q271" s="416"/>
      <c r="R271" s="102"/>
      <c r="S271" s="11"/>
      <c r="T271" s="11"/>
      <c r="U271" s="11"/>
    </row>
    <row r="272" spans="1:21" x14ac:dyDescent="0.25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02"/>
      <c r="Q272" s="416"/>
      <c r="R272" s="102"/>
      <c r="S272" s="11"/>
      <c r="T272" s="11"/>
      <c r="U272" s="11"/>
    </row>
    <row r="273" spans="1:21" x14ac:dyDescent="0.25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02"/>
      <c r="Q273" s="416"/>
      <c r="R273" s="102"/>
      <c r="S273" s="11"/>
      <c r="T273" s="11"/>
      <c r="U273" s="11"/>
    </row>
    <row r="274" spans="1:21" x14ac:dyDescent="0.25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02"/>
      <c r="Q274" s="416"/>
      <c r="R274" s="102"/>
      <c r="S274" s="11"/>
      <c r="T274" s="11"/>
      <c r="U274" s="11"/>
    </row>
    <row r="275" spans="1:21" x14ac:dyDescent="0.25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02"/>
      <c r="Q275" s="416"/>
      <c r="R275" s="102"/>
      <c r="S275" s="11"/>
      <c r="T275" s="11"/>
      <c r="U275" s="11"/>
    </row>
    <row r="276" spans="1:21" x14ac:dyDescent="0.25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02"/>
      <c r="Q276" s="416"/>
      <c r="R276" s="102"/>
      <c r="S276" s="11"/>
      <c r="T276" s="11"/>
      <c r="U276" s="11"/>
    </row>
    <row r="277" spans="1:21" x14ac:dyDescent="0.25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02"/>
      <c r="Q277" s="416"/>
      <c r="R277" s="102"/>
      <c r="S277" s="11"/>
      <c r="T277" s="11"/>
      <c r="U277" s="11"/>
    </row>
    <row r="278" spans="1:21" x14ac:dyDescent="0.25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02"/>
      <c r="Q278" s="416"/>
      <c r="R278" s="102"/>
      <c r="S278" s="11"/>
      <c r="T278" s="11"/>
      <c r="U278" s="11"/>
    </row>
    <row r="279" spans="1:21" x14ac:dyDescent="0.25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02"/>
      <c r="Q279" s="416"/>
      <c r="R279" s="102"/>
      <c r="S279" s="11"/>
      <c r="T279" s="11"/>
      <c r="U279" s="11"/>
    </row>
    <row r="280" spans="1:21" x14ac:dyDescent="0.25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02"/>
      <c r="Q280" s="416"/>
      <c r="R280" s="102"/>
      <c r="S280" s="11"/>
      <c r="T280" s="11"/>
      <c r="U280" s="11"/>
    </row>
    <row r="281" spans="1:21" x14ac:dyDescent="0.25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02"/>
      <c r="Q281" s="416"/>
      <c r="R281" s="102"/>
      <c r="S281" s="11"/>
      <c r="T281" s="11"/>
      <c r="U281" s="11"/>
    </row>
    <row r="282" spans="1:21" x14ac:dyDescent="0.25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02"/>
      <c r="Q282" s="416"/>
      <c r="R282" s="102"/>
      <c r="S282" s="11"/>
      <c r="T282" s="11"/>
      <c r="U282" s="11"/>
    </row>
    <row r="283" spans="1:21" x14ac:dyDescent="0.25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02"/>
      <c r="Q283" s="416"/>
      <c r="R283" s="102"/>
      <c r="S283" s="11"/>
      <c r="T283" s="11"/>
      <c r="U283" s="11"/>
    </row>
    <row r="284" spans="1:21" x14ac:dyDescent="0.25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02"/>
      <c r="Q284" s="416"/>
      <c r="R284" s="102"/>
      <c r="S284" s="11"/>
      <c r="T284" s="11"/>
      <c r="U284" s="11"/>
    </row>
    <row r="285" spans="1:21" x14ac:dyDescent="0.25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02"/>
      <c r="Q285" s="416"/>
      <c r="R285" s="102"/>
      <c r="S285" s="11"/>
      <c r="T285" s="11"/>
      <c r="U285" s="11"/>
    </row>
    <row r="286" spans="1:21" x14ac:dyDescent="0.25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02"/>
      <c r="Q286" s="416"/>
      <c r="R286" s="102"/>
      <c r="S286" s="11"/>
      <c r="T286" s="11"/>
      <c r="U286" s="11"/>
    </row>
    <row r="287" spans="1:21" x14ac:dyDescent="0.25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02"/>
      <c r="Q287" s="416"/>
      <c r="R287" s="102"/>
      <c r="S287" s="11"/>
      <c r="T287" s="11"/>
      <c r="U287" s="11"/>
    </row>
    <row r="288" spans="1:21" x14ac:dyDescent="0.25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02"/>
      <c r="Q288" s="416"/>
      <c r="R288" s="102"/>
      <c r="S288" s="11"/>
      <c r="T288" s="11"/>
      <c r="U288" s="11"/>
    </row>
    <row r="289" spans="9:21" x14ac:dyDescent="0.25">
      <c r="K289" s="2"/>
    </row>
    <row r="290" spans="9:21" x14ac:dyDescent="0.25">
      <c r="K290" s="2"/>
    </row>
    <row r="291" spans="9:21" x14ac:dyDescent="0.25">
      <c r="I291" s="31"/>
      <c r="J291" s="24"/>
      <c r="K291" s="2"/>
      <c r="T291" s="31"/>
      <c r="U291" s="24"/>
    </row>
    <row r="292" spans="9:21" x14ac:dyDescent="0.25">
      <c r="J292" s="24"/>
      <c r="K292" s="2"/>
      <c r="U292" s="24"/>
    </row>
    <row r="293" spans="9:21" x14ac:dyDescent="0.25">
      <c r="J293" s="24"/>
      <c r="K293" s="2"/>
      <c r="U293" s="24"/>
    </row>
    <row r="294" spans="9:21" x14ac:dyDescent="0.25">
      <c r="K294" s="2"/>
    </row>
    <row r="295" spans="9:21" x14ac:dyDescent="0.25">
      <c r="K295" s="2"/>
      <c r="M295" s="1"/>
      <c r="O295" s="1"/>
      <c r="Q295" s="417"/>
      <c r="S295" s="1"/>
    </row>
    <row r="296" spans="9:21" x14ac:dyDescent="0.25">
      <c r="K296" s="2"/>
      <c r="M296" s="30"/>
      <c r="N296" s="4"/>
      <c r="O296" s="4"/>
      <c r="P296" s="412"/>
      <c r="Q296" s="143"/>
      <c r="R296" s="412"/>
      <c r="S296" s="4"/>
      <c r="T296" s="4"/>
      <c r="U296" s="4"/>
    </row>
    <row r="297" spans="9:21" x14ac:dyDescent="0.25">
      <c r="K297" s="2"/>
      <c r="L297" s="5"/>
      <c r="M297" s="6"/>
      <c r="N297" s="6"/>
      <c r="O297" s="6"/>
      <c r="P297" s="413"/>
      <c r="Q297" s="418"/>
      <c r="R297" s="413"/>
      <c r="S297" s="6"/>
      <c r="T297" s="6"/>
      <c r="U297" s="6"/>
    </row>
    <row r="298" spans="9:21" x14ac:dyDescent="0.25">
      <c r="K298" s="2"/>
      <c r="L298" s="10"/>
      <c r="M298" s="11"/>
      <c r="N298" s="11"/>
      <c r="O298" s="11"/>
      <c r="P298" s="102"/>
      <c r="Q298" s="416"/>
      <c r="R298" s="102"/>
      <c r="S298" s="11"/>
      <c r="T298" s="11"/>
      <c r="U298" s="11"/>
    </row>
    <row r="299" spans="9:21" x14ac:dyDescent="0.25">
      <c r="K299" s="2"/>
      <c r="L299" s="10"/>
      <c r="M299" s="11"/>
      <c r="N299" s="11"/>
      <c r="O299" s="11"/>
      <c r="P299" s="102"/>
      <c r="Q299" s="416"/>
      <c r="R299" s="102"/>
      <c r="S299" s="11"/>
      <c r="T299" s="11"/>
      <c r="U299" s="11"/>
    </row>
    <row r="300" spans="9:21" x14ac:dyDescent="0.25">
      <c r="K300" s="2"/>
      <c r="L300" s="10"/>
      <c r="M300" s="11"/>
      <c r="N300" s="11"/>
      <c r="O300" s="11"/>
      <c r="P300" s="102"/>
      <c r="Q300" s="416"/>
      <c r="R300" s="102"/>
      <c r="S300" s="11"/>
      <c r="T300" s="11"/>
      <c r="U300" s="11"/>
    </row>
    <row r="301" spans="9:21" x14ac:dyDescent="0.25">
      <c r="K301" s="2"/>
      <c r="L301" s="10"/>
      <c r="M301" s="11"/>
      <c r="N301" s="11"/>
      <c r="O301" s="11"/>
      <c r="P301" s="102"/>
      <c r="Q301" s="416"/>
      <c r="R301" s="102"/>
      <c r="S301" s="11"/>
      <c r="T301" s="11"/>
      <c r="U301" s="11"/>
    </row>
    <row r="302" spans="9:21" x14ac:dyDescent="0.25">
      <c r="K302" s="2"/>
      <c r="L302" s="10"/>
      <c r="M302" s="11"/>
      <c r="N302" s="11"/>
      <c r="O302" s="11"/>
      <c r="P302" s="102"/>
      <c r="Q302" s="416"/>
      <c r="R302" s="102"/>
      <c r="S302" s="11"/>
      <c r="T302" s="11"/>
      <c r="U302" s="11"/>
    </row>
    <row r="303" spans="9:21" x14ac:dyDescent="0.25">
      <c r="K303" s="2"/>
      <c r="L303" s="10"/>
      <c r="M303" s="11"/>
      <c r="N303" s="11"/>
      <c r="O303" s="11"/>
      <c r="P303" s="102"/>
      <c r="Q303" s="416"/>
      <c r="R303" s="102"/>
      <c r="S303" s="11"/>
      <c r="T303" s="11"/>
      <c r="U303" s="11"/>
    </row>
    <row r="304" spans="9:21" x14ac:dyDescent="0.25">
      <c r="K304" s="2"/>
      <c r="L304" s="10"/>
      <c r="M304" s="11"/>
      <c r="N304" s="11"/>
      <c r="O304" s="11"/>
      <c r="P304" s="102"/>
      <c r="Q304" s="416"/>
      <c r="R304" s="102"/>
      <c r="S304" s="11"/>
      <c r="T304" s="11"/>
      <c r="U304" s="11"/>
    </row>
    <row r="305" spans="11:21" x14ac:dyDescent="0.25">
      <c r="K305" s="2"/>
      <c r="L305" s="10"/>
      <c r="M305" s="11"/>
      <c r="N305" s="11"/>
      <c r="O305" s="11"/>
      <c r="P305" s="102"/>
      <c r="Q305" s="416"/>
      <c r="R305" s="102"/>
      <c r="S305" s="11"/>
      <c r="T305" s="11"/>
      <c r="U305" s="11"/>
    </row>
    <row r="306" spans="11:21" x14ac:dyDescent="0.25">
      <c r="K306" s="2"/>
      <c r="L306" s="10"/>
      <c r="M306" s="11"/>
      <c r="N306" s="11"/>
      <c r="O306" s="11"/>
      <c r="P306" s="102"/>
      <c r="Q306" s="416"/>
      <c r="R306" s="102"/>
      <c r="S306" s="11"/>
      <c r="T306" s="11"/>
      <c r="U306" s="11"/>
    </row>
    <row r="307" spans="11:21" x14ac:dyDescent="0.25">
      <c r="K307" s="2"/>
      <c r="L307" s="10"/>
      <c r="M307" s="11"/>
      <c r="N307" s="11"/>
      <c r="O307" s="11"/>
      <c r="P307" s="102"/>
      <c r="Q307" s="416"/>
      <c r="R307" s="102"/>
      <c r="S307" s="11"/>
      <c r="T307" s="11"/>
      <c r="U307" s="11"/>
    </row>
    <row r="308" spans="11:21" x14ac:dyDescent="0.25">
      <c r="K308" s="2"/>
      <c r="L308" s="10"/>
      <c r="M308" s="11"/>
      <c r="N308" s="11"/>
      <c r="O308" s="11"/>
      <c r="P308" s="102"/>
      <c r="Q308" s="416"/>
      <c r="R308" s="102"/>
      <c r="S308" s="11"/>
      <c r="T308" s="11"/>
      <c r="U308" s="11"/>
    </row>
    <row r="309" spans="11:21" x14ac:dyDescent="0.25">
      <c r="K309" s="2"/>
      <c r="L309" s="10"/>
      <c r="M309" s="11"/>
      <c r="N309" s="11"/>
      <c r="O309" s="11"/>
      <c r="P309" s="102"/>
      <c r="Q309" s="416"/>
      <c r="R309" s="102"/>
      <c r="S309" s="11"/>
      <c r="T309" s="11"/>
      <c r="U309" s="11"/>
    </row>
    <row r="310" spans="11:21" x14ac:dyDescent="0.25">
      <c r="K310" s="2"/>
      <c r="L310" s="10"/>
      <c r="M310" s="11"/>
      <c r="N310" s="11"/>
      <c r="O310" s="11"/>
      <c r="P310" s="102"/>
      <c r="Q310" s="416"/>
      <c r="R310" s="102"/>
      <c r="S310" s="11"/>
      <c r="T310" s="11"/>
      <c r="U310" s="11"/>
    </row>
    <row r="311" spans="11:21" x14ac:dyDescent="0.25">
      <c r="K311" s="2"/>
      <c r="L311" s="10"/>
      <c r="M311" s="11"/>
      <c r="N311" s="11"/>
      <c r="O311" s="11"/>
      <c r="P311" s="102"/>
      <c r="Q311" s="416"/>
      <c r="R311" s="102"/>
      <c r="S311" s="11"/>
      <c r="T311" s="11"/>
      <c r="U311" s="11"/>
    </row>
    <row r="312" spans="11:21" x14ac:dyDescent="0.25">
      <c r="K312" s="2"/>
      <c r="L312" s="10"/>
      <c r="M312" s="11"/>
      <c r="N312" s="11"/>
      <c r="O312" s="11"/>
      <c r="P312" s="102"/>
      <c r="Q312" s="416"/>
      <c r="R312" s="102"/>
      <c r="S312" s="11"/>
      <c r="T312" s="11"/>
      <c r="U312" s="11"/>
    </row>
    <row r="313" spans="11:21" x14ac:dyDescent="0.25">
      <c r="K313" s="2"/>
      <c r="L313" s="10"/>
      <c r="M313" s="11"/>
      <c r="N313" s="11"/>
      <c r="O313" s="11"/>
      <c r="P313" s="102"/>
      <c r="Q313" s="416"/>
      <c r="R313" s="102"/>
      <c r="S313" s="11"/>
      <c r="T313" s="11"/>
      <c r="U313" s="11"/>
    </row>
    <row r="314" spans="11:21" x14ac:dyDescent="0.25">
      <c r="K314" s="2"/>
      <c r="L314" s="10"/>
      <c r="M314" s="11"/>
      <c r="N314" s="11"/>
      <c r="O314" s="11"/>
      <c r="P314" s="102"/>
      <c r="Q314" s="416"/>
      <c r="R314" s="102"/>
      <c r="S314" s="11"/>
      <c r="T314" s="11"/>
      <c r="U314" s="11"/>
    </row>
    <row r="315" spans="11:21" x14ac:dyDescent="0.25">
      <c r="K315" s="2"/>
      <c r="L315" s="10"/>
      <c r="M315" s="11"/>
      <c r="N315" s="11"/>
      <c r="O315" s="11"/>
      <c r="P315" s="102"/>
      <c r="Q315" s="416"/>
      <c r="R315" s="102"/>
      <c r="S315" s="11"/>
      <c r="T315" s="11"/>
      <c r="U315" s="11"/>
    </row>
    <row r="316" spans="11:21" x14ac:dyDescent="0.25">
      <c r="K316" s="2"/>
      <c r="L316" s="10"/>
      <c r="M316" s="11"/>
      <c r="N316" s="11"/>
      <c r="O316" s="11"/>
      <c r="P316" s="102"/>
      <c r="Q316" s="416"/>
      <c r="R316" s="102"/>
      <c r="S316" s="11"/>
      <c r="T316" s="11"/>
      <c r="U316" s="11"/>
    </row>
    <row r="317" spans="11:21" x14ac:dyDescent="0.25">
      <c r="K317" s="2"/>
      <c r="L317" s="10"/>
      <c r="M317" s="11"/>
      <c r="N317" s="11"/>
      <c r="O317" s="11"/>
      <c r="P317" s="102"/>
      <c r="Q317" s="416"/>
      <c r="R317" s="102"/>
      <c r="S317" s="11"/>
      <c r="T317" s="11"/>
      <c r="U317" s="11"/>
    </row>
    <row r="318" spans="11:21" x14ac:dyDescent="0.25">
      <c r="K318" s="2"/>
      <c r="L318" s="10"/>
      <c r="M318" s="11"/>
      <c r="N318" s="11"/>
      <c r="O318" s="11"/>
      <c r="P318" s="102"/>
      <c r="Q318" s="416"/>
      <c r="R318" s="102"/>
      <c r="S318" s="11"/>
      <c r="T318" s="11"/>
      <c r="U318" s="11"/>
    </row>
    <row r="319" spans="11:21" x14ac:dyDescent="0.25">
      <c r="K319" s="2"/>
      <c r="L319" s="10"/>
      <c r="M319" s="11"/>
      <c r="N319" s="11"/>
      <c r="O319" s="11"/>
      <c r="P319" s="102"/>
      <c r="Q319" s="416"/>
      <c r="R319" s="102"/>
      <c r="S319" s="11"/>
      <c r="T319" s="11"/>
      <c r="U319" s="11"/>
    </row>
    <row r="320" spans="11:21" x14ac:dyDescent="0.25">
      <c r="K320" s="2"/>
      <c r="L320" s="10"/>
      <c r="M320" s="11"/>
      <c r="N320" s="11"/>
      <c r="O320" s="11"/>
      <c r="P320" s="102"/>
      <c r="Q320" s="416"/>
      <c r="R320" s="102"/>
      <c r="S320" s="11"/>
      <c r="T320" s="11"/>
      <c r="U320" s="11"/>
    </row>
    <row r="321" spans="11:21" x14ac:dyDescent="0.25">
      <c r="K321" s="2"/>
      <c r="L321" s="10"/>
      <c r="M321" s="11"/>
      <c r="N321" s="11"/>
      <c r="O321" s="11"/>
      <c r="P321" s="102"/>
      <c r="Q321" s="416"/>
      <c r="R321" s="102"/>
      <c r="S321" s="11"/>
      <c r="T321" s="11"/>
      <c r="U321" s="11"/>
    </row>
    <row r="322" spans="11:21" x14ac:dyDescent="0.25">
      <c r="K322" s="2"/>
      <c r="L322" s="10"/>
      <c r="M322" s="11"/>
      <c r="N322" s="11"/>
      <c r="O322" s="11"/>
      <c r="P322" s="102"/>
      <c r="Q322" s="416"/>
      <c r="R322" s="102"/>
      <c r="S322" s="11"/>
      <c r="T322" s="11"/>
      <c r="U322" s="11"/>
    </row>
    <row r="323" spans="11:21" x14ac:dyDescent="0.25">
      <c r="K323" s="2"/>
      <c r="L323" s="10"/>
      <c r="M323" s="11"/>
      <c r="N323" s="11"/>
      <c r="O323" s="11"/>
      <c r="P323" s="102"/>
      <c r="Q323" s="416"/>
      <c r="R323" s="102"/>
      <c r="S323" s="11"/>
      <c r="T323" s="11"/>
      <c r="U323" s="11"/>
    </row>
    <row r="324" spans="11:21" x14ac:dyDescent="0.25">
      <c r="K324" s="2"/>
      <c r="L324" s="10"/>
      <c r="M324" s="11"/>
      <c r="N324" s="11"/>
      <c r="O324" s="11"/>
      <c r="P324" s="102"/>
      <c r="Q324" s="416"/>
      <c r="R324" s="102"/>
      <c r="S324" s="11"/>
      <c r="T324" s="11"/>
      <c r="U324" s="11"/>
    </row>
    <row r="325" spans="11:21" x14ac:dyDescent="0.25">
      <c r="K325" s="2"/>
      <c r="L325" s="10"/>
      <c r="M325" s="11"/>
      <c r="N325" s="11"/>
      <c r="O325" s="11"/>
      <c r="P325" s="102"/>
      <c r="Q325" s="416"/>
      <c r="R325" s="102"/>
      <c r="S325" s="11"/>
      <c r="T325" s="11"/>
      <c r="U325" s="11"/>
    </row>
    <row r="326" spans="11:21" x14ac:dyDescent="0.25">
      <c r="K326" s="2"/>
      <c r="L326" s="10"/>
      <c r="M326" s="11"/>
      <c r="N326" s="11"/>
      <c r="O326" s="11"/>
      <c r="P326" s="102"/>
      <c r="Q326" s="416"/>
      <c r="R326" s="102"/>
      <c r="S326" s="11"/>
      <c r="T326" s="11"/>
      <c r="U326" s="11"/>
    </row>
    <row r="327" spans="11:21" x14ac:dyDescent="0.25">
      <c r="K327" s="2"/>
      <c r="L327" s="10"/>
      <c r="M327" s="11"/>
      <c r="N327" s="11"/>
      <c r="O327" s="11"/>
      <c r="P327" s="102"/>
      <c r="Q327" s="416"/>
      <c r="R327" s="102"/>
      <c r="S327" s="11"/>
      <c r="T327" s="11"/>
      <c r="U327" s="11"/>
    </row>
    <row r="328" spans="11:21" x14ac:dyDescent="0.25">
      <c r="K328" s="2"/>
      <c r="L328" s="10"/>
      <c r="M328" s="11"/>
      <c r="N328" s="11"/>
      <c r="O328" s="11"/>
      <c r="P328" s="102"/>
      <c r="Q328" s="416"/>
      <c r="R328" s="102"/>
      <c r="S328" s="11"/>
      <c r="T328" s="11"/>
      <c r="U328" s="11"/>
    </row>
    <row r="329" spans="11:21" x14ac:dyDescent="0.25">
      <c r="K329" s="2"/>
      <c r="L329" s="10"/>
      <c r="M329" s="11"/>
      <c r="N329" s="11"/>
      <c r="O329" s="11"/>
      <c r="P329" s="102"/>
      <c r="Q329" s="416"/>
      <c r="R329" s="102"/>
      <c r="S329" s="11"/>
      <c r="T329" s="11"/>
      <c r="U329" s="11"/>
    </row>
    <row r="330" spans="11:21" x14ac:dyDescent="0.25">
      <c r="K330" s="2"/>
    </row>
    <row r="331" spans="11:21" x14ac:dyDescent="0.25">
      <c r="K331" s="2"/>
    </row>
    <row r="332" spans="11:21" x14ac:dyDescent="0.25">
      <c r="K332" s="2"/>
      <c r="N332" s="25"/>
      <c r="P332" s="104"/>
      <c r="R332" s="104"/>
      <c r="T332" s="25"/>
      <c r="U332" s="24"/>
    </row>
    <row r="333" spans="11:21" x14ac:dyDescent="0.25">
      <c r="K333" s="2"/>
      <c r="U333" s="24"/>
    </row>
    <row r="334" spans="11:21" x14ac:dyDescent="0.25">
      <c r="K334" s="2"/>
      <c r="L334" s="33"/>
      <c r="U334" s="24"/>
    </row>
    <row r="335" spans="11:21" x14ac:dyDescent="0.25">
      <c r="K335" s="2"/>
    </row>
    <row r="336" spans="11:21" x14ac:dyDescent="0.25">
      <c r="K336" s="2"/>
    </row>
    <row r="337" spans="11:21" x14ac:dyDescent="0.25">
      <c r="K337" s="2"/>
      <c r="M337" s="1"/>
      <c r="O337" s="1"/>
      <c r="Q337" s="417"/>
      <c r="S337" s="1"/>
    </row>
    <row r="338" spans="11:21" x14ac:dyDescent="0.25">
      <c r="K338" s="2"/>
      <c r="M338" s="30"/>
      <c r="N338" s="4"/>
      <c r="O338" s="4"/>
      <c r="P338" s="412"/>
      <c r="Q338" s="143"/>
      <c r="R338" s="412"/>
      <c r="S338" s="4"/>
      <c r="T338" s="4"/>
      <c r="U338" s="4"/>
    </row>
    <row r="339" spans="11:21" x14ac:dyDescent="0.25">
      <c r="K339" s="2"/>
      <c r="L339" s="5"/>
      <c r="M339" s="6"/>
      <c r="N339" s="6"/>
      <c r="O339" s="6"/>
      <c r="P339" s="413"/>
      <c r="Q339" s="418"/>
      <c r="R339" s="413"/>
      <c r="S339" s="6"/>
      <c r="T339" s="6"/>
      <c r="U339" s="6"/>
    </row>
    <row r="340" spans="11:21" x14ac:dyDescent="0.25">
      <c r="K340" s="2"/>
      <c r="L340" s="10"/>
      <c r="M340" s="11"/>
      <c r="N340" s="11"/>
      <c r="O340" s="11"/>
      <c r="P340" s="102"/>
      <c r="Q340" s="416"/>
      <c r="R340" s="102"/>
      <c r="S340" s="11"/>
      <c r="T340" s="11"/>
      <c r="U340" s="11"/>
    </row>
    <row r="341" spans="11:21" x14ac:dyDescent="0.25">
      <c r="K341" s="2"/>
      <c r="L341" s="10"/>
      <c r="M341" s="11"/>
      <c r="N341" s="11"/>
      <c r="O341" s="11"/>
      <c r="P341" s="102"/>
      <c r="Q341" s="416"/>
      <c r="R341" s="102"/>
      <c r="S341" s="11"/>
      <c r="T341" s="11"/>
      <c r="U341" s="11"/>
    </row>
    <row r="342" spans="11:21" x14ac:dyDescent="0.25">
      <c r="K342" s="2"/>
      <c r="L342" s="10"/>
      <c r="M342" s="11"/>
      <c r="N342" s="11"/>
      <c r="O342" s="11"/>
      <c r="P342" s="102"/>
      <c r="Q342" s="416"/>
      <c r="R342" s="102"/>
      <c r="S342" s="11"/>
      <c r="T342" s="11"/>
      <c r="U342" s="11"/>
    </row>
    <row r="343" spans="11:21" x14ac:dyDescent="0.25">
      <c r="K343" s="2"/>
      <c r="L343" s="10"/>
      <c r="M343" s="11"/>
      <c r="N343" s="11"/>
      <c r="O343" s="11"/>
      <c r="P343" s="102"/>
      <c r="Q343" s="416"/>
      <c r="R343" s="102"/>
      <c r="S343" s="11"/>
      <c r="T343" s="11"/>
      <c r="U343" s="11"/>
    </row>
    <row r="344" spans="11:21" x14ac:dyDescent="0.25">
      <c r="K344" s="2"/>
      <c r="L344" s="10"/>
      <c r="M344" s="11"/>
      <c r="N344" s="11"/>
      <c r="O344" s="11"/>
      <c r="P344" s="102"/>
      <c r="Q344" s="416"/>
      <c r="R344" s="102"/>
      <c r="S344" s="11"/>
      <c r="T344" s="11"/>
      <c r="U344" s="11"/>
    </row>
    <row r="345" spans="11:21" x14ac:dyDescent="0.25">
      <c r="K345" s="2"/>
      <c r="L345" s="10"/>
      <c r="M345" s="11"/>
      <c r="N345" s="11"/>
      <c r="O345" s="11"/>
      <c r="P345" s="102"/>
      <c r="Q345" s="416"/>
      <c r="R345" s="102"/>
      <c r="S345" s="11"/>
      <c r="T345" s="11"/>
      <c r="U345" s="11"/>
    </row>
    <row r="346" spans="11:21" x14ac:dyDescent="0.25">
      <c r="K346" s="2"/>
      <c r="L346" s="10"/>
      <c r="M346" s="11"/>
      <c r="N346" s="11"/>
      <c r="O346" s="11"/>
      <c r="P346" s="102"/>
      <c r="Q346" s="416"/>
      <c r="R346" s="102"/>
      <c r="S346" s="11"/>
      <c r="T346" s="11"/>
      <c r="U346" s="11"/>
    </row>
    <row r="347" spans="11:21" x14ac:dyDescent="0.25">
      <c r="K347" s="2"/>
      <c r="L347" s="10"/>
      <c r="M347" s="11"/>
      <c r="N347" s="11"/>
      <c r="O347" s="11"/>
      <c r="P347" s="102"/>
      <c r="Q347" s="416"/>
      <c r="R347" s="102"/>
      <c r="S347" s="11"/>
      <c r="T347" s="11"/>
      <c r="U347" s="11"/>
    </row>
    <row r="348" spans="11:21" x14ac:dyDescent="0.25">
      <c r="K348" s="2"/>
      <c r="L348" s="10"/>
      <c r="M348" s="11"/>
      <c r="N348" s="11"/>
      <c r="O348" s="11"/>
      <c r="P348" s="102"/>
      <c r="Q348" s="416"/>
      <c r="R348" s="102"/>
      <c r="S348" s="11"/>
      <c r="T348" s="11"/>
      <c r="U348" s="11"/>
    </row>
    <row r="349" spans="11:21" x14ac:dyDescent="0.25">
      <c r="K349" s="2"/>
      <c r="L349" s="10"/>
      <c r="M349" s="11"/>
      <c r="N349" s="11"/>
      <c r="O349" s="11"/>
      <c r="P349" s="102"/>
      <c r="Q349" s="416"/>
      <c r="R349" s="102"/>
      <c r="S349" s="11"/>
      <c r="T349" s="11"/>
      <c r="U349" s="11"/>
    </row>
    <row r="350" spans="11:21" x14ac:dyDescent="0.25">
      <c r="K350" s="2"/>
      <c r="L350" s="10"/>
      <c r="M350" s="11"/>
      <c r="N350" s="11"/>
      <c r="O350" s="11"/>
      <c r="P350" s="102"/>
      <c r="Q350" s="416"/>
      <c r="R350" s="102"/>
      <c r="S350" s="11"/>
      <c r="T350" s="11"/>
      <c r="U350" s="11"/>
    </row>
    <row r="351" spans="11:21" x14ac:dyDescent="0.25">
      <c r="K351" s="2"/>
      <c r="L351" s="10"/>
      <c r="M351" s="11"/>
      <c r="N351" s="11"/>
      <c r="O351" s="11"/>
      <c r="P351" s="102"/>
      <c r="Q351" s="416"/>
      <c r="R351" s="102"/>
      <c r="S351" s="11"/>
      <c r="T351" s="11"/>
      <c r="U351" s="11"/>
    </row>
    <row r="352" spans="11:21" x14ac:dyDescent="0.25">
      <c r="K352" s="2"/>
      <c r="L352" s="10"/>
      <c r="M352" s="11"/>
      <c r="N352" s="11"/>
      <c r="O352" s="11"/>
      <c r="P352" s="102"/>
      <c r="Q352" s="416"/>
      <c r="R352" s="102"/>
      <c r="S352" s="11"/>
      <c r="T352" s="11"/>
      <c r="U352" s="11"/>
    </row>
    <row r="353" spans="11:21" x14ac:dyDescent="0.25">
      <c r="K353" s="2"/>
      <c r="L353" s="10"/>
      <c r="M353" s="11"/>
      <c r="N353" s="11"/>
      <c r="O353" s="11"/>
      <c r="P353" s="102"/>
      <c r="Q353" s="416"/>
      <c r="R353" s="102"/>
      <c r="S353" s="11"/>
      <c r="T353" s="11"/>
      <c r="U353" s="11"/>
    </row>
    <row r="354" spans="11:21" x14ac:dyDescent="0.25">
      <c r="K354" s="2"/>
      <c r="L354" s="10"/>
      <c r="M354" s="11"/>
      <c r="N354" s="11"/>
      <c r="O354" s="11"/>
      <c r="P354" s="102"/>
      <c r="Q354" s="416"/>
      <c r="R354" s="102"/>
      <c r="S354" s="11"/>
      <c r="T354" s="11"/>
      <c r="U354" s="11"/>
    </row>
    <row r="355" spans="11:21" x14ac:dyDescent="0.25">
      <c r="K355" s="2"/>
      <c r="L355" s="10"/>
      <c r="M355" s="11"/>
      <c r="N355" s="11"/>
      <c r="O355" s="11"/>
      <c r="P355" s="102"/>
      <c r="Q355" s="416"/>
      <c r="R355" s="102"/>
      <c r="S355" s="11"/>
      <c r="T355" s="11"/>
      <c r="U355" s="11"/>
    </row>
    <row r="356" spans="11:21" x14ac:dyDescent="0.25">
      <c r="K356" s="2"/>
      <c r="L356" s="10"/>
      <c r="M356" s="11"/>
      <c r="N356" s="11"/>
      <c r="O356" s="11"/>
      <c r="P356" s="102"/>
      <c r="Q356" s="416"/>
      <c r="R356" s="102"/>
      <c r="S356" s="11"/>
      <c r="T356" s="11"/>
      <c r="U356" s="11"/>
    </row>
    <row r="357" spans="11:21" x14ac:dyDescent="0.25">
      <c r="K357" s="2"/>
      <c r="L357" s="10"/>
      <c r="M357" s="11"/>
      <c r="N357" s="11"/>
      <c r="O357" s="11"/>
      <c r="P357" s="102"/>
      <c r="Q357" s="416"/>
      <c r="R357" s="102"/>
      <c r="S357" s="11"/>
      <c r="T357" s="11"/>
      <c r="U357" s="11"/>
    </row>
    <row r="358" spans="11:21" x14ac:dyDescent="0.25">
      <c r="K358" s="2"/>
      <c r="L358" s="10"/>
      <c r="M358" s="11"/>
      <c r="N358" s="11"/>
      <c r="O358" s="11"/>
      <c r="P358" s="102"/>
      <c r="Q358" s="416"/>
      <c r="R358" s="102"/>
      <c r="S358" s="11"/>
      <c r="T358" s="11"/>
      <c r="U358" s="11"/>
    </row>
    <row r="359" spans="11:21" x14ac:dyDescent="0.25">
      <c r="K359" s="2"/>
      <c r="L359" s="10"/>
      <c r="M359" s="11"/>
      <c r="N359" s="11"/>
      <c r="O359" s="11"/>
      <c r="P359" s="102"/>
      <c r="Q359" s="416"/>
      <c r="R359" s="102"/>
      <c r="S359" s="11"/>
      <c r="T359" s="11"/>
      <c r="U359" s="11"/>
    </row>
    <row r="360" spans="11:21" x14ac:dyDescent="0.25">
      <c r="K360" s="2"/>
      <c r="L360" s="10"/>
      <c r="M360" s="11"/>
      <c r="N360" s="11"/>
      <c r="O360" s="11"/>
      <c r="P360" s="102"/>
      <c r="Q360" s="416"/>
      <c r="R360" s="102"/>
      <c r="S360" s="11"/>
      <c r="T360" s="11"/>
      <c r="U360" s="11"/>
    </row>
    <row r="361" spans="11:21" x14ac:dyDescent="0.25">
      <c r="K361" s="2"/>
      <c r="L361" s="10"/>
      <c r="M361" s="11"/>
      <c r="N361" s="11"/>
      <c r="O361" s="11"/>
      <c r="P361" s="102"/>
      <c r="Q361" s="416"/>
      <c r="R361" s="102"/>
      <c r="S361" s="11"/>
      <c r="T361" s="11"/>
      <c r="U361" s="11"/>
    </row>
    <row r="362" spans="11:21" x14ac:dyDescent="0.25">
      <c r="K362" s="2"/>
      <c r="L362" s="10"/>
      <c r="M362" s="11"/>
      <c r="N362" s="11"/>
      <c r="O362" s="11"/>
      <c r="P362" s="102"/>
      <c r="Q362" s="416"/>
      <c r="R362" s="102"/>
      <c r="S362" s="11"/>
      <c r="T362" s="11"/>
      <c r="U362" s="11"/>
    </row>
    <row r="363" spans="11:21" x14ac:dyDescent="0.25">
      <c r="K363" s="2"/>
      <c r="L363" s="10"/>
      <c r="M363" s="11"/>
      <c r="N363" s="11"/>
      <c r="O363" s="11"/>
      <c r="P363" s="102"/>
      <c r="Q363" s="416"/>
      <c r="R363" s="102"/>
      <c r="S363" s="11"/>
      <c r="T363" s="11"/>
      <c r="U363" s="11"/>
    </row>
    <row r="364" spans="11:21" x14ac:dyDescent="0.25">
      <c r="K364" s="2"/>
      <c r="L364" s="10"/>
      <c r="M364" s="11"/>
      <c r="N364" s="11"/>
      <c r="O364" s="11"/>
      <c r="P364" s="102"/>
      <c r="Q364" s="416"/>
      <c r="R364" s="102"/>
      <c r="S364" s="11"/>
      <c r="T364" s="11"/>
      <c r="U364" s="11"/>
    </row>
    <row r="365" spans="11:21" x14ac:dyDescent="0.25">
      <c r="K365" s="2"/>
      <c r="L365" s="10"/>
      <c r="M365" s="11"/>
      <c r="N365" s="11"/>
      <c r="O365" s="11"/>
      <c r="P365" s="102"/>
      <c r="Q365" s="416"/>
      <c r="R365" s="102"/>
      <c r="S365" s="11"/>
      <c r="T365" s="11"/>
      <c r="U365" s="11"/>
    </row>
    <row r="366" spans="11:21" x14ac:dyDescent="0.25">
      <c r="K366" s="2"/>
      <c r="L366" s="10"/>
      <c r="M366" s="11"/>
      <c r="N366" s="11"/>
      <c r="O366" s="11"/>
      <c r="P366" s="102"/>
      <c r="Q366" s="416"/>
      <c r="R366" s="102"/>
      <c r="S366" s="11"/>
      <c r="T366" s="11"/>
      <c r="U366" s="11"/>
    </row>
    <row r="367" spans="11:21" x14ac:dyDescent="0.25">
      <c r="K367" s="2"/>
      <c r="L367" s="10"/>
      <c r="M367" s="11"/>
      <c r="N367" s="11"/>
      <c r="O367" s="11"/>
      <c r="P367" s="102"/>
      <c r="Q367" s="416"/>
      <c r="R367" s="102"/>
      <c r="S367" s="11"/>
      <c r="T367" s="11"/>
      <c r="U367" s="11"/>
    </row>
    <row r="368" spans="11:21" x14ac:dyDescent="0.25">
      <c r="K368" s="2"/>
      <c r="L368" s="10"/>
      <c r="M368" s="11"/>
      <c r="N368" s="11"/>
      <c r="O368" s="11"/>
      <c r="P368" s="102"/>
      <c r="Q368" s="416"/>
      <c r="R368" s="102"/>
      <c r="S368" s="11"/>
      <c r="T368" s="11"/>
      <c r="U368" s="11"/>
    </row>
    <row r="369" spans="11:21" x14ac:dyDescent="0.25">
      <c r="K369" s="2"/>
      <c r="L369" s="10"/>
      <c r="M369" s="11"/>
      <c r="N369" s="11"/>
      <c r="O369" s="11"/>
      <c r="P369" s="102"/>
      <c r="Q369" s="416"/>
      <c r="R369" s="102"/>
      <c r="S369" s="11"/>
      <c r="T369" s="11"/>
      <c r="U369" s="11"/>
    </row>
    <row r="370" spans="11:21" x14ac:dyDescent="0.25">
      <c r="K370" s="2"/>
      <c r="L370" s="10"/>
      <c r="M370" s="11"/>
      <c r="N370" s="11"/>
      <c r="O370" s="11"/>
      <c r="P370" s="102"/>
      <c r="Q370" s="416"/>
      <c r="R370" s="102"/>
      <c r="S370" s="11"/>
      <c r="T370" s="11"/>
      <c r="U370" s="11"/>
    </row>
    <row r="371" spans="11:21" x14ac:dyDescent="0.25">
      <c r="K371" s="2"/>
      <c r="L371" s="10"/>
      <c r="M371" s="11"/>
      <c r="N371" s="11"/>
      <c r="O371" s="11"/>
      <c r="P371" s="102"/>
      <c r="Q371" s="416"/>
      <c r="R371" s="102"/>
      <c r="S371" s="11"/>
      <c r="T371" s="11"/>
      <c r="U371" s="11"/>
    </row>
    <row r="372" spans="11:21" x14ac:dyDescent="0.25">
      <c r="K372" s="2"/>
    </row>
    <row r="373" spans="11:21" x14ac:dyDescent="0.25">
      <c r="K373" s="2"/>
    </row>
    <row r="374" spans="11:21" x14ac:dyDescent="0.25">
      <c r="K374" s="2"/>
      <c r="L374" s="34"/>
      <c r="N374" s="25"/>
      <c r="P374" s="104"/>
      <c r="R374" s="104"/>
      <c r="T374" s="25"/>
      <c r="U374" s="24"/>
    </row>
    <row r="375" spans="11:21" x14ac:dyDescent="0.25">
      <c r="K375" s="2"/>
      <c r="U375" s="24"/>
    </row>
    <row r="376" spans="11:21" x14ac:dyDescent="0.25">
      <c r="K376" s="2"/>
      <c r="L376" s="33"/>
      <c r="U376" s="35"/>
    </row>
    <row r="377" spans="11:21" x14ac:dyDescent="0.25">
      <c r="K377" s="2"/>
    </row>
    <row r="378" spans="11:21" x14ac:dyDescent="0.25">
      <c r="K378" s="2"/>
    </row>
    <row r="379" spans="11:21" x14ac:dyDescent="0.25">
      <c r="K379" s="2"/>
      <c r="M379" s="1"/>
      <c r="O379" s="1"/>
      <c r="Q379" s="417"/>
      <c r="S379" s="1"/>
    </row>
    <row r="380" spans="11:21" x14ac:dyDescent="0.25">
      <c r="K380" s="2"/>
      <c r="M380" s="30"/>
      <c r="N380" s="4"/>
      <c r="O380" s="4"/>
      <c r="P380" s="412"/>
      <c r="Q380" s="143"/>
      <c r="R380" s="412"/>
      <c r="S380" s="4"/>
      <c r="T380" s="4"/>
      <c r="U380" s="4"/>
    </row>
    <row r="381" spans="11:21" x14ac:dyDescent="0.25">
      <c r="K381" s="2"/>
      <c r="L381" s="5"/>
      <c r="M381" s="6"/>
      <c r="N381" s="6"/>
      <c r="O381" s="6"/>
      <c r="P381" s="413"/>
      <c r="Q381" s="418"/>
      <c r="R381" s="413"/>
      <c r="S381" s="6"/>
      <c r="T381" s="6"/>
      <c r="U381" s="6"/>
    </row>
    <row r="382" spans="11:21" x14ac:dyDescent="0.25">
      <c r="K382" s="2"/>
      <c r="L382" s="10"/>
      <c r="M382" s="11"/>
      <c r="N382" s="11"/>
      <c r="O382" s="11"/>
      <c r="P382" s="102"/>
      <c r="Q382" s="416"/>
      <c r="R382" s="102"/>
      <c r="S382" s="11"/>
      <c r="T382" s="11"/>
      <c r="U382" s="11"/>
    </row>
    <row r="383" spans="11:21" x14ac:dyDescent="0.25">
      <c r="K383" s="2"/>
      <c r="L383" s="10"/>
      <c r="M383" s="11"/>
      <c r="N383" s="11"/>
      <c r="O383" s="11"/>
      <c r="P383" s="102"/>
      <c r="Q383" s="416"/>
      <c r="R383" s="102"/>
      <c r="S383" s="11"/>
      <c r="T383" s="11"/>
      <c r="U383" s="11"/>
    </row>
    <row r="384" spans="11:21" x14ac:dyDescent="0.25">
      <c r="K384" s="2"/>
      <c r="L384" s="10"/>
      <c r="M384" s="11"/>
      <c r="N384" s="11"/>
      <c r="O384" s="11"/>
      <c r="P384" s="102"/>
      <c r="Q384" s="416"/>
      <c r="R384" s="102"/>
      <c r="S384" s="11"/>
      <c r="T384" s="11"/>
      <c r="U384" s="11"/>
    </row>
    <row r="385" spans="11:21" x14ac:dyDescent="0.25">
      <c r="K385" s="2"/>
      <c r="L385" s="10"/>
      <c r="M385" s="11"/>
      <c r="N385" s="11"/>
      <c r="O385" s="11"/>
      <c r="P385" s="102"/>
      <c r="Q385" s="416"/>
      <c r="R385" s="102"/>
      <c r="S385" s="11"/>
      <c r="T385" s="11"/>
      <c r="U385" s="11"/>
    </row>
    <row r="386" spans="11:21" x14ac:dyDescent="0.25">
      <c r="K386" s="2"/>
      <c r="L386" s="10"/>
      <c r="M386" s="11"/>
      <c r="N386" s="11"/>
      <c r="O386" s="11"/>
      <c r="P386" s="102"/>
      <c r="Q386" s="416"/>
      <c r="R386" s="102"/>
      <c r="S386" s="11"/>
      <c r="T386" s="11"/>
      <c r="U386" s="11"/>
    </row>
    <row r="387" spans="11:21" x14ac:dyDescent="0.25">
      <c r="K387" s="2"/>
      <c r="L387" s="10"/>
      <c r="M387" s="11"/>
      <c r="N387" s="11"/>
      <c r="O387" s="11"/>
      <c r="P387" s="102"/>
      <c r="Q387" s="416"/>
      <c r="R387" s="102"/>
      <c r="S387" s="11"/>
      <c r="T387" s="11"/>
      <c r="U387" s="11"/>
    </row>
    <row r="388" spans="11:21" x14ac:dyDescent="0.25">
      <c r="K388" s="2"/>
      <c r="L388" s="10"/>
      <c r="M388" s="11"/>
      <c r="N388" s="11"/>
      <c r="O388" s="11"/>
      <c r="P388" s="102"/>
      <c r="Q388" s="416"/>
      <c r="R388" s="102"/>
      <c r="S388" s="11"/>
      <c r="T388" s="11"/>
      <c r="U388" s="11"/>
    </row>
    <row r="389" spans="11:21" x14ac:dyDescent="0.25">
      <c r="K389" s="2"/>
      <c r="L389" s="10"/>
      <c r="M389" s="11"/>
      <c r="N389" s="11"/>
      <c r="O389" s="11"/>
      <c r="P389" s="102"/>
      <c r="Q389" s="416"/>
      <c r="R389" s="102"/>
      <c r="S389" s="11"/>
      <c r="T389" s="11"/>
      <c r="U389" s="11"/>
    </row>
    <row r="390" spans="11:21" x14ac:dyDescent="0.25">
      <c r="K390" s="2"/>
      <c r="L390" s="10"/>
      <c r="M390" s="11"/>
      <c r="N390" s="11"/>
      <c r="O390" s="11"/>
      <c r="P390" s="102"/>
      <c r="Q390" s="416"/>
      <c r="R390" s="102"/>
      <c r="S390" s="11"/>
      <c r="T390" s="11"/>
      <c r="U390" s="11"/>
    </row>
    <row r="391" spans="11:21" x14ac:dyDescent="0.25">
      <c r="K391" s="2"/>
      <c r="L391" s="10"/>
      <c r="M391" s="11"/>
      <c r="N391" s="11"/>
      <c r="O391" s="11"/>
      <c r="P391" s="102"/>
      <c r="Q391" s="416"/>
      <c r="R391" s="102"/>
      <c r="S391" s="11"/>
      <c r="T391" s="11"/>
      <c r="U391" s="11"/>
    </row>
    <row r="392" spans="11:21" x14ac:dyDescent="0.25">
      <c r="K392" s="2"/>
      <c r="L392" s="10"/>
      <c r="M392" s="11"/>
      <c r="N392" s="11"/>
      <c r="O392" s="11"/>
      <c r="P392" s="102"/>
      <c r="Q392" s="416"/>
      <c r="R392" s="102"/>
      <c r="S392" s="11"/>
      <c r="T392" s="11"/>
      <c r="U392" s="11"/>
    </row>
    <row r="393" spans="11:21" x14ac:dyDescent="0.25">
      <c r="K393" s="2"/>
      <c r="L393" s="10"/>
      <c r="M393" s="11"/>
      <c r="N393" s="11"/>
      <c r="O393" s="11"/>
      <c r="P393" s="102"/>
      <c r="Q393" s="416"/>
      <c r="R393" s="102"/>
      <c r="S393" s="11"/>
      <c r="T393" s="11"/>
      <c r="U393" s="11"/>
    </row>
    <row r="394" spans="11:21" x14ac:dyDescent="0.25">
      <c r="K394" s="2"/>
      <c r="L394" s="10"/>
      <c r="M394" s="11"/>
      <c r="N394" s="11"/>
      <c r="O394" s="11"/>
      <c r="P394" s="102"/>
      <c r="Q394" s="416"/>
      <c r="R394" s="102"/>
      <c r="S394" s="11"/>
      <c r="T394" s="11"/>
      <c r="U394" s="11"/>
    </row>
    <row r="395" spans="11:21" x14ac:dyDescent="0.25">
      <c r="K395" s="2"/>
      <c r="L395" s="10"/>
      <c r="M395" s="11"/>
      <c r="N395" s="11"/>
      <c r="O395" s="11"/>
      <c r="P395" s="102"/>
      <c r="Q395" s="416"/>
      <c r="R395" s="102"/>
      <c r="S395" s="11"/>
      <c r="T395" s="11"/>
      <c r="U395" s="11"/>
    </row>
    <row r="396" spans="11:21" x14ac:dyDescent="0.25">
      <c r="K396" s="2"/>
      <c r="L396" s="10"/>
      <c r="M396" s="11"/>
      <c r="N396" s="11"/>
      <c r="O396" s="11"/>
      <c r="P396" s="102"/>
      <c r="Q396" s="416"/>
      <c r="R396" s="102"/>
      <c r="S396" s="11"/>
      <c r="T396" s="11"/>
      <c r="U396" s="11"/>
    </row>
    <row r="397" spans="11:21" x14ac:dyDescent="0.25">
      <c r="K397" s="2"/>
      <c r="L397" s="10"/>
      <c r="M397" s="11"/>
      <c r="N397" s="11"/>
      <c r="O397" s="11"/>
      <c r="P397" s="102"/>
      <c r="Q397" s="416"/>
      <c r="R397" s="102"/>
      <c r="S397" s="11"/>
      <c r="T397" s="11"/>
      <c r="U397" s="11"/>
    </row>
    <row r="398" spans="11:21" x14ac:dyDescent="0.25">
      <c r="K398" s="2"/>
      <c r="L398" s="10"/>
      <c r="M398" s="11"/>
      <c r="N398" s="11"/>
      <c r="O398" s="11"/>
      <c r="P398" s="102"/>
      <c r="Q398" s="416"/>
      <c r="R398" s="102"/>
      <c r="S398" s="11"/>
      <c r="T398" s="11"/>
      <c r="U398" s="11"/>
    </row>
    <row r="399" spans="11:21" x14ac:dyDescent="0.25">
      <c r="K399" s="2"/>
      <c r="L399" s="10"/>
      <c r="M399" s="11"/>
      <c r="N399" s="11"/>
      <c r="O399" s="11"/>
      <c r="P399" s="102"/>
      <c r="Q399" s="416"/>
      <c r="R399" s="102"/>
      <c r="S399" s="11"/>
      <c r="T399" s="11"/>
      <c r="U399" s="11"/>
    </row>
    <row r="400" spans="11:21" x14ac:dyDescent="0.25">
      <c r="K400" s="2"/>
      <c r="L400" s="10"/>
      <c r="M400" s="11"/>
      <c r="N400" s="11"/>
      <c r="O400" s="11"/>
      <c r="P400" s="102"/>
      <c r="Q400" s="416"/>
      <c r="R400" s="102"/>
      <c r="S400" s="11"/>
      <c r="T400" s="11"/>
      <c r="U400" s="11"/>
    </row>
    <row r="401" spans="11:21" x14ac:dyDescent="0.25">
      <c r="K401" s="2"/>
      <c r="L401" s="10"/>
      <c r="M401" s="11"/>
      <c r="N401" s="11"/>
      <c r="O401" s="11"/>
      <c r="P401" s="102"/>
      <c r="Q401" s="416"/>
      <c r="R401" s="102"/>
      <c r="S401" s="11"/>
      <c r="T401" s="11"/>
      <c r="U401" s="11"/>
    </row>
    <row r="402" spans="11:21" x14ac:dyDescent="0.25">
      <c r="K402" s="2"/>
      <c r="L402" s="10"/>
      <c r="M402" s="11"/>
      <c r="N402" s="11"/>
      <c r="O402" s="11"/>
      <c r="P402" s="102"/>
      <c r="Q402" s="416"/>
      <c r="R402" s="102"/>
      <c r="S402" s="11"/>
      <c r="T402" s="11"/>
      <c r="U402" s="11"/>
    </row>
    <row r="403" spans="11:21" x14ac:dyDescent="0.25">
      <c r="K403" s="2"/>
      <c r="L403" s="10"/>
      <c r="M403" s="11"/>
      <c r="N403" s="11"/>
      <c r="O403" s="11"/>
      <c r="P403" s="102"/>
      <c r="Q403" s="416"/>
      <c r="R403" s="102"/>
      <c r="S403" s="11"/>
      <c r="T403" s="11"/>
      <c r="U403" s="11"/>
    </row>
    <row r="404" spans="11:21" x14ac:dyDescent="0.25">
      <c r="K404" s="2"/>
      <c r="L404" s="10"/>
      <c r="M404" s="11"/>
      <c r="N404" s="11"/>
      <c r="O404" s="11"/>
      <c r="P404" s="102"/>
      <c r="Q404" s="416"/>
      <c r="R404" s="102"/>
      <c r="S404" s="11"/>
      <c r="T404" s="11"/>
      <c r="U404" s="11"/>
    </row>
    <row r="405" spans="11:21" x14ac:dyDescent="0.25">
      <c r="K405" s="2"/>
      <c r="L405" s="10"/>
      <c r="M405" s="11"/>
      <c r="N405" s="11"/>
      <c r="O405" s="11"/>
      <c r="P405" s="102"/>
      <c r="Q405" s="416"/>
      <c r="R405" s="102"/>
      <c r="S405" s="11"/>
      <c r="T405" s="11"/>
      <c r="U405" s="11"/>
    </row>
    <row r="406" spans="11:21" x14ac:dyDescent="0.25">
      <c r="K406" s="2"/>
      <c r="L406" s="10"/>
      <c r="M406" s="11"/>
      <c r="N406" s="11"/>
      <c r="O406" s="11"/>
      <c r="P406" s="102"/>
      <c r="Q406" s="416"/>
      <c r="R406" s="102"/>
      <c r="S406" s="11"/>
      <c r="T406" s="11"/>
      <c r="U406" s="11"/>
    </row>
    <row r="407" spans="11:21" x14ac:dyDescent="0.25">
      <c r="K407" s="2"/>
      <c r="L407" s="10"/>
      <c r="M407" s="11"/>
      <c r="N407" s="11"/>
      <c r="O407" s="11"/>
      <c r="P407" s="102"/>
      <c r="Q407" s="416"/>
      <c r="R407" s="102"/>
      <c r="S407" s="11"/>
      <c r="T407" s="11"/>
      <c r="U407" s="11"/>
    </row>
    <row r="408" spans="11:21" x14ac:dyDescent="0.25">
      <c r="K408" s="2"/>
      <c r="L408" s="10"/>
      <c r="M408" s="11"/>
      <c r="N408" s="11"/>
      <c r="O408" s="11"/>
      <c r="P408" s="102"/>
      <c r="Q408" s="416"/>
      <c r="R408" s="102"/>
      <c r="S408" s="11"/>
      <c r="T408" s="11"/>
      <c r="U408" s="11"/>
    </row>
    <row r="409" spans="11:21" x14ac:dyDescent="0.25">
      <c r="K409" s="2"/>
      <c r="L409" s="10"/>
      <c r="M409" s="11"/>
      <c r="N409" s="11"/>
      <c r="O409" s="11"/>
      <c r="P409" s="102"/>
      <c r="Q409" s="416"/>
      <c r="R409" s="102"/>
      <c r="S409" s="11"/>
      <c r="T409" s="11"/>
      <c r="U409" s="11"/>
    </row>
    <row r="410" spans="11:21" x14ac:dyDescent="0.25">
      <c r="K410" s="2"/>
      <c r="L410" s="10"/>
      <c r="M410" s="11"/>
      <c r="N410" s="11"/>
      <c r="O410" s="11"/>
      <c r="P410" s="102"/>
      <c r="Q410" s="416"/>
      <c r="R410" s="102"/>
      <c r="S410" s="11"/>
      <c r="T410" s="11"/>
      <c r="U410" s="11"/>
    </row>
    <row r="411" spans="11:21" x14ac:dyDescent="0.25">
      <c r="K411" s="2"/>
      <c r="L411" s="10"/>
      <c r="M411" s="11"/>
      <c r="N411" s="11"/>
      <c r="O411" s="11"/>
      <c r="P411" s="102"/>
      <c r="Q411" s="416"/>
      <c r="R411" s="102"/>
      <c r="S411" s="11"/>
      <c r="T411" s="11"/>
      <c r="U411" s="11"/>
    </row>
    <row r="412" spans="11:21" x14ac:dyDescent="0.25">
      <c r="K412" s="2"/>
      <c r="L412" s="10"/>
      <c r="M412" s="11"/>
      <c r="N412" s="11"/>
      <c r="O412" s="11"/>
      <c r="P412" s="102"/>
      <c r="Q412" s="416"/>
      <c r="R412" s="102"/>
      <c r="S412" s="11"/>
      <c r="T412" s="11"/>
      <c r="U412" s="11"/>
    </row>
    <row r="413" spans="11:21" x14ac:dyDescent="0.25">
      <c r="K413" s="2"/>
      <c r="L413" s="10"/>
      <c r="M413" s="11"/>
      <c r="N413" s="11"/>
      <c r="O413" s="11"/>
      <c r="P413" s="102"/>
      <c r="Q413" s="416"/>
      <c r="R413" s="102"/>
      <c r="S413" s="11"/>
      <c r="T413" s="11"/>
      <c r="U413" s="11"/>
    </row>
    <row r="414" spans="11:21" x14ac:dyDescent="0.25">
      <c r="K414" s="2"/>
    </row>
    <row r="415" spans="11:21" x14ac:dyDescent="0.25">
      <c r="K415" s="2"/>
    </row>
    <row r="416" spans="11:21" x14ac:dyDescent="0.25">
      <c r="K416" s="2"/>
      <c r="L416" s="34"/>
      <c r="N416" s="25"/>
      <c r="P416" s="104"/>
      <c r="R416" s="104"/>
      <c r="T416" s="25"/>
      <c r="U416" s="24"/>
    </row>
    <row r="417" spans="11:21" x14ac:dyDescent="0.25">
      <c r="K417" s="2"/>
      <c r="U417" s="24"/>
    </row>
    <row r="418" spans="11:21" x14ac:dyDescent="0.25">
      <c r="K418" s="2"/>
      <c r="L418" s="33"/>
      <c r="U418" s="35"/>
    </row>
    <row r="419" spans="11:21" x14ac:dyDescent="0.25">
      <c r="K419" s="2"/>
    </row>
    <row r="420" spans="11:21" x14ac:dyDescent="0.25">
      <c r="K420" s="2"/>
    </row>
    <row r="421" spans="11:21" x14ac:dyDescent="0.25">
      <c r="K421" s="2"/>
    </row>
    <row r="422" spans="11:21" x14ac:dyDescent="0.25">
      <c r="K422" s="2"/>
    </row>
    <row r="423" spans="11:21" x14ac:dyDescent="0.25">
      <c r="K423" s="2"/>
      <c r="M423" s="1"/>
      <c r="O423" s="1"/>
      <c r="Q423" s="417"/>
      <c r="S423" s="1"/>
    </row>
    <row r="424" spans="11:21" x14ac:dyDescent="0.25">
      <c r="K424" s="2"/>
      <c r="M424" s="30"/>
      <c r="N424" s="4"/>
      <c r="O424" s="4"/>
      <c r="P424" s="412"/>
      <c r="Q424" s="143"/>
      <c r="R424" s="412"/>
      <c r="S424" s="4"/>
      <c r="T424" s="4"/>
      <c r="U424" s="4"/>
    </row>
    <row r="425" spans="11:21" x14ac:dyDescent="0.25">
      <c r="K425" s="2"/>
      <c r="L425" s="5"/>
      <c r="M425" s="6"/>
      <c r="N425" s="6"/>
      <c r="O425" s="6"/>
      <c r="P425" s="413"/>
      <c r="Q425" s="418"/>
      <c r="R425" s="413"/>
      <c r="S425" s="6"/>
      <c r="T425" s="6"/>
      <c r="U425" s="6"/>
    </row>
    <row r="426" spans="11:21" x14ac:dyDescent="0.25">
      <c r="K426" s="2"/>
      <c r="L426" s="10"/>
      <c r="M426" s="11"/>
      <c r="N426" s="11"/>
      <c r="O426" s="11"/>
      <c r="P426" s="102"/>
      <c r="Q426" s="416"/>
      <c r="R426" s="102"/>
      <c r="S426" s="11"/>
      <c r="T426" s="11"/>
      <c r="U426" s="11"/>
    </row>
    <row r="427" spans="11:21" x14ac:dyDescent="0.25">
      <c r="K427" s="2"/>
      <c r="L427" s="10"/>
      <c r="M427" s="11"/>
      <c r="N427" s="11"/>
      <c r="O427" s="11"/>
      <c r="P427" s="102"/>
      <c r="Q427" s="416"/>
      <c r="R427" s="102"/>
      <c r="S427" s="11"/>
      <c r="T427" s="11"/>
      <c r="U427" s="11"/>
    </row>
    <row r="428" spans="11:21" x14ac:dyDescent="0.25">
      <c r="K428" s="2"/>
      <c r="L428" s="10"/>
      <c r="M428" s="11"/>
      <c r="N428" s="11"/>
      <c r="O428" s="11"/>
      <c r="P428" s="102"/>
      <c r="Q428" s="416"/>
      <c r="R428" s="102"/>
      <c r="S428" s="11"/>
      <c r="T428" s="11"/>
      <c r="U428" s="11"/>
    </row>
    <row r="429" spans="11:21" x14ac:dyDescent="0.25">
      <c r="K429" s="2"/>
      <c r="L429" s="10"/>
      <c r="M429" s="11"/>
      <c r="N429" s="11"/>
      <c r="O429" s="11"/>
      <c r="P429" s="102"/>
      <c r="Q429" s="416"/>
      <c r="R429" s="102"/>
      <c r="S429" s="11"/>
      <c r="T429" s="11"/>
      <c r="U429" s="11"/>
    </row>
    <row r="430" spans="11:21" x14ac:dyDescent="0.25">
      <c r="K430" s="2"/>
      <c r="L430" s="10"/>
      <c r="M430" s="11"/>
      <c r="N430" s="11"/>
      <c r="O430" s="11"/>
      <c r="P430" s="102"/>
      <c r="Q430" s="416"/>
      <c r="R430" s="102"/>
      <c r="S430" s="11"/>
      <c r="T430" s="11"/>
      <c r="U430" s="11"/>
    </row>
    <row r="431" spans="11:21" x14ac:dyDescent="0.25">
      <c r="K431" s="2"/>
      <c r="L431" s="10"/>
      <c r="M431" s="11"/>
      <c r="N431" s="11"/>
      <c r="O431" s="11"/>
      <c r="P431" s="102"/>
      <c r="Q431" s="416"/>
      <c r="R431" s="102"/>
      <c r="S431" s="11"/>
      <c r="T431" s="11"/>
      <c r="U431" s="11"/>
    </row>
    <row r="432" spans="11:21" x14ac:dyDescent="0.25">
      <c r="K432" s="2"/>
      <c r="L432" s="10"/>
      <c r="M432" s="11"/>
      <c r="N432" s="11"/>
      <c r="O432" s="11"/>
      <c r="P432" s="102"/>
      <c r="Q432" s="416"/>
      <c r="R432" s="102"/>
      <c r="S432" s="11"/>
      <c r="T432" s="11"/>
      <c r="U432" s="11"/>
    </row>
    <row r="433" spans="11:21" x14ac:dyDescent="0.25">
      <c r="K433" s="2"/>
      <c r="L433" s="10"/>
      <c r="M433" s="11"/>
      <c r="N433" s="11"/>
      <c r="O433" s="11"/>
      <c r="P433" s="102"/>
      <c r="Q433" s="416"/>
      <c r="R433" s="102"/>
      <c r="S433" s="11"/>
      <c r="T433" s="11"/>
      <c r="U433" s="11"/>
    </row>
    <row r="434" spans="11:21" x14ac:dyDescent="0.25">
      <c r="K434" s="2"/>
      <c r="L434" s="10"/>
      <c r="M434" s="11"/>
      <c r="N434" s="11"/>
      <c r="O434" s="11"/>
      <c r="P434" s="102"/>
      <c r="Q434" s="416"/>
      <c r="R434" s="102"/>
      <c r="S434" s="11"/>
      <c r="T434" s="11"/>
      <c r="U434" s="11"/>
    </row>
    <row r="435" spans="11:21" x14ac:dyDescent="0.25">
      <c r="K435" s="2"/>
      <c r="L435" s="10"/>
      <c r="M435" s="11"/>
      <c r="N435" s="11"/>
      <c r="O435" s="11"/>
      <c r="P435" s="102"/>
      <c r="Q435" s="416"/>
      <c r="R435" s="102"/>
      <c r="S435" s="11"/>
      <c r="T435" s="11"/>
      <c r="U435" s="11"/>
    </row>
    <row r="436" spans="11:21" x14ac:dyDescent="0.25">
      <c r="K436" s="2"/>
      <c r="L436" s="10"/>
      <c r="M436" s="11"/>
      <c r="N436" s="11"/>
      <c r="O436" s="11"/>
      <c r="P436" s="102"/>
      <c r="Q436" s="416"/>
      <c r="R436" s="102"/>
      <c r="S436" s="11"/>
      <c r="T436" s="11"/>
      <c r="U436" s="11"/>
    </row>
    <row r="437" spans="11:21" x14ac:dyDescent="0.25">
      <c r="K437" s="2"/>
      <c r="L437" s="10"/>
      <c r="M437" s="11"/>
      <c r="N437" s="11"/>
      <c r="O437" s="11"/>
      <c r="P437" s="102"/>
      <c r="Q437" s="416"/>
      <c r="R437" s="102"/>
      <c r="S437" s="11"/>
      <c r="T437" s="11"/>
      <c r="U437" s="11"/>
    </row>
    <row r="438" spans="11:21" x14ac:dyDescent="0.25">
      <c r="K438" s="2"/>
      <c r="L438" s="10"/>
      <c r="M438" s="11"/>
      <c r="N438" s="11"/>
      <c r="O438" s="11"/>
      <c r="P438" s="102"/>
      <c r="Q438" s="416"/>
      <c r="R438" s="102"/>
      <c r="S438" s="11"/>
      <c r="T438" s="11"/>
      <c r="U438" s="11"/>
    </row>
    <row r="439" spans="11:21" x14ac:dyDescent="0.25">
      <c r="K439" s="2"/>
      <c r="L439" s="10"/>
      <c r="M439" s="11"/>
      <c r="N439" s="11"/>
      <c r="O439" s="11"/>
      <c r="P439" s="102"/>
      <c r="Q439" s="416"/>
      <c r="R439" s="102"/>
      <c r="S439" s="11"/>
      <c r="T439" s="11"/>
      <c r="U439" s="11"/>
    </row>
    <row r="440" spans="11:21" x14ac:dyDescent="0.25">
      <c r="K440" s="2"/>
      <c r="L440" s="10"/>
      <c r="M440" s="11"/>
      <c r="N440" s="11"/>
      <c r="O440" s="11"/>
      <c r="P440" s="102"/>
      <c r="Q440" s="416"/>
      <c r="R440" s="102"/>
      <c r="S440" s="11"/>
      <c r="T440" s="11"/>
      <c r="U440" s="11"/>
    </row>
    <row r="441" spans="11:21" x14ac:dyDescent="0.25">
      <c r="K441" s="2"/>
      <c r="L441" s="10"/>
      <c r="M441" s="11"/>
      <c r="N441" s="11"/>
      <c r="O441" s="11"/>
      <c r="P441" s="102"/>
      <c r="Q441" s="416"/>
      <c r="R441" s="102"/>
      <c r="S441" s="11"/>
      <c r="T441" s="11"/>
      <c r="U441" s="11"/>
    </row>
    <row r="442" spans="11:21" x14ac:dyDescent="0.25">
      <c r="K442" s="2"/>
      <c r="L442" s="10"/>
      <c r="M442" s="11"/>
      <c r="N442" s="11"/>
      <c r="O442" s="11"/>
      <c r="P442" s="102"/>
      <c r="Q442" s="416"/>
      <c r="R442" s="102"/>
      <c r="S442" s="11"/>
      <c r="T442" s="11"/>
      <c r="U442" s="11"/>
    </row>
    <row r="443" spans="11:21" x14ac:dyDescent="0.25">
      <c r="K443" s="2"/>
      <c r="L443" s="10"/>
      <c r="M443" s="11"/>
      <c r="N443" s="11"/>
      <c r="O443" s="11"/>
      <c r="P443" s="102"/>
      <c r="Q443" s="416"/>
      <c r="R443" s="102"/>
      <c r="S443" s="11"/>
      <c r="T443" s="11"/>
      <c r="U443" s="11"/>
    </row>
    <row r="444" spans="11:21" x14ac:dyDescent="0.25">
      <c r="K444" s="2"/>
      <c r="L444" s="10"/>
      <c r="M444" s="11"/>
      <c r="N444" s="11"/>
      <c r="O444" s="11"/>
      <c r="P444" s="102"/>
      <c r="Q444" s="416"/>
      <c r="R444" s="102"/>
      <c r="S444" s="11"/>
      <c r="T444" s="11"/>
      <c r="U444" s="11"/>
    </row>
    <row r="445" spans="11:21" x14ac:dyDescent="0.25">
      <c r="K445" s="2"/>
      <c r="L445" s="10"/>
      <c r="M445" s="11"/>
      <c r="N445" s="11"/>
      <c r="O445" s="11"/>
      <c r="P445" s="102"/>
      <c r="Q445" s="416"/>
      <c r="R445" s="102"/>
      <c r="S445" s="11"/>
      <c r="T445" s="11"/>
      <c r="U445" s="11"/>
    </row>
    <row r="446" spans="11:21" x14ac:dyDescent="0.25">
      <c r="K446" s="2"/>
      <c r="L446" s="10"/>
      <c r="M446" s="11"/>
      <c r="N446" s="11"/>
      <c r="O446" s="11"/>
      <c r="P446" s="102"/>
      <c r="Q446" s="416"/>
      <c r="R446" s="102"/>
      <c r="S446" s="11"/>
      <c r="T446" s="11"/>
      <c r="U446" s="11"/>
    </row>
    <row r="447" spans="11:21" x14ac:dyDescent="0.25">
      <c r="K447" s="2"/>
      <c r="L447" s="10"/>
      <c r="M447" s="11"/>
      <c r="N447" s="11"/>
      <c r="O447" s="11"/>
      <c r="P447" s="102"/>
      <c r="Q447" s="416"/>
      <c r="R447" s="102"/>
      <c r="S447" s="11"/>
      <c r="T447" s="11"/>
      <c r="U447" s="11"/>
    </row>
    <row r="448" spans="11:21" x14ac:dyDescent="0.25">
      <c r="K448" s="2"/>
      <c r="L448" s="10"/>
      <c r="M448" s="11"/>
      <c r="N448" s="11"/>
      <c r="O448" s="11"/>
      <c r="P448" s="102"/>
      <c r="Q448" s="416"/>
      <c r="R448" s="102"/>
      <c r="S448" s="11"/>
      <c r="T448" s="11"/>
      <c r="U448" s="11"/>
    </row>
    <row r="449" spans="11:21" x14ac:dyDescent="0.25">
      <c r="K449" s="2"/>
      <c r="L449" s="10"/>
      <c r="M449" s="11"/>
      <c r="N449" s="11"/>
      <c r="O449" s="11"/>
      <c r="P449" s="102"/>
      <c r="Q449" s="416"/>
      <c r="R449" s="102"/>
      <c r="S449" s="11"/>
      <c r="T449" s="11"/>
      <c r="U449" s="11"/>
    </row>
    <row r="450" spans="11:21" x14ac:dyDescent="0.25">
      <c r="K450" s="2"/>
      <c r="L450" s="10"/>
      <c r="M450" s="11"/>
      <c r="N450" s="11"/>
      <c r="O450" s="11"/>
      <c r="P450" s="102"/>
      <c r="Q450" s="416"/>
      <c r="R450" s="102"/>
      <c r="S450" s="11"/>
      <c r="T450" s="11"/>
      <c r="U450" s="11"/>
    </row>
    <row r="451" spans="11:21" x14ac:dyDescent="0.25">
      <c r="K451" s="2"/>
      <c r="L451" s="10"/>
      <c r="M451" s="11"/>
      <c r="N451" s="11"/>
      <c r="O451" s="11"/>
      <c r="P451" s="102"/>
      <c r="Q451" s="416"/>
      <c r="R451" s="102"/>
      <c r="S451" s="11"/>
      <c r="T451" s="11"/>
      <c r="U451" s="11"/>
    </row>
    <row r="452" spans="11:21" x14ac:dyDescent="0.25">
      <c r="K452" s="2"/>
      <c r="L452" s="10"/>
      <c r="M452" s="11"/>
      <c r="N452" s="11"/>
      <c r="O452" s="11"/>
      <c r="P452" s="102"/>
      <c r="Q452" s="416"/>
      <c r="R452" s="102"/>
      <c r="S452" s="11"/>
      <c r="T452" s="11"/>
      <c r="U452" s="11"/>
    </row>
    <row r="453" spans="11:21" x14ac:dyDescent="0.25">
      <c r="K453" s="2"/>
      <c r="L453" s="10"/>
      <c r="M453" s="11"/>
      <c r="N453" s="11"/>
      <c r="O453" s="11"/>
      <c r="P453" s="102"/>
      <c r="Q453" s="416"/>
      <c r="R453" s="102"/>
      <c r="S453" s="11"/>
      <c r="T453" s="11"/>
      <c r="U453" s="11"/>
    </row>
    <row r="454" spans="11:21" x14ac:dyDescent="0.25">
      <c r="K454" s="2"/>
      <c r="L454" s="10"/>
      <c r="M454" s="11"/>
      <c r="N454" s="11"/>
      <c r="O454" s="11"/>
      <c r="P454" s="102"/>
      <c r="Q454" s="416"/>
      <c r="R454" s="102"/>
      <c r="S454" s="11"/>
      <c r="T454" s="11"/>
      <c r="U454" s="11"/>
    </row>
    <row r="455" spans="11:21" x14ac:dyDescent="0.25">
      <c r="K455" s="2"/>
      <c r="L455" s="10"/>
      <c r="M455" s="11"/>
      <c r="N455" s="11"/>
      <c r="O455" s="11"/>
      <c r="P455" s="102"/>
      <c r="Q455" s="416"/>
      <c r="R455" s="102"/>
      <c r="S455" s="11"/>
      <c r="T455" s="11"/>
      <c r="U455" s="11"/>
    </row>
    <row r="456" spans="11:21" x14ac:dyDescent="0.25">
      <c r="K456" s="2"/>
      <c r="L456" s="10"/>
      <c r="M456" s="11"/>
      <c r="N456" s="11"/>
      <c r="O456" s="11"/>
      <c r="P456" s="102"/>
      <c r="Q456" s="416"/>
      <c r="R456" s="102"/>
      <c r="S456" s="11"/>
      <c r="T456" s="11"/>
      <c r="U456" s="11"/>
    </row>
    <row r="457" spans="11:21" x14ac:dyDescent="0.25">
      <c r="K457" s="2"/>
      <c r="L457" s="10"/>
      <c r="M457" s="11"/>
      <c r="N457" s="11"/>
      <c r="O457" s="11"/>
      <c r="P457" s="102"/>
      <c r="Q457" s="416"/>
      <c r="R457" s="102"/>
      <c r="S457" s="11"/>
      <c r="T457" s="11"/>
      <c r="U457" s="11"/>
    </row>
    <row r="458" spans="11:21" x14ac:dyDescent="0.25">
      <c r="K458" s="2"/>
    </row>
    <row r="459" spans="11:21" x14ac:dyDescent="0.25">
      <c r="K459" s="2"/>
      <c r="S459" s="14"/>
    </row>
    <row r="460" spans="11:21" x14ac:dyDescent="0.25">
      <c r="K460" s="2"/>
      <c r="L460" s="34"/>
      <c r="N460" s="25"/>
      <c r="P460" s="104"/>
      <c r="R460" s="104"/>
      <c r="T460" s="25"/>
      <c r="U460" s="24"/>
    </row>
    <row r="461" spans="11:21" x14ac:dyDescent="0.25">
      <c r="K461" s="2"/>
      <c r="U461" s="24"/>
    </row>
    <row r="462" spans="11:21" x14ac:dyDescent="0.25">
      <c r="K462" s="2"/>
      <c r="L462" s="33"/>
      <c r="U462" s="36"/>
    </row>
    <row r="463" spans="11:21" x14ac:dyDescent="0.25">
      <c r="K463" s="2"/>
    </row>
    <row r="464" spans="11:21" x14ac:dyDescent="0.25">
      <c r="K464" s="2"/>
    </row>
    <row r="465" spans="11:31" x14ac:dyDescent="0.25">
      <c r="K465" s="2"/>
      <c r="M465" s="1"/>
      <c r="O465" s="1"/>
      <c r="Q465" s="417"/>
      <c r="S465" s="1"/>
      <c r="W465" s="1"/>
      <c r="Y465" s="1"/>
      <c r="AA465" s="1"/>
      <c r="AC465" s="1"/>
    </row>
    <row r="466" spans="11:31" x14ac:dyDescent="0.25">
      <c r="K466" s="2"/>
      <c r="M466" s="30"/>
      <c r="N466" s="4"/>
      <c r="O466" s="4"/>
      <c r="P466" s="412"/>
      <c r="Q466" s="143"/>
      <c r="R466" s="412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5">
      <c r="K467" s="2"/>
      <c r="L467" s="5"/>
      <c r="M467" s="6"/>
      <c r="N467" s="6"/>
      <c r="O467" s="6"/>
      <c r="P467" s="413"/>
      <c r="Q467" s="418"/>
      <c r="R467" s="413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5">
      <c r="K468" s="2"/>
      <c r="L468" s="10"/>
      <c r="M468" s="11"/>
      <c r="N468" s="11"/>
      <c r="O468" s="11"/>
      <c r="P468" s="102"/>
      <c r="Q468" s="416"/>
      <c r="R468" s="102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5">
      <c r="K469" s="2"/>
      <c r="L469" s="10"/>
      <c r="M469" s="11"/>
      <c r="N469" s="11"/>
      <c r="O469" s="11"/>
      <c r="P469" s="102"/>
      <c r="Q469" s="416"/>
      <c r="R469" s="102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5">
      <c r="K470" s="2"/>
      <c r="L470" s="10"/>
      <c r="M470" s="11"/>
      <c r="N470" s="11"/>
      <c r="O470" s="11"/>
      <c r="P470" s="102"/>
      <c r="Q470" s="416"/>
      <c r="R470" s="102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5">
      <c r="K471" s="2"/>
      <c r="L471" s="10"/>
      <c r="M471" s="11"/>
      <c r="N471" s="11"/>
      <c r="O471" s="11"/>
      <c r="P471" s="102"/>
      <c r="Q471" s="416"/>
      <c r="R471" s="102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5">
      <c r="K472" s="2"/>
      <c r="L472" s="10"/>
      <c r="M472" s="11"/>
      <c r="N472" s="11"/>
      <c r="O472" s="11"/>
      <c r="P472" s="102"/>
      <c r="Q472" s="416"/>
      <c r="R472" s="102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5">
      <c r="K473" s="2"/>
      <c r="L473" s="10"/>
      <c r="M473" s="11"/>
      <c r="N473" s="11"/>
      <c r="O473" s="11"/>
      <c r="P473" s="102"/>
      <c r="Q473" s="416"/>
      <c r="R473" s="102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5">
      <c r="K474" s="2"/>
      <c r="L474" s="10"/>
      <c r="M474" s="11"/>
      <c r="N474" s="11"/>
      <c r="O474" s="11"/>
      <c r="P474" s="102"/>
      <c r="Q474" s="416"/>
      <c r="R474" s="102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5">
      <c r="K475" s="2"/>
      <c r="L475" s="10"/>
      <c r="M475" s="11"/>
      <c r="N475" s="11"/>
      <c r="O475" s="11"/>
      <c r="P475" s="102"/>
      <c r="Q475" s="416"/>
      <c r="R475" s="102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5">
      <c r="K476" s="2"/>
      <c r="L476" s="10"/>
      <c r="M476" s="11"/>
      <c r="N476" s="11"/>
      <c r="O476" s="11"/>
      <c r="P476" s="102"/>
      <c r="Q476" s="416"/>
      <c r="R476" s="102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5">
      <c r="K477" s="2"/>
      <c r="L477" s="10"/>
      <c r="M477" s="11"/>
      <c r="N477" s="11"/>
      <c r="O477" s="11"/>
      <c r="P477" s="102"/>
      <c r="Q477" s="416"/>
      <c r="R477" s="102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5">
      <c r="K478" s="2"/>
      <c r="L478" s="10"/>
      <c r="M478" s="11"/>
      <c r="N478" s="11"/>
      <c r="O478" s="11"/>
      <c r="P478" s="102"/>
      <c r="Q478" s="416"/>
      <c r="R478" s="102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5">
      <c r="K479" s="2"/>
      <c r="L479" s="10"/>
      <c r="M479" s="11"/>
      <c r="N479" s="11"/>
      <c r="O479" s="11"/>
      <c r="P479" s="102"/>
      <c r="Q479" s="416"/>
      <c r="R479" s="102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5">
      <c r="K480" s="2"/>
      <c r="L480" s="10"/>
      <c r="M480" s="11"/>
      <c r="N480" s="11"/>
      <c r="O480" s="11"/>
      <c r="P480" s="102"/>
      <c r="Q480" s="416"/>
      <c r="R480" s="102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5">
      <c r="K481" s="2"/>
      <c r="L481" s="10"/>
      <c r="M481" s="11"/>
      <c r="N481" s="11"/>
      <c r="O481" s="11"/>
      <c r="P481" s="102"/>
      <c r="Q481" s="416"/>
      <c r="R481" s="102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5">
      <c r="K482" s="2"/>
      <c r="L482" s="10"/>
      <c r="M482" s="11"/>
      <c r="N482" s="11"/>
      <c r="O482" s="11"/>
      <c r="P482" s="102"/>
      <c r="Q482" s="416"/>
      <c r="R482" s="102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5">
      <c r="K483" s="2"/>
      <c r="L483" s="10"/>
      <c r="M483" s="11"/>
      <c r="N483" s="11"/>
      <c r="O483" s="11"/>
      <c r="P483" s="102"/>
      <c r="Q483" s="416"/>
      <c r="R483" s="102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5">
      <c r="K484" s="2"/>
      <c r="L484" s="10"/>
      <c r="M484" s="11"/>
      <c r="N484" s="11"/>
      <c r="O484" s="11"/>
      <c r="P484" s="102"/>
      <c r="Q484" s="416"/>
      <c r="R484" s="102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5">
      <c r="K485" s="2"/>
      <c r="L485" s="10"/>
      <c r="M485" s="11"/>
      <c r="N485" s="11"/>
      <c r="O485" s="11"/>
      <c r="P485" s="102"/>
      <c r="Q485" s="416"/>
      <c r="R485" s="102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5">
      <c r="K486" s="2"/>
      <c r="L486" s="10"/>
      <c r="M486" s="11"/>
      <c r="N486" s="11"/>
      <c r="O486" s="11"/>
      <c r="P486" s="102"/>
      <c r="Q486" s="416"/>
      <c r="R486" s="102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5">
      <c r="K487" s="2"/>
      <c r="L487" s="10"/>
      <c r="M487" s="11"/>
      <c r="N487" s="11"/>
      <c r="O487" s="11"/>
      <c r="P487" s="102"/>
      <c r="Q487" s="416"/>
      <c r="R487" s="102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5">
      <c r="K488" s="2"/>
      <c r="L488" s="10"/>
      <c r="M488" s="11"/>
      <c r="N488" s="11"/>
      <c r="O488" s="11"/>
      <c r="P488" s="102"/>
      <c r="Q488" s="416"/>
      <c r="R488" s="102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5">
      <c r="K489" s="2"/>
      <c r="L489" s="10"/>
      <c r="M489" s="11"/>
      <c r="N489" s="11"/>
      <c r="O489" s="11"/>
      <c r="P489" s="102"/>
      <c r="Q489" s="416"/>
      <c r="R489" s="102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5">
      <c r="K490" s="2"/>
      <c r="L490" s="10"/>
      <c r="M490" s="11"/>
      <c r="N490" s="11"/>
      <c r="O490" s="11"/>
      <c r="P490" s="102"/>
      <c r="Q490" s="416"/>
      <c r="R490" s="102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5">
      <c r="K491" s="2"/>
      <c r="L491" s="10"/>
      <c r="M491" s="11"/>
      <c r="N491" s="11"/>
      <c r="O491" s="11"/>
      <c r="P491" s="102"/>
      <c r="Q491" s="416"/>
      <c r="R491" s="102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5">
      <c r="K492" s="2"/>
      <c r="L492" s="10"/>
      <c r="M492" s="11"/>
      <c r="N492" s="11"/>
      <c r="O492" s="11"/>
      <c r="P492" s="102"/>
      <c r="Q492" s="416"/>
      <c r="R492" s="102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5">
      <c r="K493" s="2"/>
      <c r="L493" s="10"/>
      <c r="M493" s="11"/>
      <c r="N493" s="11"/>
      <c r="O493" s="11"/>
      <c r="P493" s="102"/>
      <c r="Q493" s="416"/>
      <c r="R493" s="102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5">
      <c r="K494" s="2"/>
      <c r="L494" s="10"/>
      <c r="M494" s="11"/>
      <c r="N494" s="11"/>
      <c r="O494" s="11"/>
      <c r="P494" s="102"/>
      <c r="Q494" s="416"/>
      <c r="R494" s="102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5">
      <c r="K495" s="2"/>
      <c r="L495" s="10"/>
      <c r="M495" s="11"/>
      <c r="N495" s="11"/>
      <c r="O495" s="11"/>
      <c r="P495" s="102"/>
      <c r="Q495" s="416"/>
      <c r="R495" s="102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5">
      <c r="K496" s="2"/>
      <c r="L496" s="10"/>
      <c r="M496" s="11"/>
      <c r="N496" s="11"/>
      <c r="O496" s="11"/>
      <c r="P496" s="102"/>
      <c r="Q496" s="416"/>
      <c r="R496" s="102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5">
      <c r="K497" s="2"/>
      <c r="L497" s="10"/>
      <c r="M497" s="11"/>
      <c r="N497" s="11"/>
      <c r="O497" s="11"/>
      <c r="P497" s="102"/>
      <c r="Q497" s="416"/>
      <c r="R497" s="102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5">
      <c r="K498" s="2"/>
      <c r="L498" s="10"/>
      <c r="M498" s="11"/>
      <c r="N498" s="11"/>
      <c r="O498" s="11"/>
      <c r="P498" s="102"/>
      <c r="Q498" s="416"/>
      <c r="R498" s="102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5">
      <c r="K499" s="2"/>
      <c r="L499" s="10"/>
      <c r="M499" s="11"/>
      <c r="N499" s="11"/>
      <c r="O499" s="11"/>
      <c r="P499" s="102"/>
      <c r="Q499" s="416"/>
      <c r="R499" s="102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5">
      <c r="K500" s="2"/>
    </row>
    <row r="501" spans="11:31" x14ac:dyDescent="0.25">
      <c r="K501" s="2"/>
      <c r="S501" s="14"/>
      <c r="AC501" s="14"/>
    </row>
    <row r="502" spans="11:31" x14ac:dyDescent="0.25">
      <c r="K502" s="2"/>
      <c r="L502" s="34"/>
      <c r="N502" s="25"/>
      <c r="P502" s="104"/>
      <c r="R502" s="104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5">
      <c r="K503" s="2"/>
      <c r="U503" s="24"/>
      <c r="AE503" s="24"/>
    </row>
    <row r="504" spans="11:31" x14ac:dyDescent="0.25">
      <c r="K504" s="2"/>
      <c r="L504" s="33"/>
      <c r="U504" s="36"/>
      <c r="V504" s="33"/>
      <c r="AE504" s="36"/>
    </row>
  </sheetData>
  <phoneticPr fontId="0" type="noConversion"/>
  <pageMargins left="0.25" right="0.25" top="1" bottom="1" header="0.5" footer="0.5"/>
  <pageSetup orientation="portrait" horizontalDpi="300" verticalDpi="300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8"/>
  <sheetViews>
    <sheetView topLeftCell="A29" workbookViewId="0">
      <selection activeCell="C46" sqref="C46"/>
    </sheetView>
  </sheetViews>
  <sheetFormatPr defaultRowHeight="13.2" x14ac:dyDescent="0.25"/>
  <sheetData>
    <row r="3" spans="1:4" ht="13.8" x14ac:dyDescent="0.25">
      <c r="A3" s="134"/>
      <c r="B3" s="34" t="s">
        <v>133</v>
      </c>
    </row>
    <row r="4" spans="1:4" x14ac:dyDescent="0.25">
      <c r="A4" s="3"/>
      <c r="B4" s="59" t="s">
        <v>134</v>
      </c>
      <c r="D4" s="1"/>
    </row>
    <row r="5" spans="1:4" x14ac:dyDescent="0.25">
      <c r="A5" s="5" t="s">
        <v>11</v>
      </c>
      <c r="B5" s="6" t="s">
        <v>20</v>
      </c>
      <c r="C5" s="6" t="s">
        <v>21</v>
      </c>
    </row>
    <row r="6" spans="1:4" x14ac:dyDescent="0.25">
      <c r="A6" s="10">
        <v>1</v>
      </c>
      <c r="B6" s="11">
        <v>53056</v>
      </c>
      <c r="C6" s="11">
        <v>52585</v>
      </c>
      <c r="D6" s="25">
        <f>+C6-B6</f>
        <v>-471</v>
      </c>
    </row>
    <row r="7" spans="1:4" x14ac:dyDescent="0.25">
      <c r="A7" s="10">
        <v>2</v>
      </c>
      <c r="B7" s="129">
        <v>52799</v>
      </c>
      <c r="C7" s="11">
        <v>52585</v>
      </c>
      <c r="D7" s="25">
        <f t="shared" ref="D7:D36" si="0">+C7-B7</f>
        <v>-214</v>
      </c>
    </row>
    <row r="8" spans="1:4" x14ac:dyDescent="0.25">
      <c r="A8" s="10">
        <v>3</v>
      </c>
      <c r="B8" s="11">
        <v>56198</v>
      </c>
      <c r="C8" s="11">
        <v>57327</v>
      </c>
      <c r="D8" s="25">
        <f t="shared" si="0"/>
        <v>1129</v>
      </c>
    </row>
    <row r="9" spans="1:4" x14ac:dyDescent="0.25">
      <c r="A9" s="10">
        <v>4</v>
      </c>
      <c r="B9" s="11">
        <v>39345</v>
      </c>
      <c r="C9" s="11">
        <v>38839</v>
      </c>
      <c r="D9" s="25">
        <f t="shared" si="0"/>
        <v>-506</v>
      </c>
    </row>
    <row r="10" spans="1:4" x14ac:dyDescent="0.25">
      <c r="A10" s="10">
        <v>5</v>
      </c>
      <c r="B10" s="11">
        <v>57736</v>
      </c>
      <c r="C10" s="11">
        <v>57595</v>
      </c>
      <c r="D10" s="25">
        <f t="shared" si="0"/>
        <v>-141</v>
      </c>
    </row>
    <row r="11" spans="1:4" x14ac:dyDescent="0.25">
      <c r="A11" s="10">
        <v>6</v>
      </c>
      <c r="B11" s="11">
        <v>53279</v>
      </c>
      <c r="C11" s="11">
        <v>52981</v>
      </c>
      <c r="D11" s="25">
        <f t="shared" si="0"/>
        <v>-298</v>
      </c>
    </row>
    <row r="12" spans="1:4" x14ac:dyDescent="0.25">
      <c r="A12" s="10">
        <v>7</v>
      </c>
      <c r="B12" s="11">
        <v>49516</v>
      </c>
      <c r="C12" s="11">
        <v>48633</v>
      </c>
      <c r="D12" s="25">
        <f t="shared" si="0"/>
        <v>-883</v>
      </c>
    </row>
    <row r="13" spans="1:4" x14ac:dyDescent="0.25">
      <c r="A13" s="10">
        <v>8</v>
      </c>
      <c r="B13" s="11">
        <v>58091</v>
      </c>
      <c r="C13" s="11">
        <v>56822</v>
      </c>
      <c r="D13" s="25">
        <f t="shared" si="0"/>
        <v>-1269</v>
      </c>
    </row>
    <row r="14" spans="1:4" x14ac:dyDescent="0.25">
      <c r="A14" s="10">
        <v>9</v>
      </c>
      <c r="B14" s="11">
        <v>56234</v>
      </c>
      <c r="C14" s="11">
        <v>59388</v>
      </c>
      <c r="D14" s="25">
        <f t="shared" si="0"/>
        <v>3154</v>
      </c>
    </row>
    <row r="15" spans="1:4" x14ac:dyDescent="0.25">
      <c r="A15" s="10">
        <v>10</v>
      </c>
      <c r="B15" s="11">
        <v>58416</v>
      </c>
      <c r="C15" s="11">
        <v>59388</v>
      </c>
      <c r="D15" s="25">
        <f t="shared" si="0"/>
        <v>972</v>
      </c>
    </row>
    <row r="16" spans="1:4" x14ac:dyDescent="0.25">
      <c r="A16" s="10">
        <v>11</v>
      </c>
      <c r="B16" s="11">
        <v>33275</v>
      </c>
      <c r="C16" s="11">
        <v>41442</v>
      </c>
      <c r="D16" s="25">
        <f t="shared" si="0"/>
        <v>8167</v>
      </c>
    </row>
    <row r="17" spans="1:4" x14ac:dyDescent="0.25">
      <c r="A17" s="10">
        <v>12</v>
      </c>
      <c r="B17" s="11">
        <v>41688</v>
      </c>
      <c r="C17" s="11">
        <v>38336</v>
      </c>
      <c r="D17" s="25">
        <f t="shared" si="0"/>
        <v>-3352</v>
      </c>
    </row>
    <row r="18" spans="1:4" x14ac:dyDescent="0.25">
      <c r="A18" s="10">
        <v>13</v>
      </c>
      <c r="B18" s="11">
        <v>38952</v>
      </c>
      <c r="C18" s="11">
        <v>38928</v>
      </c>
      <c r="D18" s="25">
        <f t="shared" si="0"/>
        <v>-24</v>
      </c>
    </row>
    <row r="19" spans="1:4" x14ac:dyDescent="0.25">
      <c r="A19" s="10">
        <v>14</v>
      </c>
      <c r="B19" s="11">
        <v>57758</v>
      </c>
      <c r="C19" s="11">
        <v>58389</v>
      </c>
      <c r="D19" s="25">
        <f t="shared" si="0"/>
        <v>631</v>
      </c>
    </row>
    <row r="20" spans="1:4" x14ac:dyDescent="0.25">
      <c r="A20" s="10">
        <v>15</v>
      </c>
      <c r="B20" s="11">
        <v>54323</v>
      </c>
      <c r="C20" s="11">
        <v>54388</v>
      </c>
      <c r="D20" s="25">
        <f t="shared" si="0"/>
        <v>65</v>
      </c>
    </row>
    <row r="21" spans="1:4" x14ac:dyDescent="0.25">
      <c r="A21" s="10">
        <v>16</v>
      </c>
      <c r="B21" s="11">
        <v>54357</v>
      </c>
      <c r="C21" s="11">
        <v>54388</v>
      </c>
      <c r="D21" s="25">
        <f t="shared" si="0"/>
        <v>31</v>
      </c>
    </row>
    <row r="22" spans="1:4" x14ac:dyDescent="0.25">
      <c r="A22" s="10">
        <v>17</v>
      </c>
      <c r="B22" s="11">
        <v>53451</v>
      </c>
      <c r="C22" s="11">
        <v>52209</v>
      </c>
      <c r="D22" s="25">
        <f t="shared" si="0"/>
        <v>-1242</v>
      </c>
    </row>
    <row r="23" spans="1:4" x14ac:dyDescent="0.25">
      <c r="A23" s="10">
        <v>18</v>
      </c>
      <c r="B23" s="11"/>
      <c r="C23" s="11"/>
      <c r="D23" s="25">
        <f t="shared" si="0"/>
        <v>0</v>
      </c>
    </row>
    <row r="24" spans="1:4" x14ac:dyDescent="0.25">
      <c r="A24" s="10">
        <v>19</v>
      </c>
      <c r="B24" s="11"/>
      <c r="C24" s="11"/>
      <c r="D24" s="25">
        <f t="shared" si="0"/>
        <v>0</v>
      </c>
    </row>
    <row r="25" spans="1:4" x14ac:dyDescent="0.25">
      <c r="A25" s="10">
        <v>20</v>
      </c>
      <c r="B25" s="129"/>
      <c r="C25" s="11"/>
      <c r="D25" s="25">
        <f t="shared" si="0"/>
        <v>0</v>
      </c>
    </row>
    <row r="26" spans="1:4" x14ac:dyDescent="0.25">
      <c r="A26" s="10">
        <v>21</v>
      </c>
      <c r="B26" s="11"/>
      <c r="C26" s="11"/>
      <c r="D26" s="25">
        <f t="shared" si="0"/>
        <v>0</v>
      </c>
    </row>
    <row r="27" spans="1:4" x14ac:dyDescent="0.25">
      <c r="A27" s="10">
        <v>22</v>
      </c>
      <c r="B27" s="11"/>
      <c r="C27" s="11"/>
      <c r="D27" s="25">
        <f t="shared" si="0"/>
        <v>0</v>
      </c>
    </row>
    <row r="28" spans="1:4" x14ac:dyDescent="0.25">
      <c r="A28" s="10">
        <v>23</v>
      </c>
      <c r="B28" s="11"/>
      <c r="C28" s="11"/>
      <c r="D28" s="25">
        <f t="shared" si="0"/>
        <v>0</v>
      </c>
    </row>
    <row r="29" spans="1:4" x14ac:dyDescent="0.25">
      <c r="A29" s="10">
        <v>24</v>
      </c>
      <c r="B29" s="11"/>
      <c r="C29" s="11"/>
      <c r="D29" s="25">
        <f t="shared" si="0"/>
        <v>0</v>
      </c>
    </row>
    <row r="30" spans="1:4" x14ac:dyDescent="0.25">
      <c r="A30" s="10">
        <v>25</v>
      </c>
      <c r="B30" s="11"/>
      <c r="C30" s="11"/>
      <c r="D30" s="25">
        <f t="shared" si="0"/>
        <v>0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868474</v>
      </c>
      <c r="C37" s="11">
        <f>SUM(C6:C36)</f>
        <v>874223</v>
      </c>
      <c r="D37" s="25">
        <f>SUM(D6:D36)</f>
        <v>5749</v>
      </c>
    </row>
    <row r="38" spans="1:4" x14ac:dyDescent="0.25">
      <c r="A38" s="26"/>
      <c r="C38" s="14"/>
      <c r="D38" s="329">
        <f>+summary!H5</f>
        <v>2.15</v>
      </c>
    </row>
    <row r="39" spans="1:4" x14ac:dyDescent="0.25">
      <c r="D39" s="138">
        <f>+D38*D37</f>
        <v>12360.35</v>
      </c>
    </row>
    <row r="40" spans="1:4" x14ac:dyDescent="0.25">
      <c r="A40" s="57">
        <v>37225</v>
      </c>
      <c r="C40" s="15"/>
      <c r="D40" s="522">
        <v>35912.71</v>
      </c>
    </row>
    <row r="41" spans="1:4" x14ac:dyDescent="0.25">
      <c r="A41" s="57">
        <v>37242</v>
      </c>
      <c r="C41" s="48"/>
      <c r="D41" s="138">
        <f>+D40+D39</f>
        <v>48273.06</v>
      </c>
    </row>
    <row r="45" spans="1:4" x14ac:dyDescent="0.25">
      <c r="A45" s="32" t="s">
        <v>152</v>
      </c>
      <c r="B45" s="32"/>
      <c r="C45" s="32"/>
      <c r="D45" s="32"/>
    </row>
    <row r="46" spans="1:4" x14ac:dyDescent="0.25">
      <c r="A46" s="49">
        <f>+A40</f>
        <v>37225</v>
      </c>
      <c r="B46" s="32"/>
      <c r="C46" s="32"/>
      <c r="D46" s="513">
        <v>17122</v>
      </c>
    </row>
    <row r="47" spans="1:4" x14ac:dyDescent="0.25">
      <c r="A47" s="49">
        <f>+A41</f>
        <v>37242</v>
      </c>
      <c r="B47" s="32"/>
      <c r="C47" s="32"/>
      <c r="D47" s="355">
        <f>+D37</f>
        <v>5749</v>
      </c>
    </row>
    <row r="48" spans="1:4" x14ac:dyDescent="0.25">
      <c r="A48" s="32"/>
      <c r="B48" s="32"/>
      <c r="C48" s="32"/>
      <c r="D48" s="14">
        <f>+D47+D46</f>
        <v>22871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51"/>
  <sheetViews>
    <sheetView topLeftCell="A33" workbookViewId="0">
      <selection activeCell="C45" sqref="C45"/>
    </sheetView>
  </sheetViews>
  <sheetFormatPr defaultRowHeight="13.2" x14ac:dyDescent="0.25"/>
  <cols>
    <col min="9" max="9" width="9.33203125" bestFit="1" customWidth="1"/>
    <col min="13" max="13" width="12.33203125" bestFit="1" customWidth="1"/>
    <col min="15" max="15" width="12.33203125" bestFit="1" customWidth="1"/>
  </cols>
  <sheetData>
    <row r="3" spans="1:13" ht="13.8" x14ac:dyDescent="0.25">
      <c r="A3" s="134"/>
      <c r="B3" s="3" t="s">
        <v>135</v>
      </c>
      <c r="C3" s="87"/>
      <c r="D3" s="87"/>
      <c r="E3" s="87"/>
    </row>
    <row r="4" spans="1:13" x14ac:dyDescent="0.25">
      <c r="A4" s="3"/>
      <c r="B4" s="331" t="s">
        <v>136</v>
      </c>
      <c r="C4" s="87"/>
      <c r="D4" s="3"/>
      <c r="E4" s="87"/>
    </row>
    <row r="5" spans="1:13" x14ac:dyDescent="0.25">
      <c r="A5" s="5" t="s">
        <v>11</v>
      </c>
      <c r="B5" s="6" t="s">
        <v>20</v>
      </c>
      <c r="C5" s="6" t="s">
        <v>21</v>
      </c>
    </row>
    <row r="6" spans="1:13" x14ac:dyDescent="0.25">
      <c r="A6" s="10">
        <v>1</v>
      </c>
      <c r="B6" s="11">
        <v>-939</v>
      </c>
      <c r="C6" s="11">
        <v>-1588</v>
      </c>
      <c r="D6" s="25">
        <f>+C6-B6</f>
        <v>-649</v>
      </c>
    </row>
    <row r="7" spans="1:13" x14ac:dyDescent="0.25">
      <c r="A7" s="10">
        <v>2</v>
      </c>
      <c r="B7" s="11">
        <v>-2025</v>
      </c>
      <c r="C7" s="11">
        <v>-1588</v>
      </c>
      <c r="D7" s="25">
        <f t="shared" ref="D7:D36" si="0">+C7-B7</f>
        <v>437</v>
      </c>
    </row>
    <row r="8" spans="1:13" x14ac:dyDescent="0.25">
      <c r="A8" s="10">
        <v>3</v>
      </c>
      <c r="B8" s="11">
        <v>-2053</v>
      </c>
      <c r="C8" s="11">
        <v>-1588</v>
      </c>
      <c r="D8" s="25">
        <f t="shared" si="0"/>
        <v>465</v>
      </c>
    </row>
    <row r="9" spans="1:13" x14ac:dyDescent="0.25">
      <c r="A9" s="10">
        <v>4</v>
      </c>
      <c r="B9" s="11">
        <v>-1629</v>
      </c>
      <c r="C9" s="11">
        <v>-1588</v>
      </c>
      <c r="D9" s="25">
        <f t="shared" si="0"/>
        <v>41</v>
      </c>
    </row>
    <row r="10" spans="1:13" x14ac:dyDescent="0.25">
      <c r="A10" s="10">
        <v>5</v>
      </c>
      <c r="B10" s="11">
        <v>-2098</v>
      </c>
      <c r="C10" s="11">
        <v>-1588</v>
      </c>
      <c r="D10" s="25">
        <f t="shared" si="0"/>
        <v>510</v>
      </c>
    </row>
    <row r="11" spans="1:13" x14ac:dyDescent="0.25">
      <c r="A11" s="10">
        <v>6</v>
      </c>
      <c r="B11" s="11">
        <v>-980</v>
      </c>
      <c r="C11" s="11">
        <v>-1588</v>
      </c>
      <c r="D11" s="25">
        <f t="shared" si="0"/>
        <v>-608</v>
      </c>
    </row>
    <row r="12" spans="1:13" x14ac:dyDescent="0.25">
      <c r="A12" s="10">
        <v>7</v>
      </c>
      <c r="B12" s="11">
        <v>-556</v>
      </c>
      <c r="C12" s="11">
        <v>-1588</v>
      </c>
      <c r="D12" s="25">
        <f t="shared" si="0"/>
        <v>-1032</v>
      </c>
    </row>
    <row r="13" spans="1:13" x14ac:dyDescent="0.25">
      <c r="A13" s="10">
        <v>8</v>
      </c>
      <c r="B13" s="11">
        <v>-833</v>
      </c>
      <c r="C13" s="11">
        <v>-1588</v>
      </c>
      <c r="D13" s="25">
        <f t="shared" si="0"/>
        <v>-755</v>
      </c>
      <c r="H13" s="118"/>
      <c r="I13" s="34"/>
      <c r="J13" s="34"/>
      <c r="K13" s="189"/>
      <c r="L13" s="420" t="s">
        <v>180</v>
      </c>
      <c r="M13" s="189"/>
    </row>
    <row r="14" spans="1:13" x14ac:dyDescent="0.25">
      <c r="A14" s="10">
        <v>9</v>
      </c>
      <c r="B14" s="11">
        <v>-2039</v>
      </c>
      <c r="C14" s="11">
        <v>-1588</v>
      </c>
      <c r="D14" s="25">
        <f t="shared" si="0"/>
        <v>451</v>
      </c>
      <c r="H14" s="118" t="s">
        <v>40</v>
      </c>
      <c r="I14" s="421" t="s">
        <v>20</v>
      </c>
      <c r="J14" s="421" t="s">
        <v>21</v>
      </c>
      <c r="K14" s="422" t="s">
        <v>50</v>
      </c>
      <c r="L14" s="420" t="s">
        <v>16</v>
      </c>
      <c r="M14" s="189" t="s">
        <v>28</v>
      </c>
    </row>
    <row r="15" spans="1:13" x14ac:dyDescent="0.25">
      <c r="A15" s="10">
        <v>10</v>
      </c>
      <c r="B15" s="11">
        <v>-1966</v>
      </c>
      <c r="C15" s="11">
        <v>-1588</v>
      </c>
      <c r="D15" s="25">
        <f t="shared" si="0"/>
        <v>378</v>
      </c>
      <c r="H15" s="34"/>
      <c r="I15" s="34"/>
      <c r="J15" s="34"/>
      <c r="K15" s="34"/>
      <c r="L15" s="34"/>
      <c r="M15" s="34"/>
    </row>
    <row r="16" spans="1:13" x14ac:dyDescent="0.25">
      <c r="A16" s="10">
        <v>11</v>
      </c>
      <c r="B16" s="11">
        <v>-2018</v>
      </c>
      <c r="C16" s="11">
        <v>-1588</v>
      </c>
      <c r="D16" s="25">
        <f t="shared" si="0"/>
        <v>430</v>
      </c>
      <c r="H16" s="118">
        <v>36892</v>
      </c>
      <c r="I16" s="119">
        <v>-50582</v>
      </c>
      <c r="J16" s="119">
        <v>-68700</v>
      </c>
      <c r="K16" s="119">
        <f t="shared" ref="K16:K22" si="1">+J16-I16</f>
        <v>-18118</v>
      </c>
      <c r="L16" s="420">
        <v>8.2100000000000009</v>
      </c>
      <c r="M16" s="425">
        <f t="shared" ref="M16:M22" si="2">+L16*K16</f>
        <v>-148748.78000000003</v>
      </c>
    </row>
    <row r="17" spans="1:15" x14ac:dyDescent="0.25">
      <c r="A17" s="10">
        <v>12</v>
      </c>
      <c r="B17" s="11">
        <v>-1575</v>
      </c>
      <c r="C17" s="11">
        <v>-1588</v>
      </c>
      <c r="D17" s="25">
        <f t="shared" si="0"/>
        <v>-13</v>
      </c>
      <c r="H17" s="118">
        <v>36923</v>
      </c>
      <c r="I17" s="119">
        <v>-54068</v>
      </c>
      <c r="J17" s="119">
        <v>-70278</v>
      </c>
      <c r="K17" s="119">
        <f t="shared" si="1"/>
        <v>-16210</v>
      </c>
      <c r="L17" s="420">
        <v>5.62</v>
      </c>
      <c r="M17" s="425">
        <f t="shared" si="2"/>
        <v>-91100.2</v>
      </c>
    </row>
    <row r="18" spans="1:15" x14ac:dyDescent="0.25">
      <c r="A18" s="10">
        <v>13</v>
      </c>
      <c r="B18" s="11">
        <v>-303</v>
      </c>
      <c r="C18" s="11">
        <v>-1588</v>
      </c>
      <c r="D18" s="25">
        <f t="shared" si="0"/>
        <v>-1285</v>
      </c>
      <c r="H18" s="118">
        <v>36951</v>
      </c>
      <c r="I18" s="119">
        <v>-58719</v>
      </c>
      <c r="J18" s="119">
        <v>-82564</v>
      </c>
      <c r="K18" s="119">
        <f t="shared" si="1"/>
        <v>-23845</v>
      </c>
      <c r="L18" s="420">
        <v>4.9800000000000004</v>
      </c>
      <c r="M18" s="425">
        <f t="shared" si="2"/>
        <v>-118748.1</v>
      </c>
    </row>
    <row r="19" spans="1:15" x14ac:dyDescent="0.25">
      <c r="A19" s="10">
        <v>14</v>
      </c>
      <c r="B19" s="11">
        <v>-24</v>
      </c>
      <c r="C19" s="11">
        <v>-1588</v>
      </c>
      <c r="D19" s="25">
        <f t="shared" si="0"/>
        <v>-1564</v>
      </c>
      <c r="H19" s="118">
        <v>36982</v>
      </c>
      <c r="I19" s="119">
        <v>-52309</v>
      </c>
      <c r="J19" s="119">
        <v>-39370</v>
      </c>
      <c r="K19" s="119">
        <f t="shared" si="1"/>
        <v>12939</v>
      </c>
      <c r="L19" s="420">
        <v>4.87</v>
      </c>
      <c r="M19" s="425">
        <f t="shared" si="2"/>
        <v>63012.93</v>
      </c>
      <c r="O19" s="259"/>
    </row>
    <row r="20" spans="1:15" x14ac:dyDescent="0.25">
      <c r="A20" s="10">
        <v>15</v>
      </c>
      <c r="B20" s="11">
        <v>-8</v>
      </c>
      <c r="C20" s="11">
        <v>-530</v>
      </c>
      <c r="D20" s="25">
        <f t="shared" si="0"/>
        <v>-522</v>
      </c>
      <c r="H20" s="118">
        <v>37012</v>
      </c>
      <c r="I20" s="119">
        <v>-57841</v>
      </c>
      <c r="J20" s="119">
        <v>-49325</v>
      </c>
      <c r="K20" s="119">
        <f t="shared" si="1"/>
        <v>8516</v>
      </c>
      <c r="L20" s="420">
        <v>3.82</v>
      </c>
      <c r="M20" s="425">
        <f t="shared" si="2"/>
        <v>32531.119999999999</v>
      </c>
    </row>
    <row r="21" spans="1:15" x14ac:dyDescent="0.25">
      <c r="A21" s="10">
        <v>16</v>
      </c>
      <c r="B21" s="11">
        <v>-17</v>
      </c>
      <c r="C21" s="11">
        <v>-530</v>
      </c>
      <c r="D21" s="25">
        <f t="shared" si="0"/>
        <v>-513</v>
      </c>
      <c r="H21" s="118">
        <v>37043</v>
      </c>
      <c r="I21" s="119">
        <v>-50325</v>
      </c>
      <c r="J21" s="119">
        <v>-65214</v>
      </c>
      <c r="K21" s="119">
        <f t="shared" si="1"/>
        <v>-14889</v>
      </c>
      <c r="L21" s="420">
        <v>3.2</v>
      </c>
      <c r="M21" s="425">
        <f t="shared" si="2"/>
        <v>-47644.800000000003</v>
      </c>
    </row>
    <row r="22" spans="1:15" x14ac:dyDescent="0.25">
      <c r="A22" s="10">
        <v>17</v>
      </c>
      <c r="B22" s="11"/>
      <c r="C22" s="11"/>
      <c r="D22" s="25">
        <f t="shared" si="0"/>
        <v>0</v>
      </c>
      <c r="H22" s="118">
        <v>37073</v>
      </c>
      <c r="I22" s="119">
        <v>-43678</v>
      </c>
      <c r="J22" s="119">
        <v>-59252</v>
      </c>
      <c r="K22" s="119">
        <f t="shared" si="1"/>
        <v>-15574</v>
      </c>
      <c r="L22" s="420">
        <v>2.77</v>
      </c>
      <c r="M22" s="426">
        <f t="shared" si="2"/>
        <v>-43139.98</v>
      </c>
    </row>
    <row r="23" spans="1:15" ht="13.8" thickBot="1" x14ac:dyDescent="0.3">
      <c r="A23" s="10">
        <v>18</v>
      </c>
      <c r="B23" s="11"/>
      <c r="C23" s="11"/>
      <c r="D23" s="25">
        <f t="shared" si="0"/>
        <v>0</v>
      </c>
      <c r="H23" s="34"/>
      <c r="I23" s="119"/>
      <c r="J23" s="119"/>
      <c r="K23" s="119"/>
      <c r="L23" s="423"/>
      <c r="M23" s="424">
        <f>SUM(M16:M22)</f>
        <v>-353837.81000000006</v>
      </c>
      <c r="O23" s="259"/>
    </row>
    <row r="24" spans="1:15" ht="13.8" thickTop="1" x14ac:dyDescent="0.25">
      <c r="A24" s="10">
        <v>19</v>
      </c>
      <c r="B24" s="11"/>
      <c r="C24" s="11"/>
      <c r="D24" s="25">
        <f t="shared" si="0"/>
        <v>0</v>
      </c>
      <c r="H24" s="34"/>
      <c r="I24" s="34"/>
      <c r="J24" s="34"/>
      <c r="K24" s="34"/>
      <c r="L24" s="34"/>
      <c r="M24" s="34"/>
    </row>
    <row r="25" spans="1:15" x14ac:dyDescent="0.25">
      <c r="A25" s="10">
        <v>20</v>
      </c>
      <c r="B25" s="11"/>
      <c r="C25" s="11"/>
      <c r="D25" s="25">
        <f t="shared" si="0"/>
        <v>0</v>
      </c>
    </row>
    <row r="26" spans="1:15" x14ac:dyDescent="0.25">
      <c r="A26" s="10">
        <v>21</v>
      </c>
      <c r="B26" s="11"/>
      <c r="C26" s="11"/>
      <c r="D26" s="25">
        <f t="shared" si="0"/>
        <v>0</v>
      </c>
      <c r="H26" s="34"/>
      <c r="I26" s="34"/>
      <c r="J26" s="34"/>
      <c r="K26" s="34"/>
      <c r="L26" s="34"/>
      <c r="M26" s="34"/>
    </row>
    <row r="27" spans="1:15" x14ac:dyDescent="0.25">
      <c r="A27" s="10">
        <v>22</v>
      </c>
      <c r="B27" s="11"/>
      <c r="C27" s="11"/>
      <c r="D27" s="25">
        <f t="shared" si="0"/>
        <v>0</v>
      </c>
      <c r="H27" s="34"/>
      <c r="I27" s="34"/>
      <c r="J27" s="34"/>
      <c r="K27" s="34"/>
      <c r="L27" s="34"/>
      <c r="M27" s="34"/>
    </row>
    <row r="28" spans="1:15" x14ac:dyDescent="0.25">
      <c r="A28" s="10">
        <v>23</v>
      </c>
      <c r="B28" s="11"/>
      <c r="C28" s="11"/>
      <c r="D28" s="25">
        <f t="shared" si="0"/>
        <v>0</v>
      </c>
    </row>
    <row r="29" spans="1:15" x14ac:dyDescent="0.25">
      <c r="A29" s="10">
        <v>24</v>
      </c>
      <c r="B29" s="11"/>
      <c r="C29" s="11"/>
      <c r="D29" s="25">
        <f t="shared" si="0"/>
        <v>0</v>
      </c>
    </row>
    <row r="30" spans="1:15" x14ac:dyDescent="0.25">
      <c r="A30" s="10">
        <v>25</v>
      </c>
      <c r="B30" s="11"/>
      <c r="C30" s="11"/>
      <c r="D30" s="25">
        <f t="shared" si="0"/>
        <v>0</v>
      </c>
    </row>
    <row r="31" spans="1:15" x14ac:dyDescent="0.25">
      <c r="A31" s="10">
        <v>26</v>
      </c>
      <c r="B31" s="11"/>
      <c r="C31" s="11"/>
      <c r="D31" s="25">
        <f t="shared" si="0"/>
        <v>0</v>
      </c>
    </row>
    <row r="32" spans="1:15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-19063</v>
      </c>
      <c r="C37" s="11">
        <f>SUM(C6:C36)</f>
        <v>-23292</v>
      </c>
      <c r="D37" s="25">
        <f>SUM(D6:D36)</f>
        <v>-4229</v>
      </c>
    </row>
    <row r="38" spans="1:4" x14ac:dyDescent="0.25">
      <c r="A38" s="26"/>
      <c r="C38" s="14"/>
      <c r="D38" s="329">
        <f>+summary!H4</f>
        <v>2.14</v>
      </c>
    </row>
    <row r="39" spans="1:4" x14ac:dyDescent="0.25">
      <c r="D39" s="138">
        <f>+D38*D37</f>
        <v>-9050.0600000000013</v>
      </c>
    </row>
    <row r="40" spans="1:4" x14ac:dyDescent="0.25">
      <c r="A40" s="57">
        <v>37225</v>
      </c>
      <c r="C40" s="15"/>
      <c r="D40" s="523">
        <v>-345354</v>
      </c>
    </row>
    <row r="41" spans="1:4" x14ac:dyDescent="0.25">
      <c r="A41" s="57">
        <v>37241</v>
      </c>
      <c r="C41" s="48"/>
      <c r="D41" s="138">
        <f>+D40+D39</f>
        <v>-354404.06</v>
      </c>
    </row>
    <row r="47" spans="1:4" x14ac:dyDescent="0.25">
      <c r="A47" s="32" t="s">
        <v>152</v>
      </c>
      <c r="B47" s="32"/>
      <c r="C47" s="32"/>
      <c r="D47" s="32"/>
    </row>
    <row r="48" spans="1:4" x14ac:dyDescent="0.25">
      <c r="A48" s="49">
        <f>+A40</f>
        <v>37225</v>
      </c>
      <c r="B48" s="32"/>
      <c r="C48" s="32"/>
      <c r="D48" s="513">
        <v>-39976</v>
      </c>
    </row>
    <row r="49" spans="1:4" x14ac:dyDescent="0.25">
      <c r="A49" s="49">
        <f>+A41</f>
        <v>37241</v>
      </c>
      <c r="B49" s="32"/>
      <c r="C49" s="32"/>
      <c r="D49" s="355">
        <f>+D37</f>
        <v>-4229</v>
      </c>
    </row>
    <row r="50" spans="1:4" x14ac:dyDescent="0.25">
      <c r="A50" s="32"/>
      <c r="B50" s="32"/>
      <c r="C50" s="32"/>
      <c r="D50" s="14">
        <f>+D49+D48</f>
        <v>-44205</v>
      </c>
    </row>
    <row r="51" spans="1:4" x14ac:dyDescent="0.25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24" workbookViewId="0">
      <selection activeCell="C35" sqref="C35"/>
    </sheetView>
  </sheetViews>
  <sheetFormatPr defaultRowHeight="13.2" x14ac:dyDescent="0.25"/>
  <cols>
    <col min="2" max="2" width="11.6640625" customWidth="1"/>
    <col min="3" max="3" width="9.5546875" bestFit="1" customWidth="1"/>
    <col min="4" max="4" width="10.6640625" bestFit="1" customWidth="1"/>
  </cols>
  <sheetData>
    <row r="3" spans="1:4" ht="13.8" x14ac:dyDescent="0.25">
      <c r="A3" s="134"/>
      <c r="B3" s="3" t="s">
        <v>141</v>
      </c>
      <c r="C3" s="87"/>
      <c r="D3" s="87"/>
    </row>
    <row r="4" spans="1:4" x14ac:dyDescent="0.25">
      <c r="A4" s="3"/>
      <c r="B4" s="331" t="s">
        <v>138</v>
      </c>
      <c r="C4" s="87"/>
      <c r="D4" s="3"/>
    </row>
    <row r="5" spans="1:4" x14ac:dyDescent="0.25">
      <c r="A5" s="5" t="s">
        <v>11</v>
      </c>
      <c r="B5" s="6" t="s">
        <v>20</v>
      </c>
      <c r="C5" s="6" t="s">
        <v>21</v>
      </c>
    </row>
    <row r="6" spans="1:4" x14ac:dyDescent="0.25">
      <c r="A6" s="10">
        <v>1</v>
      </c>
      <c r="B6" s="11">
        <v>-73</v>
      </c>
      <c r="C6" s="11"/>
      <c r="D6" s="25">
        <f>+C6-B6</f>
        <v>73</v>
      </c>
    </row>
    <row r="7" spans="1:4" x14ac:dyDescent="0.25">
      <c r="A7" s="10">
        <v>2</v>
      </c>
      <c r="B7" s="11">
        <v>-57</v>
      </c>
      <c r="C7" s="11"/>
      <c r="D7" s="25">
        <f t="shared" ref="D7:D36" si="0">+C7-B7</f>
        <v>57</v>
      </c>
    </row>
    <row r="8" spans="1:4" x14ac:dyDescent="0.25">
      <c r="A8" s="10">
        <v>3</v>
      </c>
      <c r="B8" s="129">
        <v>-52667</v>
      </c>
      <c r="C8" s="11">
        <v>-50314</v>
      </c>
      <c r="D8" s="25">
        <f t="shared" si="0"/>
        <v>2353</v>
      </c>
    </row>
    <row r="9" spans="1:4" x14ac:dyDescent="0.25">
      <c r="A9" s="10">
        <v>4</v>
      </c>
      <c r="B9" s="129">
        <v>-57592</v>
      </c>
      <c r="C9" s="11">
        <v>-52731</v>
      </c>
      <c r="D9" s="25">
        <f t="shared" si="0"/>
        <v>4861</v>
      </c>
    </row>
    <row r="10" spans="1:4" x14ac:dyDescent="0.25">
      <c r="A10" s="10">
        <v>5</v>
      </c>
      <c r="B10" s="129">
        <v>-62974</v>
      </c>
      <c r="C10" s="11">
        <v>-64119</v>
      </c>
      <c r="D10" s="25">
        <f t="shared" si="0"/>
        <v>-1145</v>
      </c>
    </row>
    <row r="11" spans="1:4" x14ac:dyDescent="0.25">
      <c r="A11" s="10">
        <v>6</v>
      </c>
      <c r="B11" s="129">
        <v>-31093</v>
      </c>
      <c r="C11" s="11">
        <v>-30000</v>
      </c>
      <c r="D11" s="25">
        <f t="shared" si="0"/>
        <v>1093</v>
      </c>
    </row>
    <row r="12" spans="1:4" x14ac:dyDescent="0.25">
      <c r="A12" s="10">
        <v>7</v>
      </c>
      <c r="B12" s="129"/>
      <c r="C12" s="11"/>
      <c r="D12" s="25">
        <f t="shared" si="0"/>
        <v>0</v>
      </c>
    </row>
    <row r="13" spans="1:4" x14ac:dyDescent="0.25">
      <c r="A13" s="10">
        <v>8</v>
      </c>
      <c r="B13" s="11"/>
      <c r="C13" s="11"/>
      <c r="D13" s="25">
        <f t="shared" si="0"/>
        <v>0</v>
      </c>
    </row>
    <row r="14" spans="1:4" x14ac:dyDescent="0.25">
      <c r="A14" s="10">
        <v>9</v>
      </c>
      <c r="B14" s="11"/>
      <c r="C14" s="11"/>
      <c r="D14" s="25">
        <f t="shared" si="0"/>
        <v>0</v>
      </c>
    </row>
    <row r="15" spans="1:4" x14ac:dyDescent="0.25">
      <c r="A15" s="10">
        <v>10</v>
      </c>
      <c r="B15" s="11"/>
      <c r="C15" s="11"/>
      <c r="D15" s="25">
        <f t="shared" si="0"/>
        <v>0</v>
      </c>
    </row>
    <row r="16" spans="1:4" x14ac:dyDescent="0.25">
      <c r="A16" s="10">
        <v>11</v>
      </c>
      <c r="B16" s="11"/>
      <c r="C16" s="11"/>
      <c r="D16" s="25">
        <f t="shared" si="0"/>
        <v>0</v>
      </c>
    </row>
    <row r="17" spans="1:4" x14ac:dyDescent="0.25">
      <c r="A17" s="10">
        <v>12</v>
      </c>
      <c r="B17" s="11"/>
      <c r="C17" s="11"/>
      <c r="D17" s="25">
        <f t="shared" si="0"/>
        <v>0</v>
      </c>
    </row>
    <row r="18" spans="1:4" x14ac:dyDescent="0.25">
      <c r="A18" s="10">
        <v>13</v>
      </c>
      <c r="B18" s="11"/>
      <c r="C18" s="11"/>
      <c r="D18" s="25">
        <f t="shared" si="0"/>
        <v>0</v>
      </c>
    </row>
    <row r="19" spans="1:4" x14ac:dyDescent="0.25">
      <c r="A19" s="10">
        <v>14</v>
      </c>
      <c r="B19" s="11"/>
      <c r="C19" s="11"/>
      <c r="D19" s="25">
        <f t="shared" si="0"/>
        <v>0</v>
      </c>
    </row>
    <row r="20" spans="1:4" x14ac:dyDescent="0.25">
      <c r="A20" s="10">
        <v>15</v>
      </c>
      <c r="B20" s="11"/>
      <c r="C20" s="11"/>
      <c r="D20" s="25">
        <f t="shared" si="0"/>
        <v>0</v>
      </c>
    </row>
    <row r="21" spans="1:4" x14ac:dyDescent="0.25">
      <c r="A21" s="10">
        <v>16</v>
      </c>
      <c r="B21" s="11"/>
      <c r="C21" s="11"/>
      <c r="D21" s="25">
        <f t="shared" si="0"/>
        <v>0</v>
      </c>
    </row>
    <row r="22" spans="1:4" x14ac:dyDescent="0.25">
      <c r="A22" s="10">
        <v>17</v>
      </c>
      <c r="B22" s="11"/>
      <c r="C22" s="11"/>
      <c r="D22" s="25">
        <f t="shared" si="0"/>
        <v>0</v>
      </c>
    </row>
    <row r="23" spans="1:4" x14ac:dyDescent="0.25">
      <c r="A23" s="10">
        <v>18</v>
      </c>
      <c r="B23" s="11"/>
      <c r="C23" s="11"/>
      <c r="D23" s="25">
        <f t="shared" si="0"/>
        <v>0</v>
      </c>
    </row>
    <row r="24" spans="1:4" x14ac:dyDescent="0.25">
      <c r="A24" s="10">
        <v>19</v>
      </c>
      <c r="B24" s="11"/>
      <c r="C24" s="11"/>
      <c r="D24" s="25">
        <f t="shared" si="0"/>
        <v>0</v>
      </c>
    </row>
    <row r="25" spans="1:4" x14ac:dyDescent="0.25">
      <c r="A25" s="10">
        <v>20</v>
      </c>
      <c r="B25" s="11"/>
      <c r="C25" s="11"/>
      <c r="D25" s="25">
        <f t="shared" si="0"/>
        <v>0</v>
      </c>
    </row>
    <row r="26" spans="1:4" x14ac:dyDescent="0.25">
      <c r="A26" s="10">
        <v>21</v>
      </c>
      <c r="B26" s="11"/>
      <c r="C26" s="11"/>
      <c r="D26" s="25">
        <f t="shared" si="0"/>
        <v>0</v>
      </c>
    </row>
    <row r="27" spans="1:4" x14ac:dyDescent="0.25">
      <c r="A27" s="10">
        <v>22</v>
      </c>
      <c r="B27" s="11"/>
      <c r="C27" s="11"/>
      <c r="D27" s="25">
        <f t="shared" si="0"/>
        <v>0</v>
      </c>
    </row>
    <row r="28" spans="1:4" x14ac:dyDescent="0.25">
      <c r="A28" s="10">
        <v>23</v>
      </c>
      <c r="B28" s="11"/>
      <c r="C28" s="11"/>
      <c r="D28" s="25">
        <f t="shared" si="0"/>
        <v>0</v>
      </c>
    </row>
    <row r="29" spans="1:4" x14ac:dyDescent="0.25">
      <c r="A29" s="10">
        <v>24</v>
      </c>
      <c r="B29" s="11"/>
      <c r="C29" s="11"/>
      <c r="D29" s="25">
        <f t="shared" si="0"/>
        <v>0</v>
      </c>
    </row>
    <row r="30" spans="1:4" x14ac:dyDescent="0.25">
      <c r="A30" s="10">
        <v>25</v>
      </c>
      <c r="B30" s="11"/>
      <c r="C30" s="11"/>
      <c r="D30" s="25">
        <f t="shared" si="0"/>
        <v>0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-204456</v>
      </c>
      <c r="C37" s="11">
        <f>SUM(C6:C36)</f>
        <v>-197164</v>
      </c>
      <c r="D37" s="25">
        <f>SUM(D6:D36)</f>
        <v>7292</v>
      </c>
    </row>
    <row r="38" spans="1:4" x14ac:dyDescent="0.25">
      <c r="A38" s="26"/>
      <c r="C38" s="14"/>
      <c r="D38" s="329">
        <f>+summary!H4</f>
        <v>2.14</v>
      </c>
    </row>
    <row r="39" spans="1:4" x14ac:dyDescent="0.25">
      <c r="D39" s="138">
        <f>+D38*D37</f>
        <v>15604.880000000001</v>
      </c>
    </row>
    <row r="40" spans="1:4" x14ac:dyDescent="0.25">
      <c r="A40" s="57">
        <v>37225</v>
      </c>
      <c r="C40" s="15"/>
      <c r="D40" s="523">
        <v>51396</v>
      </c>
    </row>
    <row r="41" spans="1:4" x14ac:dyDescent="0.25">
      <c r="A41" s="57">
        <v>37241</v>
      </c>
      <c r="C41" s="48"/>
      <c r="D41" s="138">
        <f>+D40+D39</f>
        <v>67000.88</v>
      </c>
    </row>
    <row r="42" spans="1:4" x14ac:dyDescent="0.25">
      <c r="D42" s="24"/>
    </row>
    <row r="45" spans="1:4" x14ac:dyDescent="0.25">
      <c r="A45" s="32" t="s">
        <v>152</v>
      </c>
      <c r="B45" s="32"/>
      <c r="C45" s="32"/>
      <c r="D45" s="32"/>
    </row>
    <row r="46" spans="1:4" x14ac:dyDescent="0.25">
      <c r="A46" s="49">
        <f>+A40</f>
        <v>37225</v>
      </c>
      <c r="B46" s="32"/>
      <c r="C46" s="32"/>
      <c r="D46" s="513">
        <v>28886</v>
      </c>
    </row>
    <row r="47" spans="1:4" x14ac:dyDescent="0.25">
      <c r="A47" s="49">
        <f>+A41</f>
        <v>37241</v>
      </c>
      <c r="B47" s="32"/>
      <c r="C47" s="32"/>
      <c r="D47" s="355">
        <f>+D37</f>
        <v>7292</v>
      </c>
    </row>
    <row r="48" spans="1:4" x14ac:dyDescent="0.25">
      <c r="A48" s="32"/>
      <c r="B48" s="32"/>
      <c r="C48" s="32"/>
      <c r="D48" s="14">
        <f>+D47+D46</f>
        <v>36178</v>
      </c>
    </row>
    <row r="49" spans="1:4" x14ac:dyDescent="0.25">
      <c r="A49" s="139"/>
      <c r="B49" s="119"/>
      <c r="C49" s="140"/>
      <c r="D49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24"/>
  <sheetViews>
    <sheetView workbookViewId="0">
      <selection activeCell="C7" sqref="C7"/>
    </sheetView>
  </sheetViews>
  <sheetFormatPr defaultRowHeight="13.2" x14ac:dyDescent="0.25"/>
  <cols>
    <col min="1" max="1" width="10" bestFit="1" customWidth="1"/>
    <col min="2" max="2" width="12.88671875" style="63" customWidth="1"/>
    <col min="3" max="3" width="12.33203125" style="63" customWidth="1"/>
    <col min="4" max="4" width="14.33203125" style="63" customWidth="1"/>
    <col min="5" max="5" width="12.33203125" style="64" customWidth="1"/>
    <col min="6" max="6" width="12.88671875" style="64" customWidth="1"/>
  </cols>
  <sheetData>
    <row r="3" spans="1:13" x14ac:dyDescent="0.25">
      <c r="A3" s="3" t="s">
        <v>137</v>
      </c>
      <c r="B3" s="88"/>
      <c r="C3" s="257"/>
      <c r="D3" s="88"/>
    </row>
    <row r="4" spans="1:13" x14ac:dyDescent="0.25">
      <c r="A4" s="87"/>
      <c r="B4" s="254" t="s">
        <v>20</v>
      </c>
      <c r="C4" s="254" t="s">
        <v>21</v>
      </c>
      <c r="D4" s="255" t="s">
        <v>50</v>
      </c>
    </row>
    <row r="5" spans="1:13" x14ac:dyDescent="0.25">
      <c r="A5" s="87">
        <v>56659</v>
      </c>
      <c r="B5" s="326">
        <v>-22</v>
      </c>
      <c r="C5" s="90">
        <v>-1890</v>
      </c>
      <c r="D5" s="90">
        <f>+C5-B5</f>
        <v>-1868</v>
      </c>
      <c r="E5" s="275"/>
      <c r="F5" s="273"/>
    </row>
    <row r="6" spans="1:13" x14ac:dyDescent="0.25">
      <c r="A6" s="87">
        <v>500046</v>
      </c>
      <c r="B6" s="90">
        <v>-5275</v>
      </c>
      <c r="C6" s="90">
        <v>-2646</v>
      </c>
      <c r="D6" s="90">
        <f t="shared" ref="D6:D11" si="0">+C6-B6</f>
        <v>2629</v>
      </c>
      <c r="E6" s="275"/>
      <c r="F6" s="273"/>
      <c r="K6" s="65">
        <v>36531</v>
      </c>
      <c r="L6" t="s">
        <v>25</v>
      </c>
      <c r="M6">
        <v>0.5</v>
      </c>
    </row>
    <row r="7" spans="1:13" x14ac:dyDescent="0.25">
      <c r="A7" s="87">
        <v>500086</v>
      </c>
      <c r="B7" s="92"/>
      <c r="C7" s="90"/>
      <c r="D7" s="90">
        <f t="shared" si="0"/>
        <v>0</v>
      </c>
      <c r="E7" s="275"/>
      <c r="F7" s="273"/>
      <c r="L7" t="s">
        <v>26</v>
      </c>
      <c r="M7">
        <v>7.6</v>
      </c>
    </row>
    <row r="8" spans="1:13" x14ac:dyDescent="0.25">
      <c r="A8" s="87">
        <v>500134</v>
      </c>
      <c r="B8" s="92">
        <v>-16171</v>
      </c>
      <c r="C8" s="90">
        <v>-23850</v>
      </c>
      <c r="D8" s="90">
        <f t="shared" si="0"/>
        <v>-7679</v>
      </c>
      <c r="E8" s="275"/>
      <c r="F8" s="273"/>
    </row>
    <row r="9" spans="1:13" x14ac:dyDescent="0.25">
      <c r="A9" s="87">
        <v>500528</v>
      </c>
      <c r="B9" s="92"/>
      <c r="C9" s="90"/>
      <c r="D9" s="90">
        <f t="shared" si="0"/>
        <v>0</v>
      </c>
      <c r="E9" s="275"/>
      <c r="F9" s="273"/>
    </row>
    <row r="10" spans="1:13" x14ac:dyDescent="0.25">
      <c r="A10" s="87">
        <v>500529</v>
      </c>
      <c r="B10" s="90"/>
      <c r="C10" s="308"/>
      <c r="D10" s="90">
        <f t="shared" si="0"/>
        <v>0</v>
      </c>
      <c r="E10" s="275"/>
      <c r="F10" s="273"/>
    </row>
    <row r="11" spans="1:13" x14ac:dyDescent="0.25">
      <c r="A11" s="87">
        <v>500619</v>
      </c>
      <c r="B11" s="308"/>
      <c r="C11" s="90"/>
      <c r="D11" s="337">
        <f t="shared" si="0"/>
        <v>0</v>
      </c>
      <c r="E11" s="275"/>
      <c r="F11" s="273"/>
    </row>
    <row r="12" spans="1:13" x14ac:dyDescent="0.25">
      <c r="A12" s="87"/>
      <c r="B12" s="88"/>
      <c r="C12" s="88"/>
      <c r="D12" s="88">
        <f>SUM(D5:D11)</f>
        <v>-6918</v>
      </c>
      <c r="E12" s="275"/>
      <c r="F12" s="273"/>
    </row>
    <row r="13" spans="1:13" x14ac:dyDescent="0.25">
      <c r="A13" s="87" t="s">
        <v>82</v>
      </c>
      <c r="B13" s="88"/>
      <c r="C13" s="88"/>
      <c r="D13" s="95">
        <f>+summary!H4</f>
        <v>2.14</v>
      </c>
      <c r="E13" s="277"/>
      <c r="F13" s="273"/>
    </row>
    <row r="14" spans="1:13" x14ac:dyDescent="0.25">
      <c r="A14" s="87"/>
      <c r="B14" s="88"/>
      <c r="C14" s="88"/>
      <c r="D14" s="96">
        <f>+D13*D12</f>
        <v>-14804.52</v>
      </c>
      <c r="E14" s="207"/>
      <c r="F14" s="274"/>
    </row>
    <row r="15" spans="1:13" x14ac:dyDescent="0.25">
      <c r="A15" s="87"/>
      <c r="B15" s="88"/>
      <c r="C15" s="88"/>
      <c r="D15" s="96"/>
      <c r="E15" s="207"/>
      <c r="F15" s="74"/>
    </row>
    <row r="16" spans="1:13" x14ac:dyDescent="0.25">
      <c r="A16" s="99">
        <v>37225</v>
      </c>
      <c r="B16" s="88"/>
      <c r="C16" s="88"/>
      <c r="D16" s="520">
        <v>-510924.54</v>
      </c>
      <c r="E16" s="207"/>
      <c r="F16" s="66"/>
    </row>
    <row r="17" spans="1:7" x14ac:dyDescent="0.25">
      <c r="A17" s="87"/>
      <c r="B17" s="88"/>
      <c r="C17" s="88"/>
      <c r="D17" s="311"/>
      <c r="E17" s="207"/>
      <c r="F17" s="66"/>
    </row>
    <row r="18" spans="1:7" ht="13.8" thickBot="1" x14ac:dyDescent="0.3">
      <c r="A18" s="99">
        <v>37240</v>
      </c>
      <c r="B18" s="88"/>
      <c r="C18" s="88"/>
      <c r="D18" s="321">
        <f>+D16+D14</f>
        <v>-525729.05999999994</v>
      </c>
      <c r="E18" s="207"/>
      <c r="F18" s="66"/>
    </row>
    <row r="19" spans="1:7" ht="13.8" thickTop="1" x14ac:dyDescent="0.25">
      <c r="E19" s="278"/>
    </row>
    <row r="21" spans="1:7" x14ac:dyDescent="0.25">
      <c r="A21" s="32" t="s">
        <v>152</v>
      </c>
      <c r="B21" s="32"/>
      <c r="C21" s="32"/>
      <c r="D21" s="32"/>
    </row>
    <row r="22" spans="1:7" x14ac:dyDescent="0.25">
      <c r="A22" s="49">
        <f>+A16</f>
        <v>37225</v>
      </c>
      <c r="B22" s="32"/>
      <c r="C22" s="32"/>
      <c r="D22" s="513">
        <v>-24926</v>
      </c>
    </row>
    <row r="23" spans="1:7" x14ac:dyDescent="0.25">
      <c r="A23" s="49">
        <f>+A18</f>
        <v>37240</v>
      </c>
      <c r="B23" s="32"/>
      <c r="C23" s="32"/>
      <c r="D23" s="355">
        <f>+D12</f>
        <v>-6918</v>
      </c>
    </row>
    <row r="24" spans="1:7" x14ac:dyDescent="0.25">
      <c r="A24" s="32"/>
      <c r="B24" s="32"/>
      <c r="C24" s="32"/>
      <c r="D24" s="14">
        <f>+D23+D22</f>
        <v>-31844</v>
      </c>
    </row>
    <row r="25" spans="1:7" x14ac:dyDescent="0.25">
      <c r="A25" s="139"/>
      <c r="B25" s="119"/>
      <c r="C25" s="140"/>
      <c r="D25" s="140"/>
    </row>
    <row r="27" spans="1:7" x14ac:dyDescent="0.25">
      <c r="B27" s="69"/>
      <c r="C27" s="69"/>
      <c r="D27" s="69"/>
      <c r="E27" s="70"/>
      <c r="F27" s="70"/>
      <c r="G27" s="32"/>
    </row>
    <row r="28" spans="1:7" x14ac:dyDescent="0.25">
      <c r="B28" s="69"/>
      <c r="C28" s="69"/>
      <c r="D28" s="69"/>
      <c r="E28" s="69"/>
      <c r="F28" s="70"/>
      <c r="G28" s="32"/>
    </row>
    <row r="29" spans="1:7" x14ac:dyDescent="0.25">
      <c r="B29" s="69"/>
      <c r="C29" s="69"/>
      <c r="D29" s="69"/>
      <c r="E29" s="69"/>
      <c r="F29" s="70"/>
      <c r="G29" s="32"/>
    </row>
    <row r="30" spans="1:7" x14ac:dyDescent="0.25">
      <c r="B30" s="69"/>
      <c r="C30" s="69"/>
      <c r="D30" s="69"/>
      <c r="E30" s="69"/>
      <c r="F30" s="70"/>
      <c r="G30" s="32"/>
    </row>
    <row r="31" spans="1:7" x14ac:dyDescent="0.25">
      <c r="B31" s="69"/>
      <c r="C31" s="69"/>
      <c r="D31" s="69"/>
      <c r="E31" s="69"/>
      <c r="F31" s="70"/>
      <c r="G31" s="32"/>
    </row>
    <row r="32" spans="1:7" x14ac:dyDescent="0.25">
      <c r="B32" s="69"/>
      <c r="C32" s="69"/>
      <c r="D32" s="69"/>
      <c r="E32" s="69"/>
      <c r="F32" s="70"/>
      <c r="G32" s="32"/>
    </row>
    <row r="33" spans="1:7" x14ac:dyDescent="0.25">
      <c r="B33" s="69"/>
      <c r="C33" s="69"/>
      <c r="D33" s="69"/>
      <c r="E33" s="69"/>
      <c r="F33" s="70"/>
      <c r="G33" s="32"/>
    </row>
    <row r="34" spans="1:7" x14ac:dyDescent="0.25">
      <c r="B34" s="69"/>
      <c r="C34" s="69"/>
      <c r="D34" s="69"/>
      <c r="E34" s="69"/>
      <c r="F34" s="70"/>
      <c r="G34" s="32"/>
    </row>
    <row r="35" spans="1:7" x14ac:dyDescent="0.25">
      <c r="B35" s="69"/>
      <c r="C35" s="69"/>
      <c r="D35" s="69"/>
      <c r="E35" s="69"/>
      <c r="F35" s="70"/>
      <c r="G35" s="32"/>
    </row>
    <row r="36" spans="1:7" x14ac:dyDescent="0.25">
      <c r="B36" s="69"/>
      <c r="C36" s="69"/>
      <c r="D36" s="69"/>
      <c r="E36" s="69"/>
      <c r="F36" s="70"/>
      <c r="G36" s="32"/>
    </row>
    <row r="37" spans="1:7" x14ac:dyDescent="0.25">
      <c r="B37" s="69"/>
      <c r="C37" s="69"/>
      <c r="D37" s="69"/>
      <c r="E37" s="69"/>
      <c r="F37" s="70"/>
      <c r="G37" s="32"/>
    </row>
    <row r="38" spans="1:7" x14ac:dyDescent="0.25">
      <c r="B38" s="69"/>
      <c r="C38" s="69"/>
      <c r="D38" s="69"/>
      <c r="E38" s="69"/>
      <c r="F38" s="70"/>
      <c r="G38" s="32"/>
    </row>
    <row r="39" spans="1:7" x14ac:dyDescent="0.25">
      <c r="B39" s="69"/>
      <c r="C39" s="69"/>
      <c r="D39" s="69"/>
      <c r="E39" s="69"/>
      <c r="F39" s="70"/>
      <c r="G39" s="32"/>
    </row>
    <row r="40" spans="1:7" x14ac:dyDescent="0.25">
      <c r="B40" s="69"/>
      <c r="C40" s="69"/>
      <c r="D40" s="71"/>
      <c r="E40" s="71"/>
      <c r="F40" s="72"/>
      <c r="G40" s="32"/>
    </row>
    <row r="41" spans="1:7" x14ac:dyDescent="0.25">
      <c r="A41" s="32"/>
      <c r="B41" s="69"/>
      <c r="C41" s="69"/>
      <c r="D41" s="69"/>
      <c r="E41" s="69"/>
      <c r="F41" s="70"/>
      <c r="G41" s="32"/>
    </row>
    <row r="42" spans="1:7" x14ac:dyDescent="0.25">
      <c r="A42" s="32"/>
      <c r="B42" s="69"/>
      <c r="C42" s="69"/>
      <c r="D42" s="73"/>
      <c r="E42" s="73"/>
      <c r="F42" s="70"/>
      <c r="G42" s="32"/>
    </row>
    <row r="43" spans="1:7" x14ac:dyDescent="0.25">
      <c r="B43" s="69"/>
      <c r="C43" s="69"/>
      <c r="D43" s="69"/>
      <c r="E43" s="69"/>
      <c r="F43" s="74"/>
      <c r="G43" s="32"/>
    </row>
    <row r="44" spans="1:7" x14ac:dyDescent="0.25">
      <c r="B44" s="69"/>
      <c r="C44" s="69"/>
      <c r="D44" s="69"/>
      <c r="E44" s="69"/>
      <c r="F44" s="74"/>
      <c r="G44" s="32"/>
    </row>
    <row r="45" spans="1:7" x14ac:dyDescent="0.25">
      <c r="E45" s="63"/>
      <c r="F45" s="66"/>
    </row>
    <row r="46" spans="1:7" x14ac:dyDescent="0.25">
      <c r="A46" s="32"/>
      <c r="D46" s="67"/>
      <c r="E46" s="67"/>
      <c r="F46" s="66"/>
    </row>
    <row r="47" spans="1:7" x14ac:dyDescent="0.25">
      <c r="A47" s="32"/>
      <c r="E47" s="63"/>
      <c r="F47" s="66"/>
    </row>
    <row r="48" spans="1:7" x14ac:dyDescent="0.25">
      <c r="A48" s="32"/>
      <c r="E48" s="63"/>
      <c r="F48" s="66"/>
    </row>
    <row r="49" spans="1:6" ht="13.8" thickBot="1" x14ac:dyDescent="0.3">
      <c r="A49" s="32"/>
      <c r="D49" s="68"/>
      <c r="E49" s="68"/>
      <c r="F49" s="66"/>
    </row>
    <row r="50" spans="1:6" ht="13.8" thickTop="1" x14ac:dyDescent="0.25">
      <c r="A50" s="32"/>
    </row>
    <row r="77" spans="2:6" x14ac:dyDescent="0.25">
      <c r="B77" s="69"/>
      <c r="C77" s="69"/>
      <c r="D77" s="69"/>
      <c r="E77" s="70"/>
      <c r="F77" s="70"/>
    </row>
    <row r="78" spans="2:6" x14ac:dyDescent="0.25">
      <c r="B78" s="69"/>
      <c r="C78" s="69"/>
      <c r="D78" s="69"/>
      <c r="E78" s="69"/>
      <c r="F78" s="70"/>
    </row>
    <row r="79" spans="2:6" x14ac:dyDescent="0.25">
      <c r="B79" s="69"/>
      <c r="C79" s="69"/>
      <c r="D79" s="69"/>
      <c r="E79" s="69"/>
      <c r="F79" s="70"/>
    </row>
    <row r="80" spans="2:6" x14ac:dyDescent="0.25">
      <c r="B80" s="69"/>
      <c r="C80" s="69"/>
      <c r="D80" s="69"/>
      <c r="E80" s="69"/>
      <c r="F80" s="70"/>
    </row>
    <row r="81" spans="1:6" x14ac:dyDescent="0.25">
      <c r="B81" s="69"/>
      <c r="C81" s="69"/>
      <c r="D81" s="69"/>
      <c r="E81" s="69"/>
      <c r="F81" s="70"/>
    </row>
    <row r="82" spans="1:6" x14ac:dyDescent="0.25">
      <c r="B82" s="69"/>
      <c r="C82" s="69"/>
      <c r="D82" s="69"/>
      <c r="E82" s="69"/>
      <c r="F82" s="70"/>
    </row>
    <row r="83" spans="1:6" x14ac:dyDescent="0.25">
      <c r="B83" s="69"/>
      <c r="C83" s="69"/>
      <c r="D83" s="69"/>
      <c r="E83" s="69"/>
      <c r="F83" s="70"/>
    </row>
    <row r="84" spans="1:6" x14ac:dyDescent="0.25">
      <c r="B84" s="69"/>
      <c r="C84" s="69"/>
      <c r="D84" s="69"/>
      <c r="E84" s="69"/>
      <c r="F84" s="70"/>
    </row>
    <row r="85" spans="1:6" x14ac:dyDescent="0.25">
      <c r="B85" s="69"/>
      <c r="C85" s="69"/>
      <c r="D85" s="69"/>
      <c r="E85" s="69"/>
      <c r="F85" s="70"/>
    </row>
    <row r="86" spans="1:6" x14ac:dyDescent="0.25">
      <c r="B86" s="69"/>
      <c r="C86" s="69"/>
      <c r="D86" s="69"/>
      <c r="E86" s="69"/>
      <c r="F86" s="70"/>
    </row>
    <row r="87" spans="1:6" x14ac:dyDescent="0.25">
      <c r="B87" s="69"/>
      <c r="C87" s="69"/>
      <c r="D87" s="69"/>
      <c r="E87" s="69"/>
      <c r="F87" s="70"/>
    </row>
    <row r="88" spans="1:6" x14ac:dyDescent="0.25">
      <c r="B88" s="69"/>
      <c r="C88" s="69"/>
      <c r="D88" s="69"/>
      <c r="E88" s="69"/>
      <c r="F88" s="70"/>
    </row>
    <row r="89" spans="1:6" x14ac:dyDescent="0.25">
      <c r="B89" s="69"/>
      <c r="C89" s="69"/>
      <c r="D89" s="69"/>
      <c r="E89" s="69"/>
      <c r="F89" s="70"/>
    </row>
    <row r="90" spans="1:6" x14ac:dyDescent="0.25">
      <c r="B90" s="69"/>
      <c r="C90" s="69"/>
      <c r="D90" s="71"/>
      <c r="E90" s="71"/>
      <c r="F90" s="72"/>
    </row>
    <row r="91" spans="1:6" x14ac:dyDescent="0.25">
      <c r="A91" s="32"/>
      <c r="B91" s="69"/>
      <c r="C91" s="69"/>
      <c r="D91" s="69"/>
      <c r="E91" s="69"/>
      <c r="F91" s="70"/>
    </row>
    <row r="92" spans="1:6" x14ac:dyDescent="0.25">
      <c r="A92" s="32"/>
      <c r="B92" s="69"/>
      <c r="C92" s="69"/>
      <c r="D92" s="73"/>
      <c r="E92" s="73"/>
      <c r="F92" s="70"/>
    </row>
    <row r="93" spans="1:6" x14ac:dyDescent="0.25">
      <c r="B93" s="69"/>
      <c r="C93" s="69"/>
      <c r="D93" s="69"/>
      <c r="E93" s="69"/>
      <c r="F93" s="74"/>
    </row>
    <row r="94" spans="1:6" x14ac:dyDescent="0.25">
      <c r="B94" s="69"/>
      <c r="C94" s="69"/>
      <c r="D94" s="69"/>
      <c r="E94" s="69"/>
      <c r="F94" s="74"/>
    </row>
    <row r="95" spans="1:6" x14ac:dyDescent="0.25">
      <c r="A95" s="32"/>
      <c r="D95" s="67"/>
      <c r="E95" s="67"/>
      <c r="F95" s="66"/>
    </row>
    <row r="96" spans="1:6" x14ac:dyDescent="0.25">
      <c r="A96" s="32"/>
      <c r="E96" s="63"/>
      <c r="F96" s="66"/>
    </row>
    <row r="97" spans="1:6" ht="13.8" thickBot="1" x14ac:dyDescent="0.3">
      <c r="A97" s="32"/>
      <c r="D97" s="68"/>
      <c r="E97" s="68"/>
      <c r="F97" s="66"/>
    </row>
    <row r="98" spans="1:6" ht="13.8" thickTop="1" x14ac:dyDescent="0.25"/>
    <row r="100" spans="1:6" x14ac:dyDescent="0.25">
      <c r="A100" s="32"/>
    </row>
    <row r="103" spans="1:6" x14ac:dyDescent="0.25">
      <c r="B103" s="69"/>
      <c r="C103" s="69"/>
      <c r="D103" s="69"/>
      <c r="E103" s="70"/>
      <c r="F103" s="70"/>
    </row>
    <row r="104" spans="1:6" x14ac:dyDescent="0.25">
      <c r="B104" s="69"/>
      <c r="C104" s="69"/>
      <c r="D104" s="69"/>
      <c r="E104" s="69"/>
      <c r="F104" s="70"/>
    </row>
    <row r="105" spans="1:6" x14ac:dyDescent="0.25">
      <c r="B105" s="69"/>
      <c r="C105" s="69"/>
      <c r="D105" s="69"/>
      <c r="E105" s="69"/>
      <c r="F105" s="70"/>
    </row>
    <row r="106" spans="1:6" x14ac:dyDescent="0.25">
      <c r="B106" s="69"/>
      <c r="C106" s="69"/>
      <c r="D106" s="69"/>
      <c r="E106" s="69"/>
      <c r="F106" s="70"/>
    </row>
    <row r="107" spans="1:6" x14ac:dyDescent="0.25">
      <c r="B107" s="69"/>
      <c r="C107" s="69"/>
      <c r="D107" s="69"/>
      <c r="E107" s="69"/>
      <c r="F107" s="70"/>
    </row>
    <row r="108" spans="1:6" x14ac:dyDescent="0.25">
      <c r="B108" s="69"/>
      <c r="C108" s="69"/>
      <c r="D108" s="69"/>
      <c r="E108" s="69"/>
      <c r="F108" s="70"/>
    </row>
    <row r="109" spans="1:6" x14ac:dyDescent="0.25">
      <c r="B109" s="69"/>
      <c r="C109" s="69"/>
      <c r="D109" s="69"/>
      <c r="E109" s="69"/>
      <c r="F109" s="70"/>
    </row>
    <row r="110" spans="1:6" x14ac:dyDescent="0.25">
      <c r="B110" s="69"/>
      <c r="C110" s="69"/>
      <c r="D110" s="69"/>
      <c r="E110" s="69"/>
      <c r="F110" s="70"/>
    </row>
    <row r="111" spans="1:6" x14ac:dyDescent="0.25">
      <c r="B111" s="69"/>
      <c r="C111" s="69"/>
      <c r="D111" s="69"/>
      <c r="E111" s="69"/>
      <c r="F111" s="70"/>
    </row>
    <row r="112" spans="1:6" x14ac:dyDescent="0.25">
      <c r="B112" s="69"/>
      <c r="C112" s="69"/>
      <c r="D112" s="69"/>
      <c r="E112" s="69"/>
      <c r="F112" s="70"/>
    </row>
    <row r="113" spans="1:6" x14ac:dyDescent="0.25">
      <c r="B113" s="69"/>
      <c r="C113" s="69"/>
      <c r="D113" s="69"/>
      <c r="E113" s="69"/>
      <c r="F113" s="70"/>
    </row>
    <row r="114" spans="1:6" x14ac:dyDescent="0.25">
      <c r="B114" s="69"/>
      <c r="C114" s="69"/>
      <c r="D114" s="69"/>
      <c r="E114" s="69"/>
      <c r="F114" s="70"/>
    </row>
    <row r="115" spans="1:6" x14ac:dyDescent="0.25">
      <c r="B115" s="69"/>
      <c r="C115" s="69"/>
      <c r="D115" s="69"/>
      <c r="E115" s="69"/>
      <c r="F115" s="70"/>
    </row>
    <row r="116" spans="1:6" x14ac:dyDescent="0.25">
      <c r="B116" s="69"/>
      <c r="C116" s="69"/>
      <c r="D116" s="71"/>
      <c r="E116" s="71"/>
      <c r="F116" s="72"/>
    </row>
    <row r="117" spans="1:6" x14ac:dyDescent="0.25">
      <c r="A117" s="32"/>
      <c r="B117" s="69"/>
      <c r="C117" s="69"/>
      <c r="D117" s="69"/>
      <c r="E117" s="69"/>
      <c r="F117" s="70"/>
    </row>
    <row r="118" spans="1:6" x14ac:dyDescent="0.25">
      <c r="A118" s="32"/>
      <c r="B118" s="69"/>
      <c r="C118" s="69"/>
      <c r="D118" s="73"/>
      <c r="E118" s="73"/>
      <c r="F118" s="70"/>
    </row>
    <row r="119" spans="1:6" x14ac:dyDescent="0.25">
      <c r="B119" s="69"/>
      <c r="C119" s="69"/>
      <c r="D119" s="75"/>
      <c r="E119" s="75"/>
      <c r="F119" s="74"/>
    </row>
    <row r="120" spans="1:6" x14ac:dyDescent="0.25">
      <c r="B120" s="69"/>
      <c r="C120" s="69"/>
      <c r="D120" s="75"/>
      <c r="E120" s="75"/>
      <c r="F120" s="74"/>
    </row>
    <row r="121" spans="1:6" x14ac:dyDescent="0.25">
      <c r="A121" s="32"/>
      <c r="D121" s="76"/>
      <c r="E121" s="76"/>
      <c r="F121" s="66"/>
    </row>
    <row r="122" spans="1:6" x14ac:dyDescent="0.25">
      <c r="A122" s="32"/>
      <c r="D122" s="75"/>
      <c r="E122" s="75"/>
      <c r="F122" s="66"/>
    </row>
    <row r="123" spans="1:6" ht="13.8" thickBot="1" x14ac:dyDescent="0.3">
      <c r="A123" s="32"/>
      <c r="D123" s="77"/>
      <c r="E123" s="77"/>
      <c r="F123" s="66"/>
    </row>
    <row r="124" spans="1:6" ht="13.8" thickTop="1" x14ac:dyDescent="0.25"/>
    <row r="128" spans="1:6" x14ac:dyDescent="0.25">
      <c r="B128" s="69"/>
      <c r="C128" s="69"/>
      <c r="D128" s="69"/>
      <c r="E128" s="70"/>
      <c r="F128" s="70"/>
    </row>
    <row r="129" spans="1:6" x14ac:dyDescent="0.25">
      <c r="B129" s="69"/>
      <c r="C129" s="69"/>
      <c r="D129" s="69"/>
      <c r="E129" s="69"/>
      <c r="F129" s="70"/>
    </row>
    <row r="130" spans="1:6" x14ac:dyDescent="0.25">
      <c r="B130" s="69"/>
      <c r="C130" s="69"/>
      <c r="D130" s="69"/>
      <c r="E130" s="69"/>
      <c r="F130" s="70"/>
    </row>
    <row r="131" spans="1:6" x14ac:dyDescent="0.25">
      <c r="B131" s="69"/>
      <c r="C131" s="69"/>
      <c r="D131" s="69"/>
      <c r="E131" s="69"/>
      <c r="F131" s="70"/>
    </row>
    <row r="132" spans="1:6" x14ac:dyDescent="0.25">
      <c r="B132" s="69"/>
      <c r="C132" s="69"/>
      <c r="D132" s="69"/>
      <c r="E132" s="69"/>
      <c r="F132" s="70"/>
    </row>
    <row r="133" spans="1:6" x14ac:dyDescent="0.25">
      <c r="B133" s="69"/>
      <c r="C133" s="69"/>
      <c r="D133" s="69"/>
      <c r="E133" s="69"/>
      <c r="F133" s="70"/>
    </row>
    <row r="134" spans="1:6" x14ac:dyDescent="0.25">
      <c r="B134" s="69"/>
      <c r="C134" s="69"/>
      <c r="D134" s="69"/>
      <c r="E134" s="69"/>
      <c r="F134" s="70"/>
    </row>
    <row r="135" spans="1:6" x14ac:dyDescent="0.25">
      <c r="B135" s="69"/>
      <c r="C135" s="69"/>
      <c r="D135" s="69"/>
      <c r="E135" s="69"/>
      <c r="F135" s="70"/>
    </row>
    <row r="136" spans="1:6" x14ac:dyDescent="0.25">
      <c r="B136" s="69"/>
      <c r="C136" s="69"/>
      <c r="D136" s="69"/>
      <c r="E136" s="69"/>
      <c r="F136" s="70"/>
    </row>
    <row r="137" spans="1:6" x14ac:dyDescent="0.25">
      <c r="B137" s="69"/>
      <c r="C137" s="69"/>
      <c r="D137" s="69"/>
      <c r="E137" s="69"/>
      <c r="F137" s="70"/>
    </row>
    <row r="138" spans="1:6" x14ac:dyDescent="0.25">
      <c r="B138" s="69"/>
      <c r="C138" s="69"/>
      <c r="D138" s="69"/>
      <c r="E138" s="69"/>
      <c r="F138" s="70"/>
    </row>
    <row r="139" spans="1:6" x14ac:dyDescent="0.25">
      <c r="B139" s="69"/>
      <c r="C139" s="69"/>
      <c r="D139" s="69"/>
      <c r="E139" s="69"/>
      <c r="F139" s="70"/>
    </row>
    <row r="140" spans="1:6" x14ac:dyDescent="0.25">
      <c r="B140" s="69"/>
      <c r="C140" s="69"/>
      <c r="D140" s="69"/>
      <c r="E140" s="69"/>
      <c r="F140" s="70"/>
    </row>
    <row r="141" spans="1:6" x14ac:dyDescent="0.25">
      <c r="B141" s="69"/>
      <c r="C141" s="69"/>
      <c r="D141" s="71"/>
      <c r="E141" s="71"/>
      <c r="F141" s="72"/>
    </row>
    <row r="142" spans="1:6" x14ac:dyDescent="0.25">
      <c r="A142" s="32"/>
      <c r="B142" s="69"/>
      <c r="C142" s="69"/>
      <c r="D142" s="69"/>
      <c r="E142" s="69"/>
      <c r="F142" s="70"/>
    </row>
    <row r="143" spans="1:6" x14ac:dyDescent="0.25">
      <c r="A143" s="32"/>
      <c r="B143" s="69"/>
      <c r="C143" s="69"/>
      <c r="D143" s="73"/>
      <c r="E143" s="73"/>
      <c r="F143" s="70"/>
    </row>
    <row r="144" spans="1:6" x14ac:dyDescent="0.25">
      <c r="B144" s="69"/>
      <c r="C144" s="69"/>
      <c r="D144" s="75"/>
      <c r="E144" s="75"/>
      <c r="F144" s="74"/>
    </row>
    <row r="145" spans="1:6" x14ac:dyDescent="0.25">
      <c r="B145" s="69"/>
      <c r="C145" s="69"/>
      <c r="D145" s="75"/>
      <c r="E145" s="75"/>
      <c r="F145" s="74"/>
    </row>
    <row r="146" spans="1:6" x14ac:dyDescent="0.25">
      <c r="A146" s="32"/>
      <c r="D146" s="76"/>
      <c r="E146" s="76"/>
      <c r="F146" s="66"/>
    </row>
    <row r="147" spans="1:6" x14ac:dyDescent="0.25">
      <c r="A147" s="32"/>
      <c r="D147" s="75"/>
      <c r="E147" s="75"/>
      <c r="F147" s="66"/>
    </row>
    <row r="148" spans="1:6" ht="13.8" thickBot="1" x14ac:dyDescent="0.3">
      <c r="A148" s="32"/>
      <c r="D148" s="77"/>
      <c r="E148" s="77"/>
      <c r="F148" s="66"/>
    </row>
    <row r="149" spans="1:6" ht="13.8" thickTop="1" x14ac:dyDescent="0.25"/>
    <row r="153" spans="1:6" x14ac:dyDescent="0.25">
      <c r="B153" s="69"/>
      <c r="C153" s="69"/>
      <c r="D153" s="69"/>
      <c r="E153" s="70"/>
      <c r="F153" s="70"/>
    </row>
    <row r="154" spans="1:6" x14ac:dyDescent="0.25">
      <c r="B154" s="78"/>
      <c r="C154" s="69"/>
      <c r="D154" s="69"/>
      <c r="E154" s="69"/>
      <c r="F154" s="70"/>
    </row>
    <row r="155" spans="1:6" x14ac:dyDescent="0.25">
      <c r="B155" s="69"/>
      <c r="C155" s="69"/>
      <c r="D155" s="69"/>
      <c r="E155" s="69"/>
      <c r="F155" s="70"/>
    </row>
    <row r="156" spans="1:6" x14ac:dyDescent="0.25">
      <c r="B156" s="78"/>
      <c r="C156" s="69"/>
      <c r="D156" s="69"/>
      <c r="E156" s="69"/>
      <c r="F156" s="70"/>
    </row>
    <row r="157" spans="1:6" x14ac:dyDescent="0.25">
      <c r="B157" s="69"/>
      <c r="C157" s="69"/>
      <c r="D157" s="69"/>
      <c r="E157" s="69"/>
      <c r="F157" s="70"/>
    </row>
    <row r="158" spans="1:6" x14ac:dyDescent="0.25">
      <c r="B158" s="69"/>
      <c r="C158" s="69"/>
      <c r="D158" s="69"/>
      <c r="E158" s="69"/>
      <c r="F158" s="70"/>
    </row>
    <row r="159" spans="1:6" x14ac:dyDescent="0.25">
      <c r="B159" s="78"/>
      <c r="C159" s="69"/>
      <c r="D159" s="69"/>
      <c r="E159" s="69"/>
      <c r="F159" s="70"/>
    </row>
    <row r="160" spans="1:6" x14ac:dyDescent="0.25">
      <c r="B160" s="69"/>
      <c r="C160" s="69"/>
      <c r="D160" s="69"/>
      <c r="E160" s="69"/>
      <c r="F160" s="70"/>
    </row>
    <row r="161" spans="1:6" x14ac:dyDescent="0.25">
      <c r="B161" s="69"/>
      <c r="C161" s="69"/>
      <c r="D161" s="69"/>
      <c r="E161" s="69"/>
      <c r="F161" s="70"/>
    </row>
    <row r="162" spans="1:6" x14ac:dyDescent="0.25">
      <c r="B162" s="69"/>
      <c r="C162" s="69"/>
      <c r="D162" s="69"/>
      <c r="E162" s="69"/>
      <c r="F162" s="70"/>
    </row>
    <row r="163" spans="1:6" x14ac:dyDescent="0.25">
      <c r="B163" s="69"/>
      <c r="C163" s="69"/>
      <c r="D163" s="69"/>
      <c r="E163" s="69"/>
      <c r="F163" s="70"/>
    </row>
    <row r="164" spans="1:6" x14ac:dyDescent="0.25">
      <c r="B164" s="78"/>
      <c r="C164" s="69"/>
      <c r="D164" s="69"/>
      <c r="E164" s="69"/>
      <c r="F164" s="70"/>
    </row>
    <row r="165" spans="1:6" x14ac:dyDescent="0.25">
      <c r="B165" s="78"/>
      <c r="C165" s="69"/>
      <c r="D165" s="69"/>
      <c r="E165" s="69"/>
      <c r="F165" s="70"/>
    </row>
    <row r="166" spans="1:6" x14ac:dyDescent="0.25">
      <c r="B166" s="78"/>
      <c r="C166" s="69"/>
      <c r="D166" s="71"/>
      <c r="E166" s="71"/>
      <c r="F166" s="72"/>
    </row>
    <row r="167" spans="1:6" x14ac:dyDescent="0.25">
      <c r="A167" s="32"/>
      <c r="B167" s="69"/>
      <c r="C167" s="69"/>
      <c r="D167" s="69"/>
      <c r="E167" s="69"/>
      <c r="F167" s="70"/>
    </row>
    <row r="168" spans="1:6" x14ac:dyDescent="0.25">
      <c r="A168" s="32"/>
      <c r="B168" s="69"/>
      <c r="C168" s="69"/>
      <c r="D168" s="73"/>
      <c r="E168" s="73"/>
      <c r="F168" s="70"/>
    </row>
    <row r="169" spans="1:6" x14ac:dyDescent="0.25">
      <c r="B169" s="69"/>
      <c r="C169" s="69"/>
      <c r="D169" s="75"/>
      <c r="E169" s="75"/>
      <c r="F169" s="74"/>
    </row>
    <row r="170" spans="1:6" x14ac:dyDescent="0.25">
      <c r="B170" s="69"/>
      <c r="C170" s="69"/>
      <c r="D170" s="75"/>
      <c r="E170" s="75"/>
      <c r="F170" s="74"/>
    </row>
    <row r="171" spans="1:6" x14ac:dyDescent="0.25">
      <c r="A171" s="32"/>
      <c r="D171" s="76"/>
      <c r="E171" s="76"/>
      <c r="F171" s="66"/>
    </row>
    <row r="172" spans="1:6" x14ac:dyDescent="0.25">
      <c r="A172" s="32"/>
      <c r="D172" s="75"/>
      <c r="E172" s="75"/>
      <c r="F172" s="66"/>
    </row>
    <row r="173" spans="1:6" ht="13.8" thickBot="1" x14ac:dyDescent="0.3">
      <c r="A173" s="32"/>
      <c r="D173" s="77"/>
      <c r="E173" s="77"/>
      <c r="F173" s="66"/>
    </row>
    <row r="174" spans="1:6" ht="13.8" thickTop="1" x14ac:dyDescent="0.25"/>
    <row r="177" spans="1:6" x14ac:dyDescent="0.25">
      <c r="B177" s="69"/>
      <c r="C177" s="69"/>
      <c r="D177" s="69"/>
      <c r="E177" s="70"/>
      <c r="F177" s="70"/>
    </row>
    <row r="178" spans="1:6" x14ac:dyDescent="0.25">
      <c r="B178" s="79"/>
      <c r="C178" s="80"/>
      <c r="D178" s="80"/>
      <c r="E178" s="69"/>
      <c r="F178" s="70"/>
    </row>
    <row r="179" spans="1:6" x14ac:dyDescent="0.25">
      <c r="B179" s="80"/>
      <c r="C179" s="80"/>
      <c r="D179" s="80"/>
      <c r="E179" s="69"/>
      <c r="F179" s="70"/>
    </row>
    <row r="180" spans="1:6" x14ac:dyDescent="0.25">
      <c r="B180" s="79"/>
      <c r="C180" s="80"/>
      <c r="D180" s="80"/>
      <c r="E180" s="69"/>
      <c r="F180" s="70"/>
    </row>
    <row r="181" spans="1:6" x14ac:dyDescent="0.25">
      <c r="B181" s="80"/>
      <c r="C181" s="80"/>
      <c r="D181" s="80"/>
      <c r="E181" s="69"/>
      <c r="F181" s="70"/>
    </row>
    <row r="182" spans="1:6" x14ac:dyDescent="0.25">
      <c r="B182" s="80"/>
      <c r="C182" s="80"/>
      <c r="D182" s="80"/>
      <c r="E182" s="69"/>
      <c r="F182" s="70"/>
    </row>
    <row r="183" spans="1:6" x14ac:dyDescent="0.25">
      <c r="B183" s="79"/>
      <c r="C183" s="80"/>
      <c r="D183" s="80"/>
      <c r="E183" s="69"/>
      <c r="F183" s="70"/>
    </row>
    <row r="184" spans="1:6" x14ac:dyDescent="0.25">
      <c r="B184" s="80"/>
      <c r="C184" s="80"/>
      <c r="D184" s="80"/>
      <c r="E184" s="69"/>
      <c r="F184" s="70"/>
    </row>
    <row r="185" spans="1:6" x14ac:dyDescent="0.25">
      <c r="A185" s="81"/>
      <c r="B185" s="82"/>
      <c r="C185" s="82"/>
      <c r="D185" s="82"/>
      <c r="E185" s="82"/>
      <c r="F185" s="70"/>
    </row>
    <row r="186" spans="1:6" x14ac:dyDescent="0.25">
      <c r="B186" s="80"/>
      <c r="C186" s="80"/>
      <c r="D186" s="80"/>
      <c r="E186" s="69"/>
      <c r="F186" s="70"/>
    </row>
    <row r="187" spans="1:6" x14ac:dyDescent="0.25">
      <c r="B187" s="80"/>
      <c r="C187" s="80"/>
      <c r="D187" s="80"/>
      <c r="E187" s="69"/>
      <c r="F187" s="70"/>
    </row>
    <row r="188" spans="1:6" x14ac:dyDescent="0.25">
      <c r="B188" s="79"/>
      <c r="C188" s="80"/>
      <c r="D188" s="80"/>
      <c r="E188" s="69"/>
      <c r="F188" s="70"/>
    </row>
    <row r="189" spans="1:6" x14ac:dyDescent="0.25">
      <c r="B189" s="79"/>
      <c r="C189" s="80"/>
      <c r="D189" s="80"/>
      <c r="E189" s="69"/>
      <c r="F189" s="70"/>
    </row>
    <row r="190" spans="1:6" x14ac:dyDescent="0.25">
      <c r="B190" s="78"/>
      <c r="C190" s="69"/>
      <c r="D190" s="71"/>
      <c r="E190" s="71"/>
      <c r="F190" s="72"/>
    </row>
    <row r="191" spans="1:6" x14ac:dyDescent="0.25">
      <c r="A191" s="32"/>
      <c r="B191" s="69"/>
      <c r="C191" s="69"/>
      <c r="D191" s="69"/>
      <c r="E191" s="69"/>
      <c r="F191" s="70"/>
    </row>
    <row r="192" spans="1:6" x14ac:dyDescent="0.25">
      <c r="A192" s="32"/>
      <c r="B192" s="69"/>
      <c r="C192" s="69"/>
      <c r="D192" s="73"/>
      <c r="E192" s="73"/>
      <c r="F192" s="70"/>
    </row>
    <row r="193" spans="1:6" x14ac:dyDescent="0.25">
      <c r="B193" s="69"/>
      <c r="C193" s="69"/>
      <c r="D193" s="75"/>
      <c r="E193" s="75"/>
      <c r="F193" s="74"/>
    </row>
    <row r="194" spans="1:6" x14ac:dyDescent="0.25">
      <c r="B194" s="69"/>
      <c r="C194" s="69"/>
      <c r="D194" s="75"/>
      <c r="E194" s="75"/>
      <c r="F194" s="74"/>
    </row>
    <row r="195" spans="1:6" x14ac:dyDescent="0.25">
      <c r="A195" s="32"/>
      <c r="D195" s="76"/>
      <c r="E195" s="76"/>
      <c r="F195" s="66"/>
    </row>
    <row r="196" spans="1:6" x14ac:dyDescent="0.25">
      <c r="A196" s="32"/>
      <c r="D196" s="75"/>
      <c r="E196" s="75"/>
      <c r="F196" s="66"/>
    </row>
    <row r="197" spans="1:6" ht="13.8" thickBot="1" x14ac:dyDescent="0.3">
      <c r="A197" s="32"/>
      <c r="D197" s="83"/>
      <c r="E197" s="77"/>
      <c r="F197" s="66"/>
    </row>
    <row r="198" spans="1:6" ht="13.8" thickTop="1" x14ac:dyDescent="0.25"/>
    <row r="204" spans="1:6" x14ac:dyDescent="0.25">
      <c r="B204" s="79"/>
      <c r="C204" s="80"/>
      <c r="D204" s="80"/>
      <c r="E204" s="69"/>
      <c r="F204" s="70"/>
    </row>
    <row r="205" spans="1:6" x14ac:dyDescent="0.25">
      <c r="B205" s="80"/>
      <c r="C205" s="80"/>
      <c r="D205" s="80"/>
      <c r="E205" s="69"/>
      <c r="F205" s="70"/>
    </row>
    <row r="206" spans="1:6" x14ac:dyDescent="0.25">
      <c r="B206" s="79"/>
      <c r="C206" s="80"/>
      <c r="D206" s="80"/>
      <c r="E206" s="69"/>
      <c r="F206" s="70"/>
    </row>
    <row r="207" spans="1:6" x14ac:dyDescent="0.25">
      <c r="B207" s="80"/>
      <c r="C207" s="80"/>
      <c r="D207" s="80"/>
      <c r="E207" s="69"/>
      <c r="F207" s="70"/>
    </row>
    <row r="208" spans="1:6" x14ac:dyDescent="0.25">
      <c r="B208" s="80"/>
      <c r="C208" s="80"/>
      <c r="D208" s="80"/>
      <c r="E208" s="69"/>
      <c r="F208" s="70"/>
    </row>
    <row r="209" spans="1:6" x14ac:dyDescent="0.25">
      <c r="B209" s="79"/>
      <c r="C209" s="80"/>
      <c r="D209" s="80"/>
      <c r="E209" s="69"/>
      <c r="F209" s="70"/>
    </row>
    <row r="210" spans="1:6" x14ac:dyDescent="0.25">
      <c r="B210" s="80"/>
      <c r="C210" s="80"/>
      <c r="D210" s="80"/>
      <c r="E210" s="69"/>
      <c r="F210" s="70"/>
    </row>
    <row r="211" spans="1:6" x14ac:dyDescent="0.25">
      <c r="A211" s="81"/>
      <c r="B211" s="82"/>
      <c r="C211" s="82"/>
      <c r="D211" s="82"/>
      <c r="E211" s="82"/>
      <c r="F211" s="70"/>
    </row>
    <row r="212" spans="1:6" x14ac:dyDescent="0.25">
      <c r="B212" s="80"/>
      <c r="C212" s="80"/>
      <c r="D212" s="80"/>
      <c r="E212" s="69"/>
      <c r="F212" s="70"/>
    </row>
    <row r="213" spans="1:6" x14ac:dyDescent="0.25">
      <c r="B213" s="80"/>
      <c r="C213" s="80"/>
      <c r="D213" s="80"/>
      <c r="E213" s="69"/>
      <c r="F213" s="70"/>
    </row>
    <row r="214" spans="1:6" x14ac:dyDescent="0.25">
      <c r="B214" s="79"/>
      <c r="C214" s="80"/>
      <c r="D214" s="80"/>
      <c r="E214" s="69"/>
      <c r="F214" s="70"/>
    </row>
    <row r="215" spans="1:6" x14ac:dyDescent="0.25">
      <c r="B215" s="79"/>
      <c r="C215" s="80"/>
      <c r="D215" s="80"/>
      <c r="E215" s="69"/>
      <c r="F215" s="70"/>
    </row>
    <row r="216" spans="1:6" x14ac:dyDescent="0.25">
      <c r="B216" s="78"/>
      <c r="C216" s="69"/>
      <c r="D216" s="71"/>
      <c r="E216" s="71"/>
      <c r="F216" s="72"/>
    </row>
    <row r="217" spans="1:6" x14ac:dyDescent="0.25">
      <c r="A217" s="32"/>
      <c r="B217" s="69"/>
      <c r="C217" s="69"/>
      <c r="D217" s="69"/>
      <c r="E217" s="69"/>
      <c r="F217" s="70"/>
    </row>
    <row r="218" spans="1:6" x14ac:dyDescent="0.25">
      <c r="A218" s="32"/>
      <c r="B218" s="69"/>
      <c r="C218" s="69"/>
      <c r="D218" s="73"/>
      <c r="E218" s="73"/>
      <c r="F218" s="70"/>
    </row>
    <row r="219" spans="1:6" x14ac:dyDescent="0.25">
      <c r="B219" s="69"/>
      <c r="C219" s="69"/>
      <c r="D219" s="75"/>
      <c r="E219" s="75"/>
      <c r="F219" s="74"/>
    </row>
    <row r="220" spans="1:6" x14ac:dyDescent="0.25">
      <c r="B220" s="69"/>
      <c r="C220" s="69"/>
      <c r="D220" s="75"/>
      <c r="E220" s="75"/>
      <c r="F220" s="74"/>
    </row>
    <row r="221" spans="1:6" x14ac:dyDescent="0.25">
      <c r="A221" s="32"/>
      <c r="D221" s="76"/>
      <c r="E221" s="76"/>
      <c r="F221" s="66"/>
    </row>
    <row r="222" spans="1:6" x14ac:dyDescent="0.25">
      <c r="A222" s="32"/>
      <c r="D222" s="75"/>
      <c r="E222" s="75"/>
      <c r="F222" s="66"/>
    </row>
    <row r="223" spans="1:6" ht="13.8" thickBot="1" x14ac:dyDescent="0.3">
      <c r="A223" s="32"/>
      <c r="D223" s="83"/>
      <c r="E223" s="77"/>
      <c r="F223" s="66"/>
    </row>
    <row r="224" spans="1:6" ht="13.8" thickTop="1" x14ac:dyDescent="0.25"/>
    <row r="228" spans="1:6" x14ac:dyDescent="0.25">
      <c r="B228" s="79"/>
      <c r="C228" s="80"/>
      <c r="D228" s="80"/>
      <c r="E228" s="69"/>
      <c r="F228" s="70"/>
    </row>
    <row r="229" spans="1:6" x14ac:dyDescent="0.25">
      <c r="B229" s="80"/>
      <c r="C229" s="80"/>
      <c r="D229" s="80"/>
      <c r="E229" s="69"/>
      <c r="F229" s="70"/>
    </row>
    <row r="230" spans="1:6" x14ac:dyDescent="0.25">
      <c r="B230" s="79"/>
      <c r="C230" s="80"/>
      <c r="D230" s="80"/>
      <c r="E230" s="69"/>
      <c r="F230" s="70"/>
    </row>
    <row r="231" spans="1:6" x14ac:dyDescent="0.25">
      <c r="B231" s="80"/>
      <c r="C231" s="80"/>
      <c r="D231" s="80"/>
      <c r="E231" s="69"/>
      <c r="F231" s="70"/>
    </row>
    <row r="232" spans="1:6" x14ac:dyDescent="0.25">
      <c r="B232" s="80"/>
      <c r="C232" s="80"/>
      <c r="D232" s="80"/>
      <c r="E232" s="69"/>
      <c r="F232" s="70"/>
    </row>
    <row r="233" spans="1:6" x14ac:dyDescent="0.25">
      <c r="B233" s="79"/>
      <c r="C233" s="80"/>
      <c r="D233" s="80"/>
      <c r="E233" s="69"/>
      <c r="F233" s="70"/>
    </row>
    <row r="234" spans="1:6" x14ac:dyDescent="0.25">
      <c r="B234" s="80"/>
      <c r="C234" s="80"/>
      <c r="D234" s="80"/>
      <c r="E234" s="69"/>
      <c r="F234" s="70"/>
    </row>
    <row r="235" spans="1:6" x14ac:dyDescent="0.25">
      <c r="A235" s="84"/>
      <c r="B235" s="85"/>
      <c r="C235" s="85"/>
      <c r="D235" s="85"/>
      <c r="E235" s="85"/>
      <c r="F235" s="70"/>
    </row>
    <row r="236" spans="1:6" x14ac:dyDescent="0.25">
      <c r="B236" s="80"/>
      <c r="C236" s="80"/>
      <c r="D236" s="80"/>
      <c r="E236" s="69"/>
      <c r="F236" s="70"/>
    </row>
    <row r="237" spans="1:6" x14ac:dyDescent="0.25">
      <c r="B237" s="80"/>
      <c r="C237" s="80"/>
      <c r="D237" s="80"/>
      <c r="E237" s="69"/>
      <c r="F237" s="70"/>
    </row>
    <row r="238" spans="1:6" x14ac:dyDescent="0.25">
      <c r="B238" s="79"/>
      <c r="C238" s="80"/>
      <c r="D238" s="80"/>
      <c r="E238" s="69"/>
      <c r="F238" s="70"/>
    </row>
    <row r="239" spans="1:6" x14ac:dyDescent="0.25">
      <c r="B239" s="79"/>
      <c r="C239" s="80"/>
      <c r="D239" s="80"/>
      <c r="E239" s="69"/>
      <c r="F239" s="70"/>
    </row>
    <row r="240" spans="1:6" x14ac:dyDescent="0.25">
      <c r="B240" s="78"/>
      <c r="C240" s="69"/>
      <c r="D240" s="71"/>
      <c r="E240" s="71"/>
      <c r="F240" s="72"/>
    </row>
    <row r="241" spans="1:6" x14ac:dyDescent="0.25">
      <c r="A241" s="32"/>
      <c r="B241" s="69"/>
      <c r="C241" s="69"/>
      <c r="D241" s="69"/>
      <c r="E241" s="69"/>
      <c r="F241" s="70"/>
    </row>
    <row r="242" spans="1:6" x14ac:dyDescent="0.25">
      <c r="A242" s="32"/>
      <c r="B242" s="69"/>
      <c r="C242" s="69"/>
      <c r="D242" s="73"/>
      <c r="E242" s="73"/>
      <c r="F242" s="70"/>
    </row>
    <row r="243" spans="1:6" x14ac:dyDescent="0.25">
      <c r="B243" s="69"/>
      <c r="C243" s="69"/>
      <c r="D243" s="75"/>
      <c r="E243" s="75"/>
      <c r="F243" s="74"/>
    </row>
    <row r="244" spans="1:6" x14ac:dyDescent="0.25">
      <c r="B244" s="69"/>
      <c r="C244" s="69"/>
      <c r="D244" s="75"/>
      <c r="E244" s="75"/>
      <c r="F244" s="74"/>
    </row>
    <row r="245" spans="1:6" x14ac:dyDescent="0.25">
      <c r="A245" s="32"/>
      <c r="D245" s="76"/>
      <c r="E245" s="76"/>
      <c r="F245" s="66"/>
    </row>
    <row r="246" spans="1:6" x14ac:dyDescent="0.25">
      <c r="A246" s="32"/>
      <c r="D246" s="75"/>
      <c r="E246" s="75"/>
      <c r="F246" s="66"/>
    </row>
    <row r="247" spans="1:6" ht="13.8" thickBot="1" x14ac:dyDescent="0.3">
      <c r="A247" s="32"/>
      <c r="D247" s="86"/>
      <c r="E247" s="77"/>
      <c r="F247" s="66"/>
    </row>
    <row r="248" spans="1:6" ht="13.8" thickTop="1" x14ac:dyDescent="0.25"/>
    <row r="250" spans="1:6" x14ac:dyDescent="0.25">
      <c r="A250" s="87"/>
      <c r="B250" s="88"/>
      <c r="C250" s="88"/>
      <c r="D250" s="88"/>
    </row>
    <row r="251" spans="1:6" x14ac:dyDescent="0.25">
      <c r="A251" s="87"/>
      <c r="B251" s="88"/>
      <c r="C251" s="88"/>
      <c r="D251" s="88"/>
    </row>
    <row r="252" spans="1:6" x14ac:dyDescent="0.25">
      <c r="A252" s="87"/>
      <c r="B252" s="89"/>
      <c r="C252" s="90"/>
      <c r="D252" s="90"/>
      <c r="E252" s="69"/>
      <c r="F252" s="70"/>
    </row>
    <row r="253" spans="1:6" x14ac:dyDescent="0.25">
      <c r="A253" s="87"/>
      <c r="B253" s="90"/>
      <c r="C253" s="90"/>
      <c r="D253" s="90"/>
      <c r="E253" s="69"/>
      <c r="F253" s="70"/>
    </row>
    <row r="254" spans="1:6" x14ac:dyDescent="0.25">
      <c r="A254" s="87"/>
      <c r="B254" s="89"/>
      <c r="C254" s="90"/>
      <c r="D254" s="90"/>
      <c r="E254" s="69"/>
      <c r="F254" s="70"/>
    </row>
    <row r="255" spans="1:6" x14ac:dyDescent="0.25">
      <c r="A255" s="87"/>
      <c r="B255" s="90"/>
      <c r="C255" s="90"/>
      <c r="D255" s="90"/>
      <c r="E255" s="69"/>
      <c r="F255" s="70"/>
    </row>
    <row r="256" spans="1:6" x14ac:dyDescent="0.25">
      <c r="A256" s="87"/>
      <c r="B256" s="90"/>
      <c r="C256" s="90"/>
      <c r="D256" s="90"/>
      <c r="E256" s="69"/>
      <c r="F256" s="70"/>
    </row>
    <row r="257" spans="1:6" x14ac:dyDescent="0.25">
      <c r="A257" s="87"/>
      <c r="B257" s="89"/>
      <c r="C257" s="90"/>
      <c r="D257" s="90"/>
      <c r="E257" s="69"/>
      <c r="F257" s="70"/>
    </row>
    <row r="258" spans="1:6" x14ac:dyDescent="0.25">
      <c r="A258" s="87"/>
      <c r="B258" s="90"/>
      <c r="C258" s="90"/>
      <c r="D258" s="90"/>
      <c r="E258" s="69"/>
      <c r="F258" s="70"/>
    </row>
    <row r="259" spans="1:6" x14ac:dyDescent="0.25">
      <c r="A259" s="91"/>
      <c r="B259" s="92"/>
      <c r="C259" s="92"/>
      <c r="D259" s="92"/>
      <c r="E259" s="85"/>
      <c r="F259" s="70"/>
    </row>
    <row r="260" spans="1:6" x14ac:dyDescent="0.25">
      <c r="A260" s="87"/>
      <c r="B260" s="90"/>
      <c r="C260" s="90"/>
      <c r="D260" s="90"/>
      <c r="E260" s="69"/>
      <c r="F260" s="70"/>
    </row>
    <row r="261" spans="1:6" x14ac:dyDescent="0.25">
      <c r="A261" s="87"/>
      <c r="B261" s="90"/>
      <c r="C261" s="90"/>
      <c r="D261" s="90"/>
      <c r="E261" s="69"/>
      <c r="F261" s="70"/>
    </row>
    <row r="262" spans="1:6" x14ac:dyDescent="0.25">
      <c r="A262" s="87"/>
      <c r="B262" s="89"/>
      <c r="C262" s="90"/>
      <c r="D262" s="90"/>
      <c r="E262" s="69"/>
      <c r="F262" s="70"/>
    </row>
    <row r="263" spans="1:6" x14ac:dyDescent="0.25">
      <c r="A263" s="87"/>
      <c r="B263" s="89"/>
      <c r="C263" s="90"/>
      <c r="D263" s="90"/>
      <c r="E263" s="69"/>
      <c r="F263" s="70"/>
    </row>
    <row r="264" spans="1:6" x14ac:dyDescent="0.25">
      <c r="A264" s="87"/>
      <c r="B264" s="93"/>
      <c r="C264" s="88"/>
      <c r="D264" s="94"/>
      <c r="E264" s="71"/>
      <c r="F264" s="72"/>
    </row>
    <row r="265" spans="1:6" x14ac:dyDescent="0.25">
      <c r="A265" s="87"/>
      <c r="B265" s="88"/>
      <c r="C265" s="88"/>
      <c r="D265" s="88"/>
      <c r="E265" s="69"/>
      <c r="F265" s="70"/>
    </row>
    <row r="266" spans="1:6" x14ac:dyDescent="0.25">
      <c r="A266" s="87"/>
      <c r="B266" s="88"/>
      <c r="C266" s="88"/>
      <c r="D266" s="95"/>
      <c r="E266" s="73"/>
      <c r="F266" s="70"/>
    </row>
    <row r="267" spans="1:6" x14ac:dyDescent="0.25">
      <c r="A267" s="87"/>
      <c r="B267" s="88"/>
      <c r="C267" s="88"/>
      <c r="D267" s="96"/>
      <c r="E267" s="75"/>
      <c r="F267" s="74"/>
    </row>
    <row r="268" spans="1:6" x14ac:dyDescent="0.25">
      <c r="A268" s="87"/>
      <c r="B268" s="88"/>
      <c r="C268" s="88"/>
      <c r="D268" s="96"/>
      <c r="E268" s="75"/>
      <c r="F268" s="74"/>
    </row>
    <row r="269" spans="1:6" x14ac:dyDescent="0.25">
      <c r="A269" s="87"/>
      <c r="B269" s="88"/>
      <c r="C269" s="88"/>
      <c r="D269" s="97"/>
      <c r="E269" s="76"/>
      <c r="F269" s="66"/>
    </row>
    <row r="270" spans="1:6" x14ac:dyDescent="0.25">
      <c r="A270" s="87"/>
      <c r="B270" s="88"/>
      <c r="C270" s="88"/>
      <c r="D270" s="96"/>
      <c r="E270" s="75"/>
      <c r="F270" s="66"/>
    </row>
    <row r="271" spans="1:6" ht="13.8" thickBot="1" x14ac:dyDescent="0.3">
      <c r="A271" s="87"/>
      <c r="B271" s="88"/>
      <c r="C271" s="88"/>
      <c r="D271" s="98"/>
      <c r="E271" s="77"/>
      <c r="F271" s="66"/>
    </row>
    <row r="272" spans="1:6" ht="13.8" thickTop="1" x14ac:dyDescent="0.25"/>
    <row r="275" spans="1:6" x14ac:dyDescent="0.25">
      <c r="A275" s="87"/>
      <c r="B275" s="88"/>
      <c r="C275" s="88"/>
      <c r="D275" s="88"/>
    </row>
    <row r="276" spans="1:6" x14ac:dyDescent="0.25">
      <c r="A276" s="87"/>
      <c r="B276" s="88"/>
      <c r="C276" s="88"/>
      <c r="D276" s="88"/>
    </row>
    <row r="277" spans="1:6" x14ac:dyDescent="0.25">
      <c r="A277" s="87"/>
      <c r="B277" s="89"/>
      <c r="C277" s="90"/>
      <c r="D277" s="90"/>
      <c r="E277" s="69"/>
      <c r="F277" s="70"/>
    </row>
    <row r="278" spans="1:6" x14ac:dyDescent="0.25">
      <c r="A278" s="87"/>
      <c r="B278" s="90"/>
      <c r="C278" s="90"/>
      <c r="D278" s="90"/>
      <c r="E278" s="69"/>
      <c r="F278" s="70"/>
    </row>
    <row r="279" spans="1:6" x14ac:dyDescent="0.25">
      <c r="A279" s="87"/>
      <c r="B279" s="89"/>
      <c r="C279" s="90"/>
      <c r="D279" s="90"/>
      <c r="E279" s="69"/>
      <c r="F279" s="70"/>
    </row>
    <row r="280" spans="1:6" x14ac:dyDescent="0.25">
      <c r="A280" s="87"/>
      <c r="B280" s="90"/>
      <c r="C280" s="90"/>
      <c r="D280" s="90"/>
      <c r="E280" s="69"/>
      <c r="F280" s="70"/>
    </row>
    <row r="281" spans="1:6" x14ac:dyDescent="0.25">
      <c r="A281" s="87"/>
      <c r="B281" s="90"/>
      <c r="C281" s="90"/>
      <c r="D281" s="90"/>
      <c r="E281" s="69"/>
      <c r="F281" s="70"/>
    </row>
    <row r="282" spans="1:6" x14ac:dyDescent="0.25">
      <c r="A282" s="87"/>
      <c r="B282" s="89"/>
      <c r="C282" s="90"/>
      <c r="D282" s="90"/>
      <c r="E282" s="69"/>
      <c r="F282" s="70"/>
    </row>
    <row r="283" spans="1:6" x14ac:dyDescent="0.25">
      <c r="A283" s="87"/>
      <c r="B283" s="90"/>
      <c r="C283" s="90"/>
      <c r="D283" s="90"/>
      <c r="E283" s="69"/>
      <c r="F283" s="70"/>
    </row>
    <row r="284" spans="1:6" x14ac:dyDescent="0.25">
      <c r="A284" s="91"/>
      <c r="B284" s="92"/>
      <c r="C284" s="92"/>
      <c r="D284" s="92"/>
      <c r="E284" s="85"/>
      <c r="F284" s="70"/>
    </row>
    <row r="285" spans="1:6" x14ac:dyDescent="0.25">
      <c r="A285" s="87"/>
      <c r="B285" s="90"/>
      <c r="C285" s="90"/>
      <c r="D285" s="90"/>
      <c r="E285" s="69"/>
      <c r="F285" s="70"/>
    </row>
    <row r="286" spans="1:6" x14ac:dyDescent="0.25">
      <c r="A286" s="87"/>
      <c r="B286" s="90"/>
      <c r="C286" s="90"/>
      <c r="D286" s="90"/>
      <c r="E286" s="69"/>
      <c r="F286" s="70"/>
    </row>
    <row r="287" spans="1:6" x14ac:dyDescent="0.25">
      <c r="A287" s="87"/>
      <c r="B287" s="89"/>
      <c r="C287" s="90"/>
      <c r="D287" s="90"/>
      <c r="E287" s="69"/>
      <c r="F287" s="70"/>
    </row>
    <row r="288" spans="1:6" x14ac:dyDescent="0.25">
      <c r="A288" s="87"/>
      <c r="B288" s="89"/>
      <c r="C288" s="90"/>
      <c r="D288" s="90"/>
      <c r="E288" s="69"/>
      <c r="F288" s="70"/>
    </row>
    <row r="289" spans="1:6" x14ac:dyDescent="0.25">
      <c r="A289" s="87"/>
      <c r="B289" s="93"/>
      <c r="C289" s="88"/>
      <c r="D289" s="94"/>
      <c r="E289" s="71"/>
      <c r="F289" s="72"/>
    </row>
    <row r="290" spans="1:6" x14ac:dyDescent="0.25">
      <c r="A290" s="87"/>
      <c r="B290" s="88"/>
      <c r="C290" s="88"/>
      <c r="D290" s="88"/>
      <c r="E290" s="69"/>
      <c r="F290" s="70"/>
    </row>
    <row r="291" spans="1:6" x14ac:dyDescent="0.25">
      <c r="A291" s="87"/>
      <c r="B291" s="88"/>
      <c r="C291" s="88"/>
      <c r="D291" s="95"/>
      <c r="E291" s="73"/>
      <c r="F291" s="70"/>
    </row>
    <row r="292" spans="1:6" x14ac:dyDescent="0.25">
      <c r="A292" s="87"/>
      <c r="B292" s="88"/>
      <c r="C292" s="88"/>
      <c r="D292" s="96"/>
      <c r="E292" s="75"/>
      <c r="F292" s="74"/>
    </row>
    <row r="293" spans="1:6" x14ac:dyDescent="0.25">
      <c r="A293" s="87"/>
      <c r="B293" s="88"/>
      <c r="C293" s="88"/>
      <c r="D293" s="96"/>
      <c r="E293" s="75"/>
      <c r="F293" s="74"/>
    </row>
    <row r="294" spans="1:6" x14ac:dyDescent="0.25">
      <c r="A294" s="99"/>
      <c r="B294" s="88"/>
      <c r="C294" s="88"/>
      <c r="D294" s="97"/>
      <c r="E294" s="76"/>
      <c r="F294" s="66"/>
    </row>
    <row r="295" spans="1:6" x14ac:dyDescent="0.25">
      <c r="A295" s="87"/>
      <c r="B295" s="88"/>
      <c r="C295" s="88"/>
      <c r="D295" s="96"/>
      <c r="E295" s="75"/>
      <c r="F295" s="66"/>
    </row>
    <row r="296" spans="1:6" ht="13.8" thickBot="1" x14ac:dyDescent="0.3">
      <c r="A296" s="87"/>
      <c r="B296" s="88"/>
      <c r="C296" s="88"/>
      <c r="D296" s="98"/>
      <c r="E296" s="77"/>
      <c r="F296" s="66"/>
    </row>
    <row r="297" spans="1:6" ht="13.8" thickTop="1" x14ac:dyDescent="0.25"/>
    <row r="302" spans="1:6" x14ac:dyDescent="0.25">
      <c r="A302" s="87"/>
      <c r="B302" s="88"/>
      <c r="C302" s="88"/>
      <c r="D302" s="88"/>
    </row>
    <row r="303" spans="1:6" x14ac:dyDescent="0.25">
      <c r="A303" s="87"/>
      <c r="B303" s="88"/>
      <c r="C303" s="88"/>
      <c r="D303" s="88"/>
    </row>
    <row r="304" spans="1:6" x14ac:dyDescent="0.25">
      <c r="A304" s="87"/>
      <c r="B304" s="89"/>
      <c r="C304" s="90"/>
      <c r="D304" s="90"/>
      <c r="E304" s="69"/>
      <c r="F304" s="70"/>
    </row>
    <row r="305" spans="1:6" x14ac:dyDescent="0.25">
      <c r="A305" s="87"/>
      <c r="B305" s="90"/>
      <c r="C305" s="90"/>
      <c r="D305" s="90"/>
      <c r="E305" s="69"/>
      <c r="F305" s="70"/>
    </row>
    <row r="306" spans="1:6" x14ac:dyDescent="0.25">
      <c r="A306" s="87"/>
      <c r="B306" s="89"/>
      <c r="C306" s="90"/>
      <c r="D306" s="90"/>
      <c r="E306" s="69"/>
      <c r="F306" s="70"/>
    </row>
    <row r="307" spans="1:6" x14ac:dyDescent="0.25">
      <c r="A307" s="87"/>
      <c r="B307" s="90"/>
      <c r="C307" s="90"/>
      <c r="D307" s="90"/>
      <c r="E307" s="69"/>
      <c r="F307" s="70"/>
    </row>
    <row r="308" spans="1:6" x14ac:dyDescent="0.25">
      <c r="A308" s="87"/>
      <c r="B308" s="90"/>
      <c r="C308" s="90"/>
      <c r="D308" s="90"/>
      <c r="E308" s="69"/>
      <c r="F308" s="70"/>
    </row>
    <row r="309" spans="1:6" x14ac:dyDescent="0.25">
      <c r="A309" s="87"/>
      <c r="B309" s="89"/>
      <c r="C309" s="90"/>
      <c r="D309" s="90"/>
      <c r="E309" s="69"/>
      <c r="F309" s="70"/>
    </row>
    <row r="310" spans="1:6" x14ac:dyDescent="0.25">
      <c r="A310" s="87"/>
      <c r="B310" s="90"/>
      <c r="C310" s="90"/>
      <c r="D310" s="90"/>
      <c r="E310" s="69"/>
      <c r="F310" s="70"/>
    </row>
    <row r="311" spans="1:6" x14ac:dyDescent="0.25">
      <c r="A311" s="91"/>
      <c r="B311" s="92"/>
      <c r="C311" s="92"/>
      <c r="D311" s="92"/>
      <c r="E311" s="85"/>
      <c r="F311" s="70"/>
    </row>
    <row r="312" spans="1:6" x14ac:dyDescent="0.25">
      <c r="A312" s="87"/>
      <c r="B312" s="90"/>
      <c r="C312" s="90"/>
      <c r="D312" s="90"/>
      <c r="E312" s="69"/>
      <c r="F312" s="70"/>
    </row>
    <row r="313" spans="1:6" x14ac:dyDescent="0.25">
      <c r="A313" s="87"/>
      <c r="B313" s="90"/>
      <c r="C313" s="90"/>
      <c r="D313" s="90"/>
      <c r="E313" s="69"/>
      <c r="F313" s="70"/>
    </row>
    <row r="314" spans="1:6" x14ac:dyDescent="0.25">
      <c r="A314" s="87"/>
      <c r="B314" s="89"/>
      <c r="C314" s="90"/>
      <c r="D314" s="90"/>
      <c r="E314" s="69"/>
      <c r="F314" s="70"/>
    </row>
    <row r="315" spans="1:6" x14ac:dyDescent="0.25">
      <c r="A315" s="87"/>
      <c r="B315" s="89"/>
      <c r="C315" s="90"/>
      <c r="D315" s="90"/>
      <c r="E315" s="69"/>
      <c r="F315" s="70"/>
    </row>
    <row r="316" spans="1:6" x14ac:dyDescent="0.25">
      <c r="A316" s="87"/>
      <c r="B316" s="93"/>
      <c r="C316" s="88"/>
      <c r="D316" s="94"/>
      <c r="E316" s="71"/>
      <c r="F316" s="72"/>
    </row>
    <row r="317" spans="1:6" x14ac:dyDescent="0.25">
      <c r="A317" s="87"/>
      <c r="B317" s="88"/>
      <c r="C317" s="88"/>
      <c r="D317" s="88"/>
      <c r="E317" s="69"/>
      <c r="F317" s="70"/>
    </row>
    <row r="318" spans="1:6" x14ac:dyDescent="0.25">
      <c r="A318" s="87"/>
      <c r="B318" s="88"/>
      <c r="C318" s="88"/>
      <c r="D318" s="95"/>
      <c r="E318" s="73"/>
      <c r="F318" s="70"/>
    </row>
    <row r="319" spans="1:6" x14ac:dyDescent="0.25">
      <c r="A319" s="87"/>
      <c r="B319" s="88"/>
      <c r="C319" s="88"/>
      <c r="D319" s="96"/>
      <c r="E319" s="75"/>
      <c r="F319" s="74"/>
    </row>
    <row r="320" spans="1:6" x14ac:dyDescent="0.25">
      <c r="A320" s="87"/>
      <c r="B320" s="88"/>
      <c r="C320" s="88"/>
      <c r="D320" s="96"/>
      <c r="E320" s="75"/>
      <c r="F320" s="74"/>
    </row>
    <row r="321" spans="1:6" x14ac:dyDescent="0.25">
      <c r="A321" s="99"/>
      <c r="B321" s="88"/>
      <c r="C321" s="88"/>
      <c r="D321" s="97"/>
      <c r="E321" s="76"/>
      <c r="F321" s="66"/>
    </row>
    <row r="322" spans="1:6" x14ac:dyDescent="0.25">
      <c r="A322" s="87"/>
      <c r="B322" s="88"/>
      <c r="C322" s="88"/>
      <c r="D322" s="96"/>
      <c r="E322" s="75"/>
      <c r="F322" s="66"/>
    </row>
    <row r="323" spans="1:6" ht="13.8" thickBot="1" x14ac:dyDescent="0.3">
      <c r="A323" s="87"/>
      <c r="B323" s="88"/>
      <c r="C323" s="88"/>
      <c r="D323" s="98"/>
      <c r="E323" s="77"/>
      <c r="F323" s="66"/>
    </row>
    <row r="324" spans="1:6" ht="13.8" thickTop="1" x14ac:dyDescent="0.25"/>
  </sheetData>
  <phoneticPr fontId="0" type="noConversion"/>
  <pageMargins left="0.75" right="0.75" top="1" bottom="1" header="0.5" footer="0.5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7"/>
  <sheetViews>
    <sheetView topLeftCell="A27" workbookViewId="0">
      <selection activeCell="D41" sqref="D41"/>
    </sheetView>
  </sheetViews>
  <sheetFormatPr defaultRowHeight="13.2" x14ac:dyDescent="0.25"/>
  <cols>
    <col min="2" max="3" width="9.5546875" bestFit="1" customWidth="1"/>
  </cols>
  <sheetData>
    <row r="3" spans="1:4" ht="13.8" x14ac:dyDescent="0.25">
      <c r="A3" s="134"/>
      <c r="B3" s="34" t="s">
        <v>143</v>
      </c>
    </row>
    <row r="4" spans="1:4" x14ac:dyDescent="0.25">
      <c r="A4" s="3"/>
      <c r="B4" s="1">
        <v>8042</v>
      </c>
      <c r="D4" s="1"/>
    </row>
    <row r="5" spans="1:4" x14ac:dyDescent="0.25">
      <c r="A5" s="5" t="s">
        <v>11</v>
      </c>
      <c r="B5" s="6" t="s">
        <v>20</v>
      </c>
      <c r="C5" s="6" t="s">
        <v>21</v>
      </c>
    </row>
    <row r="6" spans="1:4" x14ac:dyDescent="0.25">
      <c r="A6" s="10">
        <v>1</v>
      </c>
      <c r="B6" s="11"/>
      <c r="C6" s="11">
        <v>-7000</v>
      </c>
      <c r="D6" s="25">
        <f>+C6-B6</f>
        <v>-7000</v>
      </c>
    </row>
    <row r="7" spans="1:4" x14ac:dyDescent="0.25">
      <c r="A7" s="10">
        <v>2</v>
      </c>
      <c r="B7" s="11"/>
      <c r="C7" s="11">
        <v>-4786</v>
      </c>
      <c r="D7" s="25">
        <f t="shared" ref="D7:D36" si="0">+C7-B7</f>
        <v>-4786</v>
      </c>
    </row>
    <row r="8" spans="1:4" x14ac:dyDescent="0.25">
      <c r="A8" s="10">
        <v>3</v>
      </c>
      <c r="B8" s="11">
        <v>-20568</v>
      </c>
      <c r="C8" s="11">
        <v>-4786</v>
      </c>
      <c r="D8" s="25">
        <f t="shared" si="0"/>
        <v>15782</v>
      </c>
    </row>
    <row r="9" spans="1:4" x14ac:dyDescent="0.25">
      <c r="A9" s="10">
        <v>4</v>
      </c>
      <c r="B9" s="11">
        <v>-6999</v>
      </c>
      <c r="C9" s="11">
        <v>-10000</v>
      </c>
      <c r="D9" s="25">
        <f t="shared" si="0"/>
        <v>-3001</v>
      </c>
    </row>
    <row r="10" spans="1:4" x14ac:dyDescent="0.25">
      <c r="A10" s="10">
        <v>5</v>
      </c>
      <c r="B10" s="11">
        <v>-5845</v>
      </c>
      <c r="C10" s="11">
        <v>-10000</v>
      </c>
      <c r="D10" s="25">
        <f t="shared" si="0"/>
        <v>-4155</v>
      </c>
    </row>
    <row r="11" spans="1:4" x14ac:dyDescent="0.25">
      <c r="A11" s="10">
        <v>6</v>
      </c>
      <c r="B11" s="11">
        <v>-8331</v>
      </c>
      <c r="C11" s="11">
        <v>-10000</v>
      </c>
      <c r="D11" s="25">
        <f t="shared" si="0"/>
        <v>-1669</v>
      </c>
    </row>
    <row r="12" spans="1:4" x14ac:dyDescent="0.25">
      <c r="A12" s="10">
        <v>7</v>
      </c>
      <c r="B12" s="11">
        <v>-8430</v>
      </c>
      <c r="C12" s="11">
        <v>-10000</v>
      </c>
      <c r="D12" s="25">
        <f t="shared" si="0"/>
        <v>-1570</v>
      </c>
    </row>
    <row r="13" spans="1:4" x14ac:dyDescent="0.25">
      <c r="A13" s="10">
        <v>8</v>
      </c>
      <c r="B13" s="11">
        <v>-35058</v>
      </c>
      <c r="C13" s="11">
        <v>-17270</v>
      </c>
      <c r="D13" s="25">
        <f t="shared" si="0"/>
        <v>17788</v>
      </c>
    </row>
    <row r="14" spans="1:4" x14ac:dyDescent="0.25">
      <c r="A14" s="10">
        <v>9</v>
      </c>
      <c r="B14" s="11">
        <v>-565</v>
      </c>
      <c r="C14" s="11">
        <v>-17270</v>
      </c>
      <c r="D14" s="25">
        <f t="shared" si="0"/>
        <v>-16705</v>
      </c>
    </row>
    <row r="15" spans="1:4" x14ac:dyDescent="0.25">
      <c r="A15" s="10">
        <v>10</v>
      </c>
      <c r="B15" s="11">
        <v>-7231</v>
      </c>
      <c r="C15" s="11">
        <v>-17270</v>
      </c>
      <c r="D15" s="25">
        <f t="shared" si="0"/>
        <v>-10039</v>
      </c>
    </row>
    <row r="16" spans="1:4" x14ac:dyDescent="0.25">
      <c r="A16" s="10">
        <v>11</v>
      </c>
      <c r="B16" s="11">
        <v>-8566</v>
      </c>
      <c r="C16" s="11">
        <v>-2270</v>
      </c>
      <c r="D16" s="25">
        <f t="shared" si="0"/>
        <v>6296</v>
      </c>
    </row>
    <row r="17" spans="1:4" x14ac:dyDescent="0.25">
      <c r="A17" s="10">
        <v>12</v>
      </c>
      <c r="B17" s="129"/>
      <c r="C17" s="11"/>
      <c r="D17" s="25">
        <f t="shared" si="0"/>
        <v>0</v>
      </c>
    </row>
    <row r="18" spans="1:4" x14ac:dyDescent="0.25">
      <c r="A18" s="10">
        <v>13</v>
      </c>
      <c r="B18" s="11"/>
      <c r="C18" s="11"/>
      <c r="D18" s="25">
        <f t="shared" si="0"/>
        <v>0</v>
      </c>
    </row>
    <row r="19" spans="1:4" x14ac:dyDescent="0.25">
      <c r="A19" s="10">
        <v>14</v>
      </c>
      <c r="B19" s="11"/>
      <c r="C19" s="11"/>
      <c r="D19" s="25">
        <f t="shared" si="0"/>
        <v>0</v>
      </c>
    </row>
    <row r="20" spans="1:4" x14ac:dyDescent="0.25">
      <c r="A20" s="10">
        <v>15</v>
      </c>
      <c r="B20" s="11"/>
      <c r="C20" s="11"/>
      <c r="D20" s="25">
        <f t="shared" si="0"/>
        <v>0</v>
      </c>
    </row>
    <row r="21" spans="1:4" x14ac:dyDescent="0.25">
      <c r="A21" s="10">
        <v>16</v>
      </c>
      <c r="B21" s="11"/>
      <c r="C21" s="11"/>
      <c r="D21" s="25">
        <f t="shared" si="0"/>
        <v>0</v>
      </c>
    </row>
    <row r="22" spans="1:4" x14ac:dyDescent="0.25">
      <c r="A22" s="10">
        <v>17</v>
      </c>
      <c r="B22" s="11"/>
      <c r="C22" s="11"/>
      <c r="D22" s="25">
        <f t="shared" si="0"/>
        <v>0</v>
      </c>
    </row>
    <row r="23" spans="1:4" x14ac:dyDescent="0.25">
      <c r="A23" s="10">
        <v>18</v>
      </c>
      <c r="B23" s="11"/>
      <c r="C23" s="11"/>
      <c r="D23" s="25">
        <f t="shared" si="0"/>
        <v>0</v>
      </c>
    </row>
    <row r="24" spans="1:4" x14ac:dyDescent="0.25">
      <c r="A24" s="10">
        <v>19</v>
      </c>
      <c r="B24" s="11"/>
      <c r="C24" s="11"/>
      <c r="D24" s="25">
        <f t="shared" si="0"/>
        <v>0</v>
      </c>
    </row>
    <row r="25" spans="1:4" x14ac:dyDescent="0.25">
      <c r="A25" s="10">
        <v>20</v>
      </c>
      <c r="B25" s="129"/>
      <c r="C25" s="11"/>
      <c r="D25" s="25">
        <f t="shared" si="0"/>
        <v>0</v>
      </c>
    </row>
    <row r="26" spans="1:4" x14ac:dyDescent="0.25">
      <c r="A26" s="10">
        <v>21</v>
      </c>
      <c r="B26" s="11"/>
      <c r="C26" s="11"/>
      <c r="D26" s="25">
        <f t="shared" si="0"/>
        <v>0</v>
      </c>
    </row>
    <row r="27" spans="1:4" x14ac:dyDescent="0.25">
      <c r="A27" s="10">
        <v>22</v>
      </c>
      <c r="B27" s="11"/>
      <c r="C27" s="11"/>
      <c r="D27" s="25">
        <f t="shared" si="0"/>
        <v>0</v>
      </c>
    </row>
    <row r="28" spans="1:4" x14ac:dyDescent="0.25">
      <c r="A28" s="10">
        <v>23</v>
      </c>
      <c r="B28" s="11"/>
      <c r="C28" s="11"/>
      <c r="D28" s="25">
        <f t="shared" si="0"/>
        <v>0</v>
      </c>
    </row>
    <row r="29" spans="1:4" x14ac:dyDescent="0.25">
      <c r="A29" s="10">
        <v>24</v>
      </c>
      <c r="B29" s="11"/>
      <c r="C29" s="11"/>
      <c r="D29" s="25">
        <f t="shared" si="0"/>
        <v>0</v>
      </c>
    </row>
    <row r="30" spans="1:4" x14ac:dyDescent="0.25">
      <c r="A30" s="10">
        <v>25</v>
      </c>
      <c r="B30" s="11"/>
      <c r="C30" s="11"/>
      <c r="D30" s="25">
        <f t="shared" si="0"/>
        <v>0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-101593</v>
      </c>
      <c r="C37" s="11">
        <f>SUM(C6:C36)</f>
        <v>-110652</v>
      </c>
      <c r="D37" s="25">
        <f>SUM(D6:D36)</f>
        <v>-9059</v>
      </c>
    </row>
    <row r="38" spans="1:4" x14ac:dyDescent="0.25">
      <c r="A38" s="26"/>
      <c r="C38" s="14"/>
      <c r="D38" s="342"/>
    </row>
    <row r="39" spans="1:4" x14ac:dyDescent="0.25">
      <c r="D39" s="138"/>
    </row>
    <row r="40" spans="1:4" x14ac:dyDescent="0.25">
      <c r="A40" s="57">
        <v>37225</v>
      </c>
      <c r="C40" s="15"/>
      <c r="D40" s="511">
        <f>-23051+9445</f>
        <v>-13606</v>
      </c>
    </row>
    <row r="41" spans="1:4" x14ac:dyDescent="0.25">
      <c r="A41" s="57">
        <v>37241</v>
      </c>
      <c r="C41" s="48"/>
      <c r="D41" s="25">
        <f>+D40+D37</f>
        <v>-22665</v>
      </c>
    </row>
    <row r="44" spans="1:4" x14ac:dyDescent="0.25">
      <c r="A44" s="32" t="s">
        <v>153</v>
      </c>
      <c r="B44" s="32"/>
      <c r="C44" s="32"/>
      <c r="D44" s="47"/>
    </row>
    <row r="45" spans="1:4" x14ac:dyDescent="0.25">
      <c r="A45" s="49">
        <f>+A40</f>
        <v>37225</v>
      </c>
      <c r="B45" s="32"/>
      <c r="C45" s="32"/>
      <c r="D45" s="506">
        <v>151190.72</v>
      </c>
    </row>
    <row r="46" spans="1:4" x14ac:dyDescent="0.25">
      <c r="A46" s="49">
        <f>+A41</f>
        <v>37241</v>
      </c>
      <c r="B46" s="32"/>
      <c r="C46" s="32"/>
      <c r="D46" s="382">
        <f>+D37*'by type_area'!J4</f>
        <v>-19386.260000000002</v>
      </c>
    </row>
    <row r="47" spans="1:4" x14ac:dyDescent="0.25">
      <c r="A47" s="32"/>
      <c r="B47" s="32"/>
      <c r="C47" s="32"/>
      <c r="D47" s="200">
        <f>+D46+D45</f>
        <v>131804.46</v>
      </c>
    </row>
  </sheetData>
  <phoneticPr fontId="0" type="noConversion"/>
  <pageMargins left="0.75" right="0.75" top="1" bottom="1" header="0.5" footer="0.5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4" workbookViewId="0">
      <selection activeCell="D46" sqref="D46"/>
    </sheetView>
  </sheetViews>
  <sheetFormatPr defaultRowHeight="13.2" x14ac:dyDescent="0.25"/>
  <cols>
    <col min="2" max="2" width="11.6640625" customWidth="1"/>
    <col min="3" max="3" width="9.5546875" bestFit="1" customWidth="1"/>
    <col min="4" max="4" width="10.6640625" bestFit="1" customWidth="1"/>
  </cols>
  <sheetData>
    <row r="3" spans="1:4" ht="13.8" x14ac:dyDescent="0.25">
      <c r="A3" s="134"/>
      <c r="B3" s="3" t="s">
        <v>247</v>
      </c>
      <c r="C3" s="87"/>
      <c r="D3" s="87"/>
    </row>
    <row r="4" spans="1:4" x14ac:dyDescent="0.25">
      <c r="A4" s="3"/>
      <c r="B4" s="331" t="s">
        <v>246</v>
      </c>
      <c r="C4" s="87"/>
      <c r="D4" s="3"/>
    </row>
    <row r="5" spans="1:4" x14ac:dyDescent="0.25">
      <c r="A5" s="5" t="s">
        <v>11</v>
      </c>
      <c r="B5" s="6" t="s">
        <v>20</v>
      </c>
      <c r="C5" s="6" t="s">
        <v>21</v>
      </c>
    </row>
    <row r="6" spans="1:4" x14ac:dyDescent="0.25">
      <c r="A6" s="10">
        <v>1</v>
      </c>
      <c r="B6" s="11"/>
      <c r="C6" s="11"/>
      <c r="D6" s="25">
        <f>+C6-B6</f>
        <v>0</v>
      </c>
    </row>
    <row r="7" spans="1:4" x14ac:dyDescent="0.25">
      <c r="A7" s="10">
        <v>2</v>
      </c>
      <c r="B7" s="11"/>
      <c r="C7" s="11"/>
      <c r="D7" s="25">
        <f t="shared" ref="D7:D36" si="0">+C7-B7</f>
        <v>0</v>
      </c>
    </row>
    <row r="8" spans="1:4" x14ac:dyDescent="0.25">
      <c r="A8" s="10">
        <v>3</v>
      </c>
      <c r="B8" s="129"/>
      <c r="C8" s="11"/>
      <c r="D8" s="25">
        <f t="shared" si="0"/>
        <v>0</v>
      </c>
    </row>
    <row r="9" spans="1:4" x14ac:dyDescent="0.25">
      <c r="A9" s="10">
        <v>4</v>
      </c>
      <c r="B9" s="129"/>
      <c r="C9" s="11"/>
      <c r="D9" s="25">
        <f t="shared" si="0"/>
        <v>0</v>
      </c>
    </row>
    <row r="10" spans="1:4" x14ac:dyDescent="0.25">
      <c r="A10" s="10">
        <v>5</v>
      </c>
      <c r="B10" s="129"/>
      <c r="C10" s="11"/>
      <c r="D10" s="25">
        <f t="shared" si="0"/>
        <v>0</v>
      </c>
    </row>
    <row r="11" spans="1:4" x14ac:dyDescent="0.25">
      <c r="A11" s="10">
        <v>6</v>
      </c>
      <c r="B11" s="129"/>
      <c r="C11" s="11"/>
      <c r="D11" s="25">
        <f t="shared" si="0"/>
        <v>0</v>
      </c>
    </row>
    <row r="12" spans="1:4" x14ac:dyDescent="0.25">
      <c r="A12" s="10">
        <v>7</v>
      </c>
      <c r="B12" s="129"/>
      <c r="C12" s="11"/>
      <c r="D12" s="25">
        <f t="shared" si="0"/>
        <v>0</v>
      </c>
    </row>
    <row r="13" spans="1:4" x14ac:dyDescent="0.25">
      <c r="A13" s="10">
        <v>8</v>
      </c>
      <c r="B13" s="11"/>
      <c r="C13" s="11"/>
      <c r="D13" s="25">
        <f t="shared" si="0"/>
        <v>0</v>
      </c>
    </row>
    <row r="14" spans="1:4" x14ac:dyDescent="0.25">
      <c r="A14" s="10">
        <v>9</v>
      </c>
      <c r="B14" s="11"/>
      <c r="C14" s="11"/>
      <c r="D14" s="25">
        <f t="shared" si="0"/>
        <v>0</v>
      </c>
    </row>
    <row r="15" spans="1:4" x14ac:dyDescent="0.25">
      <c r="A15" s="10">
        <v>10</v>
      </c>
      <c r="B15" s="11"/>
      <c r="C15" s="11"/>
      <c r="D15" s="25">
        <f t="shared" si="0"/>
        <v>0</v>
      </c>
    </row>
    <row r="16" spans="1:4" x14ac:dyDescent="0.25">
      <c r="A16" s="10">
        <v>11</v>
      </c>
      <c r="B16" s="11"/>
      <c r="C16" s="11"/>
      <c r="D16" s="25">
        <f t="shared" si="0"/>
        <v>0</v>
      </c>
    </row>
    <row r="17" spans="1:4" x14ac:dyDescent="0.25">
      <c r="A17" s="10">
        <v>12</v>
      </c>
      <c r="B17" s="11"/>
      <c r="C17" s="11"/>
      <c r="D17" s="25">
        <f t="shared" si="0"/>
        <v>0</v>
      </c>
    </row>
    <row r="18" spans="1:4" x14ac:dyDescent="0.25">
      <c r="A18" s="10">
        <v>13</v>
      </c>
      <c r="B18" s="11"/>
      <c r="C18" s="11"/>
      <c r="D18" s="25">
        <f t="shared" si="0"/>
        <v>0</v>
      </c>
    </row>
    <row r="19" spans="1:4" x14ac:dyDescent="0.25">
      <c r="A19" s="10">
        <v>14</v>
      </c>
      <c r="B19" s="11"/>
      <c r="C19" s="11"/>
      <c r="D19" s="25">
        <f t="shared" si="0"/>
        <v>0</v>
      </c>
    </row>
    <row r="20" spans="1:4" x14ac:dyDescent="0.25">
      <c r="A20" s="10">
        <v>15</v>
      </c>
      <c r="B20" s="11"/>
      <c r="C20" s="11"/>
      <c r="D20" s="25">
        <f t="shared" si="0"/>
        <v>0</v>
      </c>
    </row>
    <row r="21" spans="1:4" x14ac:dyDescent="0.25">
      <c r="A21" s="10">
        <v>16</v>
      </c>
      <c r="B21" s="11"/>
      <c r="C21" s="11"/>
      <c r="D21" s="25">
        <f t="shared" si="0"/>
        <v>0</v>
      </c>
    </row>
    <row r="22" spans="1:4" x14ac:dyDescent="0.25">
      <c r="A22" s="10">
        <v>17</v>
      </c>
      <c r="B22" s="11"/>
      <c r="C22" s="11"/>
      <c r="D22" s="25">
        <f t="shared" si="0"/>
        <v>0</v>
      </c>
    </row>
    <row r="23" spans="1:4" x14ac:dyDescent="0.25">
      <c r="A23" s="10">
        <v>18</v>
      </c>
      <c r="B23" s="11"/>
      <c r="C23" s="11"/>
      <c r="D23" s="25">
        <f t="shared" si="0"/>
        <v>0</v>
      </c>
    </row>
    <row r="24" spans="1:4" x14ac:dyDescent="0.25">
      <c r="A24" s="10">
        <v>19</v>
      </c>
      <c r="B24" s="11"/>
      <c r="C24" s="11"/>
      <c r="D24" s="25">
        <f t="shared" si="0"/>
        <v>0</v>
      </c>
    </row>
    <row r="25" spans="1:4" x14ac:dyDescent="0.25">
      <c r="A25" s="10">
        <v>20</v>
      </c>
      <c r="B25" s="11"/>
      <c r="C25" s="11"/>
      <c r="D25" s="25">
        <f t="shared" si="0"/>
        <v>0</v>
      </c>
    </row>
    <row r="26" spans="1:4" x14ac:dyDescent="0.25">
      <c r="A26" s="10">
        <v>21</v>
      </c>
      <c r="B26" s="11"/>
      <c r="C26" s="11"/>
      <c r="D26" s="25">
        <f t="shared" si="0"/>
        <v>0</v>
      </c>
    </row>
    <row r="27" spans="1:4" x14ac:dyDescent="0.25">
      <c r="A27" s="10">
        <v>22</v>
      </c>
      <c r="B27" s="11"/>
      <c r="C27" s="11"/>
      <c r="D27" s="25">
        <f t="shared" si="0"/>
        <v>0</v>
      </c>
    </row>
    <row r="28" spans="1:4" x14ac:dyDescent="0.25">
      <c r="A28" s="10">
        <v>23</v>
      </c>
      <c r="B28" s="11"/>
      <c r="C28" s="11"/>
      <c r="D28" s="25">
        <f t="shared" si="0"/>
        <v>0</v>
      </c>
    </row>
    <row r="29" spans="1:4" x14ac:dyDescent="0.25">
      <c r="A29" s="10">
        <v>24</v>
      </c>
      <c r="B29" s="11"/>
      <c r="C29" s="11"/>
      <c r="D29" s="25">
        <f t="shared" si="0"/>
        <v>0</v>
      </c>
    </row>
    <row r="30" spans="1:4" x14ac:dyDescent="0.25">
      <c r="A30" s="10">
        <v>25</v>
      </c>
      <c r="B30" s="11"/>
      <c r="C30" s="11"/>
      <c r="D30" s="25">
        <f t="shared" si="0"/>
        <v>0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0</v>
      </c>
      <c r="C37" s="11">
        <f>SUM(C6:C36)</f>
        <v>0</v>
      </c>
      <c r="D37" s="25">
        <f>SUM(D6:D36)</f>
        <v>0</v>
      </c>
    </row>
    <row r="38" spans="1:4" x14ac:dyDescent="0.25">
      <c r="A38" s="26"/>
      <c r="C38" s="14"/>
      <c r="D38" s="329">
        <f>+summary!H5</f>
        <v>2.15</v>
      </c>
    </row>
    <row r="39" spans="1:4" x14ac:dyDescent="0.25">
      <c r="D39" s="138">
        <f>+D38*D37</f>
        <v>0</v>
      </c>
    </row>
    <row r="40" spans="1:4" x14ac:dyDescent="0.25">
      <c r="A40" s="57">
        <v>37225</v>
      </c>
      <c r="C40" s="15"/>
      <c r="D40" s="523">
        <v>-195699.5</v>
      </c>
    </row>
    <row r="41" spans="1:4" x14ac:dyDescent="0.25">
      <c r="A41" s="57">
        <v>37225</v>
      </c>
      <c r="C41" s="48"/>
      <c r="D41" s="138">
        <f>+D40+D39</f>
        <v>-195699.5</v>
      </c>
    </row>
    <row r="42" spans="1:4" x14ac:dyDescent="0.25">
      <c r="D42" s="24"/>
    </row>
    <row r="45" spans="1:4" x14ac:dyDescent="0.25">
      <c r="A45" s="32" t="s">
        <v>152</v>
      </c>
      <c r="B45" s="32"/>
      <c r="C45" s="32"/>
      <c r="D45" s="32"/>
    </row>
    <row r="46" spans="1:4" x14ac:dyDescent="0.25">
      <c r="A46" s="49">
        <f>+A40</f>
        <v>37225</v>
      </c>
      <c r="B46" s="32"/>
      <c r="C46" s="32"/>
      <c r="D46" s="513">
        <v>-47898</v>
      </c>
    </row>
    <row r="47" spans="1:4" x14ac:dyDescent="0.25">
      <c r="A47" s="49">
        <f>+A41</f>
        <v>37225</v>
      </c>
      <c r="B47" s="32"/>
      <c r="C47" s="32"/>
      <c r="D47" s="468">
        <f>+D37</f>
        <v>0</v>
      </c>
    </row>
    <row r="48" spans="1:4" x14ac:dyDescent="0.25">
      <c r="A48" s="32"/>
      <c r="B48" s="32"/>
      <c r="C48" s="32"/>
      <c r="D48" s="14">
        <f>+D47+D46</f>
        <v>-47898</v>
      </c>
    </row>
    <row r="49" spans="1:4" x14ac:dyDescent="0.25">
      <c r="A49" s="139"/>
      <c r="B49" s="119"/>
      <c r="C49" s="140"/>
      <c r="D49" s="140"/>
    </row>
  </sheetData>
  <phoneticPr fontId="0" type="noConversion"/>
  <pageMargins left="0.75" right="0.75" top="1" bottom="1" header="0.5" footer="0.5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G506"/>
  <sheetViews>
    <sheetView topLeftCell="A24" workbookViewId="0">
      <selection activeCell="A21" sqref="A21"/>
    </sheetView>
  </sheetViews>
  <sheetFormatPr defaultRowHeight="13.2" x14ac:dyDescent="0.25"/>
  <cols>
    <col min="4" max="5" width="9.88671875" customWidth="1"/>
    <col min="8" max="8" width="9.88671875" customWidth="1"/>
    <col min="9" max="9" width="9.33203125" customWidth="1"/>
  </cols>
  <sheetData>
    <row r="2" spans="1:33" x14ac:dyDescent="0.25">
      <c r="B2" s="470" t="s">
        <v>248</v>
      </c>
    </row>
    <row r="3" spans="1:33" x14ac:dyDescent="0.25">
      <c r="B3" s="1">
        <v>10811</v>
      </c>
      <c r="D3" s="1">
        <v>13234</v>
      </c>
      <c r="F3" s="1">
        <v>16540</v>
      </c>
      <c r="H3" s="1">
        <v>500648</v>
      </c>
    </row>
    <row r="4" spans="1:33" x14ac:dyDescent="0.25">
      <c r="B4" s="30" t="s">
        <v>207</v>
      </c>
      <c r="C4" s="4"/>
      <c r="D4" s="38" t="s">
        <v>208</v>
      </c>
      <c r="E4" s="4"/>
      <c r="F4" s="38" t="s">
        <v>209</v>
      </c>
      <c r="G4" s="4"/>
      <c r="H4" s="38" t="s">
        <v>210</v>
      </c>
      <c r="I4" s="4"/>
      <c r="J4" s="4"/>
    </row>
    <row r="5" spans="1:33" x14ac:dyDescent="0.25">
      <c r="A5" s="5" t="s">
        <v>11</v>
      </c>
      <c r="B5" s="6" t="s">
        <v>20</v>
      </c>
      <c r="C5" s="6" t="s">
        <v>21</v>
      </c>
      <c r="D5" s="6" t="s">
        <v>20</v>
      </c>
      <c r="E5" s="6" t="s">
        <v>21</v>
      </c>
      <c r="F5" s="6" t="s">
        <v>20</v>
      </c>
      <c r="G5" s="6" t="s">
        <v>21</v>
      </c>
      <c r="H5" s="6" t="s">
        <v>20</v>
      </c>
      <c r="I5" s="6" t="s">
        <v>21</v>
      </c>
      <c r="J5" s="6"/>
      <c r="L5" s="8"/>
      <c r="M5" s="8"/>
      <c r="N5" s="8"/>
      <c r="O5" s="8"/>
      <c r="P5" s="8"/>
      <c r="R5" s="9"/>
      <c r="W5" s="7"/>
      <c r="X5" s="8"/>
      <c r="Y5" s="8"/>
      <c r="Z5" s="8"/>
      <c r="AA5" s="8"/>
      <c r="AB5" s="8"/>
      <c r="AD5" s="9"/>
    </row>
    <row r="6" spans="1:33" x14ac:dyDescent="0.25">
      <c r="A6" s="10">
        <v>1</v>
      </c>
      <c r="B6" s="129">
        <v>-107</v>
      </c>
      <c r="C6" s="11">
        <v>-150</v>
      </c>
      <c r="D6" s="11"/>
      <c r="E6" s="11"/>
      <c r="F6" s="11">
        <v>-778</v>
      </c>
      <c r="G6" s="11">
        <v>-1001</v>
      </c>
      <c r="H6" s="11"/>
      <c r="I6" s="11">
        <v>-2</v>
      </c>
      <c r="J6" s="11">
        <f>+I6+G6+E6+C6-H6-F6-D6-B6</f>
        <v>-268</v>
      </c>
      <c r="L6" s="8"/>
      <c r="M6" s="8"/>
      <c r="N6" s="8"/>
      <c r="O6" s="8"/>
      <c r="P6" s="8"/>
      <c r="Q6" s="12"/>
      <c r="R6" s="9"/>
      <c r="U6" s="13"/>
      <c r="W6" s="7"/>
      <c r="X6" s="8"/>
      <c r="Y6" s="8"/>
      <c r="Z6" s="8"/>
      <c r="AA6" s="8"/>
      <c r="AB6" s="8"/>
      <c r="AC6" s="12"/>
      <c r="AD6" s="9"/>
      <c r="AG6" s="13"/>
    </row>
    <row r="7" spans="1:33" x14ac:dyDescent="0.25">
      <c r="A7" s="10">
        <v>2</v>
      </c>
      <c r="B7" s="129">
        <v>-84</v>
      </c>
      <c r="C7" s="11">
        <v>-150</v>
      </c>
      <c r="D7" s="11"/>
      <c r="E7" s="11"/>
      <c r="F7" s="11">
        <v>-696</v>
      </c>
      <c r="G7" s="11">
        <v>-1001</v>
      </c>
      <c r="H7" s="11"/>
      <c r="I7" s="11">
        <v>-2</v>
      </c>
      <c r="J7" s="11">
        <f t="shared" ref="J7:J36" si="0">+I7+G7+E7+C7-H7-F7-D7-B7</f>
        <v>-373</v>
      </c>
      <c r="P7" s="14"/>
      <c r="R7" s="15"/>
      <c r="S7" s="16"/>
      <c r="W7" s="17"/>
      <c r="X7" s="18"/>
      <c r="Y7" s="18"/>
      <c r="Z7" s="18"/>
      <c r="AA7" s="18"/>
      <c r="AB7" s="18"/>
      <c r="AC7" s="19"/>
      <c r="AD7" s="20"/>
      <c r="AE7" s="16"/>
      <c r="AF7" s="15"/>
      <c r="AG7" s="13"/>
    </row>
    <row r="8" spans="1:33" x14ac:dyDescent="0.25">
      <c r="A8" s="10">
        <v>3</v>
      </c>
      <c r="B8" s="129">
        <v>-57</v>
      </c>
      <c r="C8" s="11">
        <v>-150</v>
      </c>
      <c r="D8" s="11"/>
      <c r="E8" s="11"/>
      <c r="F8" s="11">
        <v>-532</v>
      </c>
      <c r="G8" s="11">
        <v>-1001</v>
      </c>
      <c r="H8" s="11"/>
      <c r="I8" s="11">
        <v>-2</v>
      </c>
      <c r="J8" s="11">
        <f t="shared" si="0"/>
        <v>-564</v>
      </c>
      <c r="L8" s="18"/>
      <c r="M8" s="18"/>
      <c r="N8" s="18"/>
      <c r="O8" s="18"/>
      <c r="P8" s="18"/>
      <c r="Q8" s="19"/>
      <c r="R8" s="20"/>
      <c r="S8" s="16"/>
      <c r="T8" s="15"/>
      <c r="U8" s="13"/>
      <c r="W8" s="17"/>
      <c r="X8" s="18"/>
      <c r="Y8" s="18"/>
      <c r="Z8" s="18"/>
      <c r="AA8" s="18"/>
      <c r="AB8" s="18"/>
      <c r="AC8" s="21"/>
      <c r="AD8" s="20"/>
      <c r="AE8" s="16"/>
      <c r="AF8" s="15"/>
      <c r="AG8" s="13"/>
    </row>
    <row r="9" spans="1:33" x14ac:dyDescent="0.25">
      <c r="A9" s="10">
        <v>4</v>
      </c>
      <c r="B9" s="129">
        <v>-51</v>
      </c>
      <c r="C9" s="11">
        <v>-150</v>
      </c>
      <c r="D9" s="11"/>
      <c r="E9" s="11"/>
      <c r="F9" s="11">
        <v>-477</v>
      </c>
      <c r="G9" s="11">
        <v>-1001</v>
      </c>
      <c r="H9" s="11"/>
      <c r="I9" s="11">
        <v>-2</v>
      </c>
      <c r="J9" s="11">
        <f t="shared" si="0"/>
        <v>-625</v>
      </c>
      <c r="L9" s="18"/>
      <c r="O9" s="22"/>
      <c r="P9" s="18"/>
      <c r="Q9" s="21"/>
      <c r="R9" s="20"/>
      <c r="S9" s="16"/>
      <c r="T9" s="15"/>
      <c r="U9" s="13"/>
      <c r="W9" s="17"/>
      <c r="X9" s="18"/>
      <c r="Y9" s="18"/>
      <c r="Z9" s="18"/>
      <c r="AA9" s="18"/>
      <c r="AB9" s="18"/>
      <c r="AC9" s="21"/>
      <c r="AD9" s="20"/>
      <c r="AE9" s="16"/>
      <c r="AF9" s="15"/>
      <c r="AG9" s="13"/>
    </row>
    <row r="10" spans="1:33" x14ac:dyDescent="0.25">
      <c r="A10" s="10">
        <v>5</v>
      </c>
      <c r="B10" s="129">
        <v>-79</v>
      </c>
      <c r="C10" s="11">
        <v>-150</v>
      </c>
      <c r="D10" s="129"/>
      <c r="E10" s="11"/>
      <c r="F10" s="11">
        <v>-615</v>
      </c>
      <c r="G10" s="11">
        <v>-1001</v>
      </c>
      <c r="H10" s="11"/>
      <c r="I10" s="11">
        <v>-2</v>
      </c>
      <c r="J10" s="11">
        <f t="shared" si="0"/>
        <v>-459</v>
      </c>
      <c r="L10" s="18"/>
      <c r="O10" s="22"/>
      <c r="P10" s="18"/>
      <c r="Q10" s="21"/>
      <c r="R10" s="20"/>
      <c r="S10" s="16"/>
      <c r="T10" s="15"/>
      <c r="U10" s="13"/>
      <c r="W10" s="17"/>
      <c r="X10" s="18"/>
      <c r="Y10" s="18"/>
      <c r="Z10" s="18"/>
      <c r="AA10" s="18"/>
      <c r="AB10" s="18"/>
      <c r="AC10" s="21"/>
      <c r="AD10" s="20"/>
      <c r="AE10" s="16"/>
      <c r="AF10" s="15"/>
      <c r="AG10" s="13"/>
    </row>
    <row r="11" spans="1:33" x14ac:dyDescent="0.25">
      <c r="A11" s="10">
        <v>6</v>
      </c>
      <c r="B11" s="129">
        <v>-85</v>
      </c>
      <c r="C11" s="11">
        <v>-150</v>
      </c>
      <c r="D11" s="11"/>
      <c r="E11" s="11"/>
      <c r="F11" s="11">
        <v>-674</v>
      </c>
      <c r="G11" s="11">
        <v>-1001</v>
      </c>
      <c r="H11" s="11"/>
      <c r="I11" s="11">
        <v>-2</v>
      </c>
      <c r="J11" s="11">
        <f t="shared" si="0"/>
        <v>-394</v>
      </c>
      <c r="L11" s="18"/>
      <c r="O11" s="22"/>
      <c r="P11" s="18"/>
      <c r="Q11" s="21"/>
      <c r="R11" s="20"/>
      <c r="S11" s="16"/>
      <c r="T11" s="15"/>
      <c r="U11" s="13"/>
      <c r="W11" s="17"/>
      <c r="X11" s="18"/>
      <c r="Y11" s="18"/>
      <c r="Z11" s="18"/>
      <c r="AA11" s="18"/>
      <c r="AB11" s="18"/>
      <c r="AC11" s="21"/>
      <c r="AD11" s="20"/>
      <c r="AE11" s="16"/>
      <c r="AF11" s="15"/>
      <c r="AG11" s="13"/>
    </row>
    <row r="12" spans="1:33" x14ac:dyDescent="0.25">
      <c r="A12" s="10">
        <v>7</v>
      </c>
      <c r="B12" s="129">
        <v>-106</v>
      </c>
      <c r="C12" s="11">
        <v>-150</v>
      </c>
      <c r="D12" s="129"/>
      <c r="E12" s="11"/>
      <c r="F12" s="11">
        <v>-853</v>
      </c>
      <c r="G12" s="11">
        <v>-1001</v>
      </c>
      <c r="H12" s="11"/>
      <c r="I12" s="11">
        <v>-2</v>
      </c>
      <c r="J12" s="11">
        <f t="shared" si="0"/>
        <v>-194</v>
      </c>
      <c r="L12" s="18"/>
      <c r="O12" s="22"/>
      <c r="P12" s="18"/>
      <c r="Q12" s="21"/>
      <c r="R12" s="20"/>
      <c r="S12" s="16"/>
      <c r="T12" s="15"/>
      <c r="U12" s="13"/>
      <c r="W12" s="17"/>
      <c r="X12" s="18"/>
      <c r="Y12" s="18"/>
      <c r="Z12" s="18"/>
      <c r="AA12" s="18"/>
      <c r="AB12" s="18"/>
      <c r="AC12" s="21"/>
      <c r="AD12" s="20"/>
      <c r="AE12" s="16"/>
      <c r="AF12" s="15"/>
      <c r="AG12" s="13"/>
    </row>
    <row r="13" spans="1:33" x14ac:dyDescent="0.25">
      <c r="A13" s="10">
        <v>8</v>
      </c>
      <c r="B13" s="129">
        <v>-131</v>
      </c>
      <c r="C13" s="11">
        <v>-150</v>
      </c>
      <c r="D13" s="11"/>
      <c r="E13" s="11"/>
      <c r="F13" s="11">
        <v>-1037</v>
      </c>
      <c r="G13" s="11">
        <v>-1001</v>
      </c>
      <c r="H13" s="11"/>
      <c r="I13" s="11">
        <v>-2</v>
      </c>
      <c r="J13" s="11">
        <f t="shared" si="0"/>
        <v>15</v>
      </c>
      <c r="L13" s="18"/>
      <c r="O13" s="23"/>
      <c r="P13" s="18"/>
      <c r="Q13" s="21"/>
      <c r="R13" s="20"/>
      <c r="S13" s="16"/>
      <c r="T13" s="15"/>
      <c r="U13" s="13"/>
      <c r="W13" s="17"/>
      <c r="X13" s="18"/>
      <c r="Y13" s="18"/>
      <c r="Z13" s="18"/>
      <c r="AA13" s="18"/>
      <c r="AB13" s="18"/>
      <c r="AC13" s="21"/>
      <c r="AD13" s="20"/>
      <c r="AE13" s="16"/>
      <c r="AF13" s="15"/>
      <c r="AG13" s="13"/>
    </row>
    <row r="14" spans="1:33" x14ac:dyDescent="0.25">
      <c r="A14" s="10">
        <v>9</v>
      </c>
      <c r="B14" s="11">
        <v>-128</v>
      </c>
      <c r="C14" s="11">
        <v>-150</v>
      </c>
      <c r="D14" s="11"/>
      <c r="E14" s="11"/>
      <c r="F14" s="11">
        <v>-1118</v>
      </c>
      <c r="G14" s="11">
        <v>-1001</v>
      </c>
      <c r="H14" s="11"/>
      <c r="I14" s="11">
        <v>-2</v>
      </c>
      <c r="J14" s="11">
        <f t="shared" si="0"/>
        <v>93</v>
      </c>
      <c r="L14" s="18"/>
      <c r="O14" s="23"/>
      <c r="P14" s="18"/>
      <c r="Q14" s="21"/>
      <c r="R14" s="20"/>
      <c r="S14" s="16"/>
      <c r="T14" s="15"/>
      <c r="U14" s="13"/>
      <c r="W14" s="17"/>
      <c r="X14" s="18"/>
      <c r="Y14" s="18"/>
      <c r="Z14" s="18"/>
      <c r="AA14" s="18"/>
      <c r="AB14" s="18"/>
      <c r="AC14" s="21"/>
      <c r="AD14" s="20"/>
      <c r="AE14" s="16"/>
      <c r="AF14" s="15"/>
      <c r="AG14" s="13"/>
    </row>
    <row r="15" spans="1:33" x14ac:dyDescent="0.25">
      <c r="A15" s="10">
        <v>10</v>
      </c>
      <c r="B15" s="11">
        <v>-116</v>
      </c>
      <c r="C15" s="11">
        <v>-150</v>
      </c>
      <c r="D15" s="11"/>
      <c r="E15" s="11"/>
      <c r="F15" s="11">
        <v>-1121</v>
      </c>
      <c r="G15" s="11">
        <v>-1001</v>
      </c>
      <c r="H15" s="11"/>
      <c r="I15" s="11">
        <v>-2</v>
      </c>
      <c r="J15" s="11">
        <f t="shared" si="0"/>
        <v>84</v>
      </c>
      <c r="L15" s="18"/>
      <c r="O15" s="23"/>
      <c r="P15" s="18"/>
      <c r="Q15" s="21"/>
      <c r="R15" s="20"/>
      <c r="S15" s="16"/>
      <c r="T15" s="15"/>
      <c r="U15" s="13"/>
      <c r="W15" s="17"/>
      <c r="X15" s="18"/>
      <c r="Y15" s="18"/>
      <c r="Z15" s="18"/>
      <c r="AA15" s="18"/>
      <c r="AB15" s="18"/>
      <c r="AC15" s="21"/>
      <c r="AD15" s="20"/>
      <c r="AE15" s="16"/>
      <c r="AF15" s="15"/>
      <c r="AG15" s="13"/>
    </row>
    <row r="16" spans="1:33" x14ac:dyDescent="0.25">
      <c r="A16" s="10">
        <v>11</v>
      </c>
      <c r="B16" s="11">
        <v>-106</v>
      </c>
      <c r="C16" s="11">
        <v>-150</v>
      </c>
      <c r="D16" s="11"/>
      <c r="E16" s="11"/>
      <c r="F16" s="11">
        <v>-923</v>
      </c>
      <c r="G16" s="11">
        <v>-1001</v>
      </c>
      <c r="H16" s="11"/>
      <c r="I16" s="11">
        <v>-2</v>
      </c>
      <c r="J16" s="11">
        <f t="shared" si="0"/>
        <v>-124</v>
      </c>
      <c r="L16" s="18"/>
      <c r="O16" s="23"/>
      <c r="P16" s="18"/>
      <c r="Q16" s="21"/>
      <c r="R16" s="20"/>
      <c r="S16" s="16"/>
      <c r="T16" s="15"/>
      <c r="U16" s="13"/>
      <c r="W16" s="17"/>
      <c r="X16" s="18"/>
      <c r="Y16" s="18"/>
      <c r="Z16" s="18"/>
      <c r="AA16" s="18"/>
      <c r="AB16" s="18"/>
      <c r="AC16" s="21"/>
      <c r="AD16" s="20"/>
      <c r="AE16" s="16"/>
      <c r="AF16" s="15"/>
      <c r="AG16" s="13"/>
    </row>
    <row r="17" spans="1:33" x14ac:dyDescent="0.25">
      <c r="A17" s="10">
        <v>12</v>
      </c>
      <c r="B17" s="11">
        <v>-126</v>
      </c>
      <c r="C17" s="11">
        <v>-150</v>
      </c>
      <c r="D17" s="11"/>
      <c r="E17" s="11"/>
      <c r="F17" s="11">
        <v>-1057</v>
      </c>
      <c r="G17" s="11">
        <v>-1001</v>
      </c>
      <c r="H17" s="11"/>
      <c r="I17" s="11">
        <v>-2</v>
      </c>
      <c r="J17" s="11">
        <f t="shared" si="0"/>
        <v>30</v>
      </c>
      <c r="L17" s="18"/>
      <c r="O17" s="23"/>
      <c r="P17" s="18"/>
      <c r="Q17" s="21"/>
      <c r="R17" s="20"/>
      <c r="S17" s="16"/>
      <c r="T17" s="15"/>
      <c r="U17" s="13"/>
      <c r="W17" s="17"/>
      <c r="X17" s="18"/>
      <c r="Y17" s="18"/>
      <c r="Z17" s="18"/>
      <c r="AA17" s="18"/>
      <c r="AB17" s="18"/>
      <c r="AC17" s="21"/>
      <c r="AD17" s="20"/>
      <c r="AE17" s="16"/>
      <c r="AF17" s="15"/>
      <c r="AG17" s="13"/>
    </row>
    <row r="18" spans="1:33" x14ac:dyDescent="0.25">
      <c r="A18" s="10">
        <v>13</v>
      </c>
      <c r="B18" s="11">
        <v>-147</v>
      </c>
      <c r="C18" s="11">
        <v>-150</v>
      </c>
      <c r="D18" s="11"/>
      <c r="E18" s="11"/>
      <c r="F18" s="11">
        <v>-1237</v>
      </c>
      <c r="G18" s="11">
        <v>-1001</v>
      </c>
      <c r="H18" s="11"/>
      <c r="I18" s="11">
        <v>-2</v>
      </c>
      <c r="J18" s="11">
        <f t="shared" si="0"/>
        <v>231</v>
      </c>
      <c r="L18" s="18"/>
      <c r="O18" s="23"/>
      <c r="P18" s="18"/>
      <c r="Q18" s="21"/>
      <c r="R18" s="20"/>
      <c r="S18" s="16"/>
      <c r="T18" s="15"/>
      <c r="U18" s="13"/>
      <c r="W18" s="17"/>
      <c r="X18" s="18"/>
      <c r="AB18" s="18"/>
      <c r="AC18" s="21"/>
      <c r="AD18" s="20"/>
      <c r="AE18" s="16"/>
      <c r="AF18" s="15"/>
      <c r="AG18" s="13"/>
    </row>
    <row r="19" spans="1:33" x14ac:dyDescent="0.25">
      <c r="A19" s="10">
        <v>14</v>
      </c>
      <c r="B19" s="11">
        <v>-125</v>
      </c>
      <c r="C19" s="11">
        <v>-91</v>
      </c>
      <c r="D19" s="11"/>
      <c r="E19" s="11"/>
      <c r="F19" s="11">
        <v>-1049</v>
      </c>
      <c r="G19" s="11">
        <v>-1001</v>
      </c>
      <c r="H19" s="11"/>
      <c r="I19" s="11">
        <v>-2</v>
      </c>
      <c r="J19" s="11">
        <f t="shared" si="0"/>
        <v>80</v>
      </c>
      <c r="L19" s="18"/>
      <c r="P19" s="18"/>
      <c r="Q19" s="19"/>
      <c r="R19" s="20"/>
      <c r="S19" s="16"/>
      <c r="T19" s="15"/>
      <c r="U19" s="13"/>
      <c r="W19" s="17"/>
      <c r="X19" s="18"/>
      <c r="AB19" s="18"/>
      <c r="AC19" s="21"/>
      <c r="AD19" s="20"/>
      <c r="AE19" s="16"/>
      <c r="AF19" s="15"/>
      <c r="AG19" s="13"/>
    </row>
    <row r="20" spans="1:33" x14ac:dyDescent="0.25">
      <c r="A20" s="10">
        <v>15</v>
      </c>
      <c r="B20" s="11">
        <v>-108</v>
      </c>
      <c r="C20" s="11">
        <v>-91</v>
      </c>
      <c r="D20" s="11"/>
      <c r="E20" s="11"/>
      <c r="F20" s="11">
        <v>-939</v>
      </c>
      <c r="G20" s="11">
        <v>-1001</v>
      </c>
      <c r="H20" s="11"/>
      <c r="I20" s="11">
        <v>-2</v>
      </c>
      <c r="J20" s="11">
        <f t="shared" si="0"/>
        <v>-47</v>
      </c>
      <c r="L20" s="18"/>
      <c r="P20" s="18"/>
      <c r="Q20" s="19"/>
      <c r="R20" s="20"/>
      <c r="S20" s="16"/>
      <c r="T20" s="15"/>
      <c r="U20" s="13"/>
      <c r="W20" s="17"/>
      <c r="X20" s="18"/>
      <c r="AB20" s="18"/>
      <c r="AC20" s="21"/>
      <c r="AD20" s="20"/>
      <c r="AE20" s="16"/>
      <c r="AF20" s="15"/>
      <c r="AG20" s="13"/>
    </row>
    <row r="21" spans="1:33" x14ac:dyDescent="0.25">
      <c r="A21" s="10">
        <v>16</v>
      </c>
      <c r="B21" s="11"/>
      <c r="C21" s="11"/>
      <c r="D21" s="11"/>
      <c r="E21" s="11"/>
      <c r="F21" s="11"/>
      <c r="G21" s="11"/>
      <c r="H21" s="11"/>
      <c r="I21" s="11"/>
      <c r="J21" s="11">
        <f t="shared" si="0"/>
        <v>0</v>
      </c>
      <c r="W21" s="17"/>
      <c r="X21" s="18"/>
      <c r="AB21" s="18"/>
      <c r="AC21" s="21"/>
      <c r="AD21" s="20"/>
      <c r="AE21" s="16"/>
      <c r="AF21" s="15"/>
      <c r="AG21" s="13"/>
    </row>
    <row r="22" spans="1:33" x14ac:dyDescent="0.25">
      <c r="A22" s="10">
        <v>17</v>
      </c>
      <c r="B22" s="11"/>
      <c r="C22" s="11"/>
      <c r="D22" s="11"/>
      <c r="E22" s="11"/>
      <c r="F22" s="11"/>
      <c r="G22" s="11"/>
      <c r="H22" s="11"/>
      <c r="I22" s="11"/>
      <c r="J22" s="11">
        <f t="shared" si="0"/>
        <v>0</v>
      </c>
      <c r="W22" s="17"/>
      <c r="X22" s="24"/>
      <c r="AB22" s="18"/>
      <c r="AC22" s="19"/>
      <c r="AD22" s="20"/>
      <c r="AE22" s="16"/>
      <c r="AF22" s="15"/>
      <c r="AG22" s="13"/>
    </row>
    <row r="23" spans="1:33" x14ac:dyDescent="0.25">
      <c r="A23" s="10">
        <v>18</v>
      </c>
      <c r="B23" s="11"/>
      <c r="C23" s="11"/>
      <c r="D23" s="11"/>
      <c r="E23" s="11"/>
      <c r="F23" s="11"/>
      <c r="G23" s="11"/>
      <c r="H23" s="11"/>
      <c r="I23" s="11"/>
      <c r="J23" s="11">
        <f t="shared" si="0"/>
        <v>0</v>
      </c>
      <c r="L23" s="18"/>
      <c r="M23" s="18"/>
      <c r="N23" s="18"/>
      <c r="O23" s="18"/>
      <c r="P23" s="18"/>
      <c r="Q23" s="21"/>
      <c r="R23" s="20"/>
      <c r="S23" s="16"/>
      <c r="T23" s="15"/>
      <c r="U23" s="13"/>
      <c r="W23" s="17"/>
      <c r="X23" s="24"/>
      <c r="AB23" s="18"/>
      <c r="AC23" s="19"/>
      <c r="AD23" s="20"/>
      <c r="AE23" s="16"/>
      <c r="AF23" s="15"/>
      <c r="AG23" s="13"/>
    </row>
    <row r="24" spans="1:33" x14ac:dyDescent="0.25">
      <c r="A24" s="10">
        <v>19</v>
      </c>
      <c r="B24" s="11"/>
      <c r="C24" s="11"/>
      <c r="D24" s="11"/>
      <c r="E24" s="11"/>
      <c r="F24" s="11"/>
      <c r="G24" s="11"/>
      <c r="H24" s="11"/>
      <c r="I24" s="11"/>
      <c r="J24" s="11">
        <f t="shared" si="0"/>
        <v>0</v>
      </c>
      <c r="L24" s="18"/>
      <c r="M24" s="18"/>
      <c r="N24" s="18"/>
      <c r="O24" s="18"/>
      <c r="P24" s="18"/>
      <c r="Q24" s="21"/>
      <c r="R24" s="20"/>
      <c r="S24" s="16"/>
      <c r="T24" s="15"/>
      <c r="U24" s="13"/>
    </row>
    <row r="25" spans="1:33" x14ac:dyDescent="0.25">
      <c r="A25" s="10">
        <v>20</v>
      </c>
      <c r="B25" s="11"/>
      <c r="C25" s="11"/>
      <c r="D25" s="11"/>
      <c r="E25" s="11"/>
      <c r="F25" s="11"/>
      <c r="G25" s="11"/>
      <c r="H25" s="11"/>
      <c r="I25" s="11"/>
      <c r="J25" s="11">
        <f t="shared" si="0"/>
        <v>0</v>
      </c>
      <c r="L25" s="18"/>
      <c r="M25" s="18"/>
      <c r="N25" s="18"/>
      <c r="O25" s="18"/>
      <c r="P25" s="18"/>
      <c r="Q25" s="21"/>
      <c r="R25" s="20"/>
      <c r="S25" s="16"/>
      <c r="T25" s="15"/>
      <c r="U25" s="13"/>
    </row>
    <row r="26" spans="1:33" x14ac:dyDescent="0.25">
      <c r="A26" s="10">
        <v>21</v>
      </c>
      <c r="B26" s="11"/>
      <c r="C26" s="11"/>
      <c r="D26" s="11"/>
      <c r="E26" s="11"/>
      <c r="F26" s="11"/>
      <c r="G26" s="11"/>
      <c r="H26" s="11"/>
      <c r="I26" s="11"/>
      <c r="J26" s="11">
        <f t="shared" si="0"/>
        <v>0</v>
      </c>
      <c r="L26" s="18"/>
      <c r="M26" s="18"/>
      <c r="N26" s="18"/>
      <c r="O26" s="18"/>
      <c r="P26" s="18"/>
      <c r="Q26" s="21"/>
      <c r="R26" s="20"/>
      <c r="S26" s="16"/>
      <c r="T26" s="15"/>
      <c r="U26" s="13"/>
    </row>
    <row r="27" spans="1:33" x14ac:dyDescent="0.25">
      <c r="A27" s="10">
        <v>22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L27" s="18"/>
      <c r="M27" s="18"/>
      <c r="N27" s="18"/>
      <c r="O27" s="18"/>
      <c r="P27" s="18"/>
      <c r="Q27" s="21"/>
      <c r="R27" s="20"/>
      <c r="S27" s="16"/>
      <c r="T27" s="15"/>
      <c r="U27" s="13"/>
    </row>
    <row r="28" spans="1:33" x14ac:dyDescent="0.25">
      <c r="A28" s="10">
        <v>23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L28" s="18"/>
      <c r="M28" s="18"/>
      <c r="N28" s="18"/>
      <c r="O28" s="18"/>
      <c r="P28" s="18"/>
      <c r="Q28" s="21"/>
      <c r="R28" s="20"/>
      <c r="S28" s="16"/>
      <c r="T28" s="15"/>
      <c r="U28" s="13"/>
    </row>
    <row r="29" spans="1:33" x14ac:dyDescent="0.25">
      <c r="A29" s="10">
        <v>24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L29" s="18"/>
      <c r="M29" s="18"/>
      <c r="N29" s="18"/>
      <c r="O29" s="18"/>
      <c r="P29" s="18"/>
      <c r="Q29" s="21"/>
      <c r="R29" s="20"/>
      <c r="S29" s="16"/>
      <c r="T29" s="15"/>
      <c r="U29" s="13"/>
    </row>
    <row r="30" spans="1:33" x14ac:dyDescent="0.25">
      <c r="A30" s="10">
        <v>25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L30" s="18"/>
      <c r="M30" s="18"/>
      <c r="N30" s="18"/>
      <c r="O30" s="18"/>
      <c r="P30" s="18"/>
      <c r="Q30" s="21"/>
      <c r="R30" s="20"/>
      <c r="S30" s="16"/>
      <c r="T30" s="15"/>
      <c r="U30" s="13"/>
    </row>
    <row r="31" spans="1:33" x14ac:dyDescent="0.25">
      <c r="A31" s="10">
        <v>26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L31" s="18"/>
      <c r="M31" s="18"/>
      <c r="N31" s="18"/>
      <c r="O31" s="18"/>
      <c r="P31" s="18"/>
      <c r="Q31" s="21"/>
      <c r="R31" s="20"/>
      <c r="S31" s="16"/>
      <c r="T31" s="15"/>
      <c r="U31" s="13"/>
    </row>
    <row r="32" spans="1:33" x14ac:dyDescent="0.25">
      <c r="A32" s="10">
        <v>27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L32" s="18"/>
      <c r="M32" s="18"/>
      <c r="N32" s="18"/>
      <c r="O32" s="18"/>
      <c r="P32" s="18"/>
      <c r="Q32" s="21"/>
      <c r="R32" s="20"/>
      <c r="S32" s="16"/>
      <c r="T32" s="15"/>
      <c r="U32" s="13"/>
    </row>
    <row r="33" spans="1:21" x14ac:dyDescent="0.25">
      <c r="A33" s="10">
        <v>28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L33" s="18"/>
      <c r="M33" s="18"/>
      <c r="N33" s="18"/>
      <c r="O33" s="18"/>
      <c r="P33" s="18"/>
      <c r="Q33" s="21"/>
      <c r="R33" s="20"/>
      <c r="S33" s="16"/>
      <c r="T33" s="15"/>
      <c r="U33" s="13"/>
    </row>
    <row r="34" spans="1:21" x14ac:dyDescent="0.25">
      <c r="A34" s="10">
        <v>29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L34" s="18"/>
      <c r="P34" s="18"/>
      <c r="Q34" s="21"/>
      <c r="R34" s="20"/>
      <c r="S34" s="16"/>
      <c r="T34" s="15"/>
      <c r="U34" s="13"/>
    </row>
    <row r="35" spans="1:21" x14ac:dyDescent="0.25">
      <c r="A35" s="10">
        <v>30</v>
      </c>
      <c r="B35" s="11"/>
      <c r="C35" s="11"/>
      <c r="D35" s="11"/>
      <c r="E35" s="11"/>
      <c r="F35" s="11"/>
      <c r="G35" s="11"/>
      <c r="H35" s="11"/>
      <c r="I35" s="11"/>
      <c r="J35" s="11">
        <f t="shared" si="0"/>
        <v>0</v>
      </c>
      <c r="L35" s="18"/>
      <c r="P35" s="18"/>
      <c r="Q35" s="21"/>
      <c r="R35" s="20"/>
      <c r="S35" s="16"/>
      <c r="T35" s="15"/>
      <c r="U35" s="13"/>
    </row>
    <row r="36" spans="1:21" x14ac:dyDescent="0.25">
      <c r="A36" s="10">
        <v>31</v>
      </c>
      <c r="B36" s="11"/>
      <c r="C36" s="11"/>
      <c r="D36" s="11"/>
      <c r="E36" s="11"/>
      <c r="F36" s="11"/>
      <c r="G36" s="11"/>
      <c r="H36" s="11"/>
      <c r="I36" s="11"/>
      <c r="J36" s="11">
        <f t="shared" si="0"/>
        <v>0</v>
      </c>
      <c r="L36" s="18"/>
      <c r="P36" s="18"/>
      <c r="Q36" s="21"/>
      <c r="R36" s="20"/>
      <c r="S36" s="16"/>
      <c r="T36" s="15"/>
      <c r="U36" s="13"/>
    </row>
    <row r="37" spans="1:21" x14ac:dyDescent="0.25">
      <c r="A37" s="10"/>
      <c r="B37" s="11">
        <f>SUM(B6:B36)</f>
        <v>-1556</v>
      </c>
      <c r="C37" s="11">
        <f t="shared" ref="C37:I37" si="1">SUM(C6:C36)</f>
        <v>-2132</v>
      </c>
      <c r="D37" s="11">
        <f t="shared" si="1"/>
        <v>0</v>
      </c>
      <c r="E37" s="11">
        <f t="shared" si="1"/>
        <v>0</v>
      </c>
      <c r="F37" s="11">
        <f t="shared" si="1"/>
        <v>-13106</v>
      </c>
      <c r="G37" s="11">
        <f t="shared" si="1"/>
        <v>-15015</v>
      </c>
      <c r="H37" s="11">
        <f t="shared" si="1"/>
        <v>0</v>
      </c>
      <c r="I37" s="11">
        <f t="shared" si="1"/>
        <v>-30</v>
      </c>
      <c r="J37" s="11">
        <f>SUM(J6:J36)</f>
        <v>-2515</v>
      </c>
      <c r="L37" s="18"/>
      <c r="P37" s="18"/>
      <c r="Q37" s="21"/>
      <c r="R37" s="20"/>
      <c r="S37" s="16"/>
      <c r="T37" s="15"/>
      <c r="U37" s="13"/>
    </row>
    <row r="38" spans="1:21" x14ac:dyDescent="0.25">
      <c r="J38" s="15">
        <f>+summary!H4</f>
        <v>2.14</v>
      </c>
      <c r="L38" s="24"/>
      <c r="P38" s="18"/>
      <c r="Q38" s="19"/>
      <c r="R38" s="20"/>
      <c r="S38" s="16"/>
      <c r="T38" s="15"/>
      <c r="U38" s="13"/>
    </row>
    <row r="39" spans="1:21" x14ac:dyDescent="0.25">
      <c r="H39" s="14"/>
      <c r="I39" s="14"/>
      <c r="J39" s="47">
        <f>+J38*J37</f>
        <v>-5382.1</v>
      </c>
      <c r="L39" s="24"/>
      <c r="P39" s="18"/>
      <c r="Q39" s="19"/>
      <c r="R39" s="20"/>
      <c r="S39" s="16"/>
      <c r="T39" s="15"/>
      <c r="U39" s="13"/>
    </row>
    <row r="40" spans="1:21" x14ac:dyDescent="0.25">
      <c r="J40" s="247"/>
      <c r="L40" s="18"/>
      <c r="P40" s="18"/>
      <c r="Q40" s="19"/>
      <c r="R40" s="20"/>
      <c r="S40" s="16"/>
      <c r="T40" s="15"/>
      <c r="U40" s="13"/>
    </row>
    <row r="41" spans="1:21" x14ac:dyDescent="0.25">
      <c r="A41" s="57">
        <v>37225</v>
      </c>
      <c r="C41" s="25"/>
      <c r="E41" s="25"/>
      <c r="G41" s="25"/>
      <c r="I41" s="25"/>
      <c r="J41" s="512">
        <v>-40029.08</v>
      </c>
      <c r="L41" s="18"/>
      <c r="P41" s="18"/>
      <c r="Q41" s="19"/>
      <c r="R41" s="20"/>
      <c r="S41" s="16"/>
      <c r="T41" s="15"/>
      <c r="U41" s="13"/>
    </row>
    <row r="42" spans="1:21" x14ac:dyDescent="0.25">
      <c r="J42" s="322"/>
      <c r="L42" s="18"/>
      <c r="P42" s="18"/>
      <c r="Q42" s="19"/>
      <c r="R42" s="20"/>
      <c r="S42" s="16"/>
      <c r="T42" s="15"/>
      <c r="U42" s="13"/>
    </row>
    <row r="43" spans="1:21" x14ac:dyDescent="0.25">
      <c r="A43" s="57">
        <v>37240</v>
      </c>
      <c r="J43" s="322">
        <f>+J41+J39</f>
        <v>-45411.18</v>
      </c>
      <c r="L43" s="18"/>
      <c r="P43" s="18"/>
      <c r="Q43" s="19"/>
      <c r="R43" s="20"/>
      <c r="S43" s="16"/>
      <c r="T43" s="15"/>
      <c r="U43" s="13"/>
    </row>
    <row r="44" spans="1:21" x14ac:dyDescent="0.25">
      <c r="J44" s="247"/>
      <c r="L44" s="18"/>
      <c r="P44" s="18"/>
      <c r="Q44" s="19"/>
      <c r="R44" s="20"/>
      <c r="S44" s="16"/>
      <c r="T44" s="15"/>
      <c r="U44" s="13"/>
    </row>
    <row r="45" spans="1:21" x14ac:dyDescent="0.25">
      <c r="L45" s="18"/>
      <c r="P45" s="18"/>
      <c r="Q45" s="19"/>
      <c r="R45" s="20"/>
      <c r="S45" s="16"/>
      <c r="T45" s="15"/>
      <c r="U45" s="13"/>
    </row>
    <row r="46" spans="1:21" x14ac:dyDescent="0.25">
      <c r="B46" s="1"/>
      <c r="D46" s="1"/>
      <c r="F46" s="1"/>
      <c r="H46" s="1"/>
      <c r="K46" s="17"/>
      <c r="L46" s="24"/>
      <c r="P46" s="18"/>
      <c r="Q46" s="19"/>
      <c r="R46" s="20"/>
      <c r="S46" s="16"/>
      <c r="T46" s="15"/>
      <c r="U46" s="13"/>
    </row>
    <row r="47" spans="1:21" x14ac:dyDescent="0.25">
      <c r="A47" s="32" t="s">
        <v>152</v>
      </c>
      <c r="B47" s="32"/>
      <c r="C47" s="32"/>
      <c r="D47" s="32"/>
      <c r="E47" s="4"/>
      <c r="F47" s="4"/>
      <c r="G47" s="4"/>
      <c r="H47" s="4"/>
      <c r="I47" s="4"/>
      <c r="J47" s="4"/>
      <c r="K47" s="17"/>
      <c r="L47" s="24"/>
      <c r="P47" s="18"/>
      <c r="Q47" s="19"/>
      <c r="R47" s="20"/>
      <c r="S47" s="16"/>
      <c r="T47" s="15"/>
      <c r="U47" s="13"/>
    </row>
    <row r="48" spans="1:21" x14ac:dyDescent="0.25">
      <c r="A48" s="49">
        <f>+A41</f>
        <v>37225</v>
      </c>
      <c r="B48" s="32"/>
      <c r="C48" s="32"/>
      <c r="D48" s="513">
        <v>-5429</v>
      </c>
      <c r="E48" s="6"/>
      <c r="F48" s="6"/>
      <c r="G48" s="6"/>
      <c r="H48" s="6"/>
      <c r="I48" s="6"/>
      <c r="J48" s="6"/>
      <c r="K48" s="17"/>
      <c r="P48" s="18"/>
      <c r="Q48" s="19"/>
      <c r="R48" s="20"/>
      <c r="S48" s="16"/>
      <c r="T48" s="15"/>
      <c r="U48" s="13"/>
    </row>
    <row r="49" spans="1:21" x14ac:dyDescent="0.25">
      <c r="A49" s="49">
        <f>+A43</f>
        <v>37240</v>
      </c>
      <c r="B49" s="32"/>
      <c r="C49" s="32"/>
      <c r="D49" s="355">
        <f>+J37</f>
        <v>-2515</v>
      </c>
      <c r="E49" s="11"/>
      <c r="F49" s="11"/>
      <c r="G49" s="11"/>
      <c r="H49" s="11"/>
      <c r="I49" s="11"/>
      <c r="J49" s="11"/>
      <c r="K49" s="17"/>
      <c r="P49" s="18"/>
      <c r="Q49" s="19"/>
      <c r="R49" s="20"/>
      <c r="S49" s="16"/>
      <c r="T49" s="15"/>
      <c r="U49" s="13"/>
    </row>
    <row r="50" spans="1:21" x14ac:dyDescent="0.25">
      <c r="A50" s="32"/>
      <c r="B50" s="32"/>
      <c r="C50" s="32"/>
      <c r="D50" s="14">
        <f>+D49+D48</f>
        <v>-7944</v>
      </c>
      <c r="E50" s="11"/>
      <c r="F50" s="11"/>
      <c r="G50" s="11"/>
      <c r="H50" s="11"/>
      <c r="I50" s="11"/>
      <c r="J50" s="11"/>
      <c r="K50" s="17"/>
      <c r="Q50" s="19"/>
    </row>
    <row r="51" spans="1:21" x14ac:dyDescent="0.25">
      <c r="A51" s="139"/>
      <c r="B51" s="119"/>
      <c r="C51" s="140"/>
      <c r="D51" s="140"/>
      <c r="E51" s="11"/>
      <c r="F51" s="11"/>
      <c r="G51" s="11"/>
      <c r="H51" s="11"/>
      <c r="I51" s="11"/>
      <c r="J51" s="11"/>
      <c r="K51" s="17"/>
    </row>
    <row r="52" spans="1:21" x14ac:dyDescent="0.25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17"/>
    </row>
    <row r="53" spans="1:21" x14ac:dyDescent="0.25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17"/>
    </row>
    <row r="54" spans="1:21" x14ac:dyDescent="0.25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17"/>
    </row>
    <row r="55" spans="1:21" x14ac:dyDescent="0.25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17"/>
    </row>
    <row r="56" spans="1:21" x14ac:dyDescent="0.25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17"/>
    </row>
    <row r="57" spans="1:21" x14ac:dyDescent="0.25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17"/>
    </row>
    <row r="58" spans="1:21" x14ac:dyDescent="0.25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17"/>
    </row>
    <row r="59" spans="1:21" x14ac:dyDescent="0.25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17"/>
    </row>
    <row r="60" spans="1:21" x14ac:dyDescent="0.25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17"/>
    </row>
    <row r="61" spans="1:21" x14ac:dyDescent="0.25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17"/>
    </row>
    <row r="62" spans="1:21" x14ac:dyDescent="0.25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17"/>
    </row>
    <row r="63" spans="1:21" x14ac:dyDescent="0.25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17"/>
    </row>
    <row r="64" spans="1:21" x14ac:dyDescent="0.25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17"/>
    </row>
    <row r="65" spans="1:18" x14ac:dyDescent="0.25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17"/>
    </row>
    <row r="66" spans="1:18" x14ac:dyDescent="0.25">
      <c r="A66" s="10"/>
      <c r="B66" s="11"/>
      <c r="C66" s="11"/>
      <c r="D66" s="11"/>
      <c r="E66" s="11"/>
      <c r="F66" s="11"/>
      <c r="G66" s="11"/>
      <c r="H66" s="11"/>
      <c r="I66" s="11"/>
      <c r="J66" s="11"/>
      <c r="K66" s="17"/>
    </row>
    <row r="67" spans="1:18" x14ac:dyDescent="0.25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17"/>
    </row>
    <row r="68" spans="1:18" x14ac:dyDescent="0.25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17"/>
    </row>
    <row r="69" spans="1:18" x14ac:dyDescent="0.25">
      <c r="A69" s="10"/>
      <c r="B69" s="11"/>
      <c r="C69" s="11"/>
      <c r="D69" s="11"/>
      <c r="E69" s="11"/>
      <c r="F69" s="11"/>
      <c r="G69" s="11"/>
      <c r="H69" s="11"/>
      <c r="I69" s="11"/>
      <c r="J69" s="11"/>
    </row>
    <row r="70" spans="1:18" x14ac:dyDescent="0.25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17"/>
      <c r="L70" s="18"/>
      <c r="M70" s="18"/>
      <c r="N70" s="18"/>
      <c r="O70" s="18"/>
      <c r="P70" s="18"/>
      <c r="Q70" s="28"/>
      <c r="R70" s="29"/>
    </row>
    <row r="71" spans="1:18" x14ac:dyDescent="0.25">
      <c r="A71" s="10"/>
      <c r="B71" s="11"/>
      <c r="C71" s="11"/>
      <c r="D71" s="11"/>
      <c r="E71" s="11"/>
      <c r="F71" s="11"/>
      <c r="G71" s="11"/>
      <c r="H71" s="11"/>
      <c r="I71" s="11"/>
      <c r="J71" s="11"/>
      <c r="K71" s="17"/>
      <c r="L71" s="18"/>
      <c r="M71" s="18"/>
      <c r="N71" s="18"/>
      <c r="O71" s="18"/>
      <c r="P71" s="18"/>
      <c r="Q71" s="28"/>
      <c r="R71" s="29"/>
    </row>
    <row r="72" spans="1:18" x14ac:dyDescent="0.25">
      <c r="A72" s="10"/>
      <c r="B72" s="11"/>
      <c r="C72" s="11"/>
      <c r="D72" s="11"/>
      <c r="E72" s="11"/>
      <c r="F72" s="11"/>
      <c r="G72" s="11"/>
      <c r="H72" s="11"/>
      <c r="I72" s="11"/>
      <c r="J72" s="11"/>
      <c r="K72" s="17"/>
      <c r="L72" s="18"/>
      <c r="M72" s="18"/>
      <c r="N72" s="18"/>
      <c r="O72" s="18"/>
      <c r="P72" s="18"/>
      <c r="Q72" s="28"/>
      <c r="R72" s="29"/>
    </row>
    <row r="73" spans="1:18" x14ac:dyDescent="0.25">
      <c r="A73" s="10"/>
      <c r="B73" s="11"/>
      <c r="C73" s="11"/>
      <c r="D73" s="11"/>
      <c r="E73" s="11"/>
      <c r="F73" s="11"/>
      <c r="G73" s="11"/>
      <c r="H73" s="11"/>
      <c r="I73" s="11"/>
      <c r="J73" s="11"/>
      <c r="K73" s="17"/>
      <c r="L73" s="18"/>
      <c r="M73" s="18"/>
      <c r="N73" s="18"/>
      <c r="O73" s="18"/>
      <c r="P73" s="18"/>
      <c r="Q73" s="28"/>
      <c r="R73" s="29"/>
    </row>
    <row r="74" spans="1:18" x14ac:dyDescent="0.25">
      <c r="A74" s="10"/>
      <c r="B74" s="11"/>
      <c r="C74" s="11"/>
      <c r="D74" s="11"/>
      <c r="E74" s="11"/>
      <c r="F74" s="11"/>
      <c r="G74" s="11"/>
      <c r="H74" s="11"/>
      <c r="I74" s="11"/>
      <c r="J74" s="11"/>
      <c r="K74" s="17"/>
      <c r="L74" s="18"/>
      <c r="M74" s="18"/>
      <c r="N74" s="18"/>
      <c r="O74" s="18"/>
      <c r="P74" s="18"/>
      <c r="Q74" s="28"/>
      <c r="R74" s="29"/>
    </row>
    <row r="75" spans="1:18" x14ac:dyDescent="0.25">
      <c r="A75" s="10"/>
      <c r="B75" s="11"/>
      <c r="C75" s="11"/>
      <c r="D75" s="11"/>
      <c r="E75" s="11"/>
      <c r="F75" s="11"/>
      <c r="G75" s="11"/>
      <c r="H75" s="11"/>
      <c r="I75" s="11"/>
      <c r="J75" s="11"/>
      <c r="K75" s="17"/>
      <c r="L75" s="18"/>
      <c r="M75" s="18"/>
      <c r="N75" s="18"/>
      <c r="O75" s="18"/>
      <c r="P75" s="18"/>
      <c r="Q75" s="28"/>
      <c r="R75" s="29"/>
    </row>
    <row r="76" spans="1:18" x14ac:dyDescent="0.25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17"/>
      <c r="L76" s="18"/>
      <c r="M76" s="18"/>
      <c r="N76" s="18"/>
      <c r="O76" s="18"/>
      <c r="P76" s="18"/>
      <c r="Q76" s="22"/>
      <c r="R76" s="29"/>
    </row>
    <row r="77" spans="1:18" x14ac:dyDescent="0.25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17"/>
      <c r="L77" s="18"/>
      <c r="M77" s="18"/>
      <c r="N77" s="18"/>
      <c r="O77" s="18"/>
      <c r="P77" s="18"/>
      <c r="Q77" s="22"/>
      <c r="R77" s="29"/>
    </row>
    <row r="78" spans="1:18" x14ac:dyDescent="0.25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17"/>
      <c r="L78" s="18"/>
      <c r="M78" s="18"/>
      <c r="N78" s="18"/>
      <c r="O78" s="18"/>
      <c r="P78" s="18"/>
      <c r="Q78" s="22"/>
      <c r="R78" s="29"/>
    </row>
    <row r="79" spans="1:18" x14ac:dyDescent="0.25">
      <c r="A79" s="10"/>
      <c r="B79" s="11"/>
      <c r="C79" s="11"/>
      <c r="D79" s="11"/>
      <c r="E79" s="11"/>
      <c r="F79" s="11"/>
      <c r="G79" s="11"/>
      <c r="H79" s="11"/>
      <c r="I79" s="11"/>
      <c r="J79" s="11"/>
      <c r="K79" s="17"/>
      <c r="L79" s="18"/>
      <c r="M79" s="18"/>
      <c r="N79" s="18"/>
      <c r="O79" s="18"/>
      <c r="P79" s="18"/>
      <c r="Q79" s="22"/>
      <c r="R79" s="29"/>
    </row>
    <row r="80" spans="1:18" x14ac:dyDescent="0.25">
      <c r="A80" s="10"/>
      <c r="B80" s="11"/>
      <c r="C80" s="11"/>
      <c r="D80" s="11"/>
      <c r="E80" s="11"/>
      <c r="F80" s="11"/>
      <c r="G80" s="11"/>
      <c r="H80" s="11"/>
      <c r="I80" s="11"/>
      <c r="J80" s="11"/>
      <c r="K80" s="17"/>
      <c r="L80" s="18"/>
      <c r="M80" s="18"/>
      <c r="N80" s="18"/>
      <c r="O80" s="18"/>
      <c r="P80" s="18"/>
      <c r="Q80" s="22"/>
      <c r="R80" s="29"/>
    </row>
    <row r="81" spans="1:18" x14ac:dyDescent="0.25">
      <c r="A81" s="26"/>
      <c r="C81" s="25"/>
      <c r="E81" s="25"/>
      <c r="G81" s="25"/>
      <c r="I81" s="25"/>
      <c r="K81" s="17"/>
      <c r="L81" s="18"/>
      <c r="M81" s="18"/>
      <c r="N81" s="18"/>
      <c r="O81" s="18"/>
      <c r="P81" s="18"/>
      <c r="Q81" s="22"/>
      <c r="R81" s="29"/>
    </row>
    <row r="82" spans="1:18" x14ac:dyDescent="0.25">
      <c r="A82" s="26"/>
      <c r="C82" s="24"/>
      <c r="D82" s="24"/>
      <c r="E82" s="24"/>
      <c r="F82" s="24"/>
      <c r="G82" s="24"/>
      <c r="H82" s="24"/>
      <c r="I82" s="24"/>
      <c r="K82" s="17"/>
      <c r="L82" s="18"/>
      <c r="M82" s="18"/>
      <c r="N82" s="18"/>
      <c r="O82" s="18"/>
      <c r="P82" s="18"/>
      <c r="Q82" s="22"/>
      <c r="R82" s="29"/>
    </row>
    <row r="83" spans="1:18" x14ac:dyDescent="0.25">
      <c r="A83" s="26"/>
      <c r="C83" s="25"/>
      <c r="E83" s="25"/>
      <c r="H83" s="27"/>
      <c r="I83" s="27"/>
      <c r="J83" s="25"/>
      <c r="K83" s="17"/>
      <c r="L83" s="18"/>
      <c r="M83" s="18"/>
      <c r="N83" s="18"/>
      <c r="O83" s="18"/>
      <c r="P83" s="18"/>
      <c r="R83" s="29"/>
    </row>
    <row r="84" spans="1:18" x14ac:dyDescent="0.25">
      <c r="A84" s="26"/>
      <c r="K84" s="17"/>
      <c r="L84" s="18"/>
      <c r="M84" s="18"/>
      <c r="N84" s="18"/>
      <c r="O84" s="18"/>
      <c r="P84" s="18"/>
      <c r="R84" s="29"/>
    </row>
    <row r="85" spans="1:18" x14ac:dyDescent="0.25">
      <c r="A85" s="26"/>
      <c r="K85" s="17"/>
      <c r="L85" s="18"/>
      <c r="M85" s="18"/>
      <c r="N85" s="18"/>
      <c r="O85" s="18"/>
      <c r="P85" s="18"/>
      <c r="R85" s="29"/>
    </row>
    <row r="86" spans="1:18" x14ac:dyDescent="0.25">
      <c r="A86" s="26"/>
      <c r="K86" s="17"/>
      <c r="L86" s="18"/>
      <c r="M86" s="18"/>
      <c r="N86" s="18"/>
      <c r="O86" s="18"/>
      <c r="P86" s="18"/>
      <c r="R86" s="29"/>
    </row>
    <row r="87" spans="1:18" x14ac:dyDescent="0.25">
      <c r="A87" s="26"/>
      <c r="K87" s="17"/>
      <c r="L87" s="18"/>
      <c r="M87" s="18"/>
      <c r="N87" s="18"/>
      <c r="O87" s="18"/>
      <c r="P87" s="18"/>
      <c r="R87" s="29"/>
    </row>
    <row r="88" spans="1:18" x14ac:dyDescent="0.25">
      <c r="A88" s="26"/>
      <c r="K88" s="17"/>
      <c r="L88" s="18"/>
      <c r="M88" s="18"/>
      <c r="N88" s="18"/>
      <c r="O88" s="18"/>
      <c r="P88" s="18"/>
      <c r="R88" s="29"/>
    </row>
    <row r="89" spans="1:18" x14ac:dyDescent="0.25">
      <c r="A89" s="26"/>
      <c r="K89" s="17"/>
      <c r="L89" s="18"/>
      <c r="M89" s="18"/>
      <c r="N89" s="18"/>
      <c r="O89" s="18"/>
      <c r="P89" s="18"/>
      <c r="R89" s="29"/>
    </row>
    <row r="90" spans="1:18" x14ac:dyDescent="0.25">
      <c r="B90" s="1"/>
      <c r="D90" s="1"/>
      <c r="F90" s="1"/>
      <c r="H90" s="1"/>
      <c r="K90" s="17"/>
      <c r="L90" s="18"/>
      <c r="M90" s="18"/>
      <c r="N90" s="18"/>
      <c r="O90" s="18"/>
      <c r="P90" s="18"/>
      <c r="R90" s="29"/>
    </row>
    <row r="91" spans="1:18" x14ac:dyDescent="0.25">
      <c r="A91" s="3"/>
      <c r="B91" s="4"/>
      <c r="C91" s="4"/>
      <c r="D91" s="4"/>
      <c r="E91" s="4"/>
      <c r="F91" s="4"/>
      <c r="G91" s="4"/>
      <c r="H91" s="4"/>
      <c r="I91" s="4"/>
      <c r="J91" s="4"/>
      <c r="K91" s="17"/>
      <c r="L91" s="18"/>
      <c r="M91" s="18"/>
      <c r="N91" s="18"/>
      <c r="O91" s="18"/>
      <c r="P91" s="18"/>
      <c r="R91" s="29"/>
    </row>
    <row r="92" spans="1:18" x14ac:dyDescent="0.25">
      <c r="A92" s="5"/>
      <c r="B92" s="6"/>
      <c r="C92" s="6"/>
      <c r="D92" s="6"/>
      <c r="E92" s="6"/>
      <c r="F92" s="6"/>
      <c r="G92" s="6"/>
      <c r="H92" s="6"/>
      <c r="I92" s="6"/>
      <c r="J92" s="6"/>
      <c r="K92" s="17"/>
      <c r="L92" s="27"/>
      <c r="M92" s="27"/>
      <c r="N92" s="27"/>
      <c r="O92" s="27"/>
      <c r="P92" s="27"/>
      <c r="R92" s="8"/>
    </row>
    <row r="93" spans="1:18" x14ac:dyDescent="0.25">
      <c r="A93" s="10"/>
      <c r="B93" s="11"/>
      <c r="C93" s="11"/>
      <c r="D93" s="11"/>
      <c r="E93" s="11"/>
      <c r="F93" s="11"/>
      <c r="G93" s="11"/>
      <c r="H93" s="11"/>
      <c r="I93" s="11"/>
      <c r="J93" s="11"/>
    </row>
    <row r="94" spans="1:18" x14ac:dyDescent="0.25">
      <c r="A94" s="10"/>
      <c r="B94" s="11"/>
      <c r="C94" s="11"/>
      <c r="D94" s="11"/>
      <c r="E94" s="11"/>
      <c r="F94" s="11"/>
      <c r="G94" s="11"/>
      <c r="H94" s="11"/>
      <c r="I94" s="11"/>
      <c r="J94" s="11"/>
    </row>
    <row r="95" spans="1:18" x14ac:dyDescent="0.25">
      <c r="A95" s="10"/>
      <c r="B95" s="11"/>
      <c r="C95" s="11"/>
      <c r="D95" s="11"/>
      <c r="E95" s="11"/>
      <c r="F95" s="11"/>
      <c r="G95" s="11"/>
      <c r="H95" s="11"/>
      <c r="I95" s="11"/>
      <c r="J95" s="11"/>
    </row>
    <row r="96" spans="1:18" x14ac:dyDescent="0.25">
      <c r="A96" s="10"/>
      <c r="B96" s="11"/>
      <c r="C96" s="11"/>
      <c r="D96" s="11"/>
      <c r="E96" s="11"/>
      <c r="F96" s="11"/>
      <c r="G96" s="11"/>
      <c r="H96" s="11"/>
      <c r="I96" s="11"/>
      <c r="J96" s="11"/>
    </row>
    <row r="97" spans="1:10" x14ac:dyDescent="0.25">
      <c r="A97" s="10"/>
      <c r="B97" s="11"/>
      <c r="C97" s="11"/>
      <c r="D97" s="11"/>
      <c r="E97" s="11"/>
      <c r="F97" s="11"/>
      <c r="G97" s="11"/>
      <c r="H97" s="11"/>
      <c r="I97" s="11"/>
      <c r="J97" s="11"/>
    </row>
    <row r="98" spans="1:10" x14ac:dyDescent="0.25">
      <c r="A98" s="10"/>
      <c r="B98" s="11"/>
      <c r="C98" s="11"/>
      <c r="D98" s="11"/>
      <c r="E98" s="11"/>
      <c r="F98" s="11"/>
      <c r="G98" s="11"/>
      <c r="H98" s="11"/>
      <c r="I98" s="11"/>
      <c r="J98" s="11"/>
    </row>
    <row r="99" spans="1:10" x14ac:dyDescent="0.25">
      <c r="A99" s="10"/>
      <c r="B99" s="11"/>
      <c r="C99" s="11"/>
      <c r="D99" s="11"/>
      <c r="E99" s="11"/>
      <c r="F99" s="11"/>
      <c r="G99" s="11"/>
      <c r="H99" s="11"/>
      <c r="I99" s="11"/>
      <c r="J99" s="11"/>
    </row>
    <row r="100" spans="1:10" x14ac:dyDescent="0.25">
      <c r="A100" s="10"/>
      <c r="B100" s="11"/>
      <c r="C100" s="11"/>
      <c r="D100" s="11"/>
      <c r="E100" s="11"/>
      <c r="F100" s="11"/>
      <c r="G100" s="11"/>
      <c r="H100" s="11"/>
      <c r="I100" s="11"/>
      <c r="J100" s="11"/>
    </row>
    <row r="101" spans="1:10" x14ac:dyDescent="0.25">
      <c r="A101" s="10"/>
      <c r="B101" s="11"/>
      <c r="C101" s="11"/>
      <c r="D101" s="11"/>
      <c r="E101" s="11"/>
      <c r="F101" s="11"/>
      <c r="G101" s="11"/>
      <c r="H101" s="11"/>
      <c r="I101" s="11"/>
      <c r="J101" s="11"/>
    </row>
    <row r="102" spans="1:10" x14ac:dyDescent="0.25">
      <c r="A102" s="10"/>
      <c r="B102" s="11"/>
      <c r="C102" s="11"/>
      <c r="D102" s="11"/>
      <c r="E102" s="11"/>
      <c r="F102" s="11"/>
      <c r="G102" s="11"/>
      <c r="H102" s="11"/>
      <c r="I102" s="11"/>
      <c r="J102" s="11"/>
    </row>
    <row r="103" spans="1:10" x14ac:dyDescent="0.25">
      <c r="A103" s="10"/>
      <c r="B103" s="11"/>
      <c r="C103" s="11"/>
      <c r="D103" s="11"/>
      <c r="E103" s="11"/>
      <c r="F103" s="11"/>
      <c r="G103" s="11"/>
      <c r="H103" s="11"/>
      <c r="I103" s="11"/>
      <c r="J103" s="11"/>
    </row>
    <row r="104" spans="1:10" x14ac:dyDescent="0.25">
      <c r="A104" s="10"/>
      <c r="B104" s="11"/>
      <c r="C104" s="11"/>
      <c r="D104" s="11"/>
      <c r="E104" s="11"/>
      <c r="F104" s="11"/>
      <c r="G104" s="11"/>
      <c r="H104" s="11"/>
      <c r="I104" s="11"/>
      <c r="J104" s="11"/>
    </row>
    <row r="105" spans="1:10" x14ac:dyDescent="0.25">
      <c r="A105" s="10"/>
      <c r="B105" s="11"/>
      <c r="C105" s="11"/>
      <c r="D105" s="11"/>
      <c r="E105" s="11"/>
      <c r="F105" s="11"/>
      <c r="G105" s="11"/>
      <c r="H105" s="11"/>
      <c r="I105" s="11"/>
      <c r="J105" s="11"/>
    </row>
    <row r="106" spans="1:10" x14ac:dyDescent="0.25">
      <c r="A106" s="10"/>
      <c r="B106" s="11"/>
      <c r="C106" s="11"/>
      <c r="D106" s="11"/>
      <c r="E106" s="11"/>
      <c r="F106" s="11"/>
      <c r="G106" s="11"/>
      <c r="H106" s="11"/>
      <c r="I106" s="11"/>
      <c r="J106" s="11"/>
    </row>
    <row r="107" spans="1:10" x14ac:dyDescent="0.25">
      <c r="A107" s="10"/>
      <c r="B107" s="11"/>
      <c r="C107" s="11"/>
      <c r="D107" s="11"/>
      <c r="E107" s="11"/>
      <c r="F107" s="11"/>
      <c r="G107" s="11"/>
      <c r="H107" s="11"/>
      <c r="I107" s="11"/>
      <c r="J107" s="11"/>
    </row>
    <row r="108" spans="1:10" x14ac:dyDescent="0.25">
      <c r="A108" s="10"/>
      <c r="B108" s="11"/>
      <c r="C108" s="11"/>
      <c r="D108" s="11"/>
      <c r="E108" s="11"/>
      <c r="F108" s="11"/>
      <c r="G108" s="11"/>
      <c r="H108" s="11"/>
      <c r="I108" s="11"/>
      <c r="J108" s="11"/>
    </row>
    <row r="109" spans="1:10" x14ac:dyDescent="0.25">
      <c r="A109" s="10"/>
      <c r="B109" s="11"/>
      <c r="C109" s="11"/>
      <c r="D109" s="11"/>
      <c r="E109" s="11"/>
      <c r="F109" s="11"/>
      <c r="G109" s="11"/>
      <c r="H109" s="11"/>
      <c r="I109" s="11"/>
      <c r="J109" s="11"/>
    </row>
    <row r="110" spans="1:10" x14ac:dyDescent="0.25">
      <c r="A110" s="10"/>
      <c r="B110" s="11"/>
      <c r="C110" s="11"/>
      <c r="D110" s="11"/>
      <c r="E110" s="11"/>
      <c r="F110" s="11"/>
      <c r="G110" s="11"/>
      <c r="H110" s="11"/>
      <c r="I110" s="11"/>
      <c r="J110" s="11"/>
    </row>
    <row r="111" spans="1:10" x14ac:dyDescent="0.25">
      <c r="A111" s="10"/>
      <c r="B111" s="11"/>
      <c r="C111" s="11"/>
      <c r="D111" s="11"/>
      <c r="E111" s="11"/>
      <c r="F111" s="11"/>
      <c r="G111" s="11"/>
      <c r="H111" s="11"/>
      <c r="I111" s="11"/>
      <c r="J111" s="11"/>
    </row>
    <row r="112" spans="1:10" x14ac:dyDescent="0.25">
      <c r="A112" s="10"/>
      <c r="B112" s="11"/>
      <c r="C112" s="11"/>
      <c r="D112" s="11"/>
      <c r="E112" s="11"/>
      <c r="F112" s="11"/>
      <c r="G112" s="11"/>
      <c r="H112" s="11"/>
      <c r="I112" s="11"/>
      <c r="J112" s="11"/>
    </row>
    <row r="113" spans="1:10" x14ac:dyDescent="0.25">
      <c r="A113" s="10"/>
      <c r="B113" s="11"/>
      <c r="C113" s="11"/>
      <c r="D113" s="11"/>
      <c r="E113" s="11"/>
      <c r="F113" s="11"/>
      <c r="G113" s="11"/>
      <c r="H113" s="11"/>
      <c r="I113" s="11"/>
      <c r="J113" s="11"/>
    </row>
    <row r="114" spans="1:10" x14ac:dyDescent="0.25">
      <c r="A114" s="10"/>
      <c r="B114" s="11"/>
      <c r="C114" s="11"/>
      <c r="D114" s="11"/>
      <c r="E114" s="11"/>
      <c r="F114" s="11"/>
      <c r="G114" s="11"/>
      <c r="H114" s="11"/>
      <c r="I114" s="11"/>
      <c r="J114" s="11"/>
    </row>
    <row r="115" spans="1:10" x14ac:dyDescent="0.25">
      <c r="A115" s="10"/>
      <c r="B115" s="11"/>
      <c r="C115" s="11"/>
      <c r="D115" s="11"/>
      <c r="E115" s="11"/>
      <c r="F115" s="11"/>
      <c r="G115" s="11"/>
      <c r="H115" s="11"/>
      <c r="I115" s="11"/>
      <c r="J115" s="11"/>
    </row>
    <row r="116" spans="1:10" x14ac:dyDescent="0.25">
      <c r="A116" s="10"/>
      <c r="B116" s="11"/>
      <c r="C116" s="11"/>
      <c r="D116" s="11"/>
      <c r="E116" s="11"/>
      <c r="F116" s="11"/>
      <c r="G116" s="11"/>
      <c r="H116" s="11"/>
      <c r="I116" s="11"/>
      <c r="J116" s="11"/>
    </row>
    <row r="117" spans="1:10" x14ac:dyDescent="0.25">
      <c r="A117" s="10"/>
      <c r="B117" s="11"/>
      <c r="C117" s="11"/>
      <c r="D117" s="11"/>
      <c r="E117" s="11"/>
      <c r="F117" s="11"/>
      <c r="G117" s="11"/>
      <c r="H117" s="11"/>
      <c r="I117" s="11"/>
      <c r="J117" s="11"/>
    </row>
    <row r="118" spans="1:10" x14ac:dyDescent="0.25">
      <c r="A118" s="10"/>
      <c r="B118" s="11"/>
      <c r="C118" s="11"/>
      <c r="D118" s="11"/>
      <c r="E118" s="11"/>
      <c r="F118" s="11"/>
      <c r="G118" s="11"/>
      <c r="H118" s="11"/>
      <c r="I118" s="11"/>
      <c r="J118" s="11"/>
    </row>
    <row r="119" spans="1:10" x14ac:dyDescent="0.25">
      <c r="A119" s="10"/>
      <c r="B119" s="11"/>
      <c r="C119" s="11"/>
      <c r="D119" s="11"/>
      <c r="E119" s="11"/>
      <c r="F119" s="11"/>
      <c r="G119" s="11"/>
      <c r="H119" s="11"/>
      <c r="I119" s="11"/>
      <c r="J119" s="11"/>
    </row>
    <row r="120" spans="1:10" x14ac:dyDescent="0.25">
      <c r="A120" s="10"/>
      <c r="B120" s="11"/>
      <c r="C120" s="11"/>
      <c r="D120" s="11"/>
      <c r="E120" s="11"/>
      <c r="F120" s="11"/>
      <c r="G120" s="11"/>
      <c r="H120" s="11"/>
      <c r="I120" s="11"/>
      <c r="J120" s="11"/>
    </row>
    <row r="121" spans="1:10" x14ac:dyDescent="0.25">
      <c r="A121" s="10"/>
      <c r="B121" s="11"/>
      <c r="C121" s="11"/>
      <c r="D121" s="11"/>
      <c r="E121" s="11"/>
      <c r="F121" s="11"/>
      <c r="G121" s="11"/>
      <c r="H121" s="11"/>
      <c r="I121" s="11"/>
      <c r="J121" s="11"/>
    </row>
    <row r="122" spans="1:10" x14ac:dyDescent="0.25">
      <c r="A122" s="10"/>
      <c r="B122" s="11"/>
      <c r="C122" s="11"/>
      <c r="D122" s="11"/>
      <c r="E122" s="11"/>
      <c r="F122" s="11"/>
      <c r="G122" s="11"/>
      <c r="H122" s="11"/>
      <c r="I122" s="11"/>
      <c r="J122" s="11"/>
    </row>
    <row r="123" spans="1:10" x14ac:dyDescent="0.25">
      <c r="A123" s="10"/>
      <c r="B123" s="11"/>
      <c r="C123" s="11"/>
      <c r="D123" s="11"/>
      <c r="E123" s="11"/>
      <c r="F123" s="11"/>
      <c r="G123" s="11"/>
      <c r="H123" s="11"/>
      <c r="I123" s="11"/>
      <c r="J123" s="11"/>
    </row>
    <row r="124" spans="1:10" x14ac:dyDescent="0.25">
      <c r="A124" s="10"/>
      <c r="B124" s="11"/>
      <c r="C124" s="11"/>
      <c r="D124" s="11"/>
      <c r="E124" s="11"/>
      <c r="F124" s="11"/>
      <c r="G124" s="11"/>
      <c r="H124" s="11"/>
      <c r="I124" s="11"/>
      <c r="J124" s="11"/>
    </row>
    <row r="125" spans="1:10" x14ac:dyDescent="0.25">
      <c r="A125" s="26"/>
      <c r="B125" s="24"/>
      <c r="C125" s="25"/>
      <c r="D125" s="24"/>
      <c r="E125" s="25"/>
      <c r="F125" s="24"/>
      <c r="G125" s="25"/>
      <c r="H125" s="24"/>
      <c r="I125" s="25"/>
    </row>
    <row r="126" spans="1:10" x14ac:dyDescent="0.25">
      <c r="A126" s="26"/>
      <c r="C126" s="24"/>
      <c r="D126" s="24"/>
      <c r="E126" s="24"/>
      <c r="F126" s="24"/>
      <c r="G126" s="24"/>
      <c r="H126" s="24"/>
      <c r="I126" s="24"/>
    </row>
    <row r="127" spans="1:10" x14ac:dyDescent="0.25">
      <c r="A127" s="26"/>
      <c r="C127" s="25"/>
      <c r="E127" s="25"/>
      <c r="H127" s="27"/>
      <c r="I127" s="27"/>
      <c r="J127" s="25"/>
    </row>
    <row r="128" spans="1:10" x14ac:dyDescent="0.25">
      <c r="A128" s="26"/>
    </row>
    <row r="129" spans="1:10" x14ac:dyDescent="0.25">
      <c r="B129" s="1"/>
      <c r="D129" s="1"/>
      <c r="F129" s="1"/>
      <c r="H129" s="1"/>
    </row>
    <row r="130" spans="1:10" x14ac:dyDescent="0.25">
      <c r="B130" s="30"/>
      <c r="C130" s="4"/>
      <c r="D130" s="4"/>
      <c r="E130" s="4"/>
      <c r="F130" s="4"/>
      <c r="G130" s="4"/>
      <c r="H130" s="4"/>
      <c r="I130" s="4"/>
      <c r="J130" s="4"/>
    </row>
    <row r="131" spans="1:10" x14ac:dyDescent="0.25">
      <c r="A131" s="5"/>
      <c r="B131" s="6"/>
      <c r="C131" s="6"/>
      <c r="D131" s="6"/>
      <c r="E131" s="6"/>
      <c r="F131" s="6"/>
      <c r="G131" s="6"/>
      <c r="H131" s="6"/>
      <c r="I131" s="6"/>
      <c r="J131" s="6"/>
    </row>
    <row r="132" spans="1:10" x14ac:dyDescent="0.25">
      <c r="A132" s="10"/>
      <c r="B132" s="11"/>
      <c r="C132" s="11"/>
      <c r="D132" s="11"/>
      <c r="E132" s="11"/>
      <c r="F132" s="11"/>
      <c r="G132" s="11"/>
      <c r="H132" s="11"/>
      <c r="I132" s="11"/>
      <c r="J132" s="11"/>
    </row>
    <row r="133" spans="1:10" x14ac:dyDescent="0.25">
      <c r="A133" s="10"/>
      <c r="B133" s="11"/>
      <c r="C133" s="11"/>
      <c r="D133" s="11"/>
      <c r="E133" s="11"/>
      <c r="F133" s="11"/>
      <c r="G133" s="11"/>
      <c r="H133" s="11"/>
      <c r="I133" s="11"/>
      <c r="J133" s="11"/>
    </row>
    <row r="134" spans="1:10" x14ac:dyDescent="0.25">
      <c r="A134" s="10"/>
      <c r="B134" s="11"/>
      <c r="C134" s="11"/>
      <c r="D134" s="11"/>
      <c r="E134" s="11"/>
      <c r="F134" s="11"/>
      <c r="G134" s="11"/>
      <c r="H134" s="11"/>
      <c r="I134" s="11"/>
      <c r="J134" s="11"/>
    </row>
    <row r="135" spans="1:10" x14ac:dyDescent="0.25">
      <c r="A135" s="10"/>
      <c r="B135" s="11"/>
      <c r="C135" s="11"/>
      <c r="D135" s="11"/>
      <c r="E135" s="11"/>
      <c r="F135" s="11"/>
      <c r="G135" s="11"/>
      <c r="H135" s="11"/>
      <c r="I135" s="11"/>
      <c r="J135" s="11"/>
    </row>
    <row r="136" spans="1:10" x14ac:dyDescent="0.25">
      <c r="A136" s="10"/>
      <c r="B136" s="11"/>
      <c r="C136" s="11"/>
      <c r="D136" s="11"/>
      <c r="E136" s="11"/>
      <c r="F136" s="11"/>
      <c r="G136" s="11"/>
      <c r="H136" s="11"/>
      <c r="I136" s="11"/>
      <c r="J136" s="11"/>
    </row>
    <row r="137" spans="1:10" x14ac:dyDescent="0.25">
      <c r="A137" s="10"/>
      <c r="B137" s="11"/>
      <c r="C137" s="11"/>
      <c r="D137" s="11"/>
      <c r="E137" s="11"/>
      <c r="F137" s="11"/>
      <c r="G137" s="11"/>
      <c r="H137" s="11"/>
      <c r="I137" s="11"/>
      <c r="J137" s="11"/>
    </row>
    <row r="138" spans="1:10" x14ac:dyDescent="0.25">
      <c r="A138" s="10"/>
      <c r="B138" s="11"/>
      <c r="C138" s="11"/>
      <c r="D138" s="11"/>
      <c r="E138" s="11"/>
      <c r="F138" s="11"/>
      <c r="G138" s="11"/>
      <c r="H138" s="11"/>
      <c r="I138" s="11"/>
      <c r="J138" s="11"/>
    </row>
    <row r="139" spans="1:10" x14ac:dyDescent="0.25">
      <c r="A139" s="10"/>
      <c r="B139" s="11"/>
      <c r="C139" s="11"/>
      <c r="D139" s="11"/>
      <c r="E139" s="11"/>
      <c r="F139" s="11"/>
      <c r="G139" s="11"/>
      <c r="H139" s="11"/>
      <c r="I139" s="11"/>
      <c r="J139" s="11"/>
    </row>
    <row r="140" spans="1:10" x14ac:dyDescent="0.25">
      <c r="A140" s="10"/>
      <c r="B140" s="11"/>
      <c r="C140" s="11"/>
      <c r="D140" s="11"/>
      <c r="E140" s="11"/>
      <c r="F140" s="11"/>
      <c r="G140" s="11"/>
      <c r="H140" s="11"/>
      <c r="I140" s="11"/>
      <c r="J140" s="11"/>
    </row>
    <row r="141" spans="1:10" x14ac:dyDescent="0.25">
      <c r="A141" s="10"/>
      <c r="B141" s="11"/>
      <c r="C141" s="11"/>
      <c r="D141" s="11"/>
      <c r="E141" s="11"/>
      <c r="F141" s="11"/>
      <c r="G141" s="11"/>
      <c r="H141" s="11"/>
      <c r="I141" s="11"/>
      <c r="J141" s="11"/>
    </row>
    <row r="142" spans="1:10" x14ac:dyDescent="0.25">
      <c r="A142" s="10"/>
      <c r="B142" s="11"/>
      <c r="C142" s="11"/>
      <c r="D142" s="11"/>
      <c r="E142" s="11"/>
      <c r="F142" s="11"/>
      <c r="G142" s="11"/>
      <c r="H142" s="11"/>
      <c r="I142" s="11"/>
      <c r="J142" s="11"/>
    </row>
    <row r="143" spans="1:10" x14ac:dyDescent="0.25">
      <c r="A143" s="10"/>
      <c r="B143" s="11"/>
      <c r="C143" s="11"/>
      <c r="D143" s="11"/>
      <c r="E143" s="11"/>
      <c r="F143" s="11"/>
      <c r="G143" s="11"/>
      <c r="H143" s="11"/>
      <c r="I143" s="11"/>
      <c r="J143" s="11"/>
    </row>
    <row r="144" spans="1:10" x14ac:dyDescent="0.25">
      <c r="A144" s="10"/>
      <c r="B144" s="11"/>
      <c r="C144" s="11"/>
      <c r="D144" s="11"/>
      <c r="E144" s="11"/>
      <c r="F144" s="11"/>
      <c r="G144" s="11"/>
      <c r="H144" s="11"/>
      <c r="I144" s="11"/>
      <c r="J144" s="11"/>
    </row>
    <row r="145" spans="1:10" x14ac:dyDescent="0.25">
      <c r="A145" s="10"/>
      <c r="B145" s="11"/>
      <c r="C145" s="11"/>
      <c r="D145" s="11"/>
      <c r="E145" s="11"/>
      <c r="F145" s="11"/>
      <c r="G145" s="11"/>
      <c r="H145" s="11"/>
      <c r="I145" s="11"/>
      <c r="J145" s="11"/>
    </row>
    <row r="146" spans="1:10" x14ac:dyDescent="0.25">
      <c r="A146" s="10"/>
      <c r="B146" s="11"/>
      <c r="C146" s="11"/>
      <c r="D146" s="11"/>
      <c r="E146" s="11"/>
      <c r="F146" s="11"/>
      <c r="G146" s="11"/>
      <c r="H146" s="11"/>
      <c r="I146" s="11"/>
      <c r="J146" s="11"/>
    </row>
    <row r="147" spans="1:10" x14ac:dyDescent="0.25">
      <c r="A147" s="10"/>
      <c r="B147" s="11"/>
      <c r="C147" s="11"/>
      <c r="D147" s="11"/>
      <c r="E147" s="11"/>
      <c r="F147" s="11"/>
      <c r="G147" s="11"/>
      <c r="H147" s="11"/>
      <c r="I147" s="11"/>
      <c r="J147" s="11"/>
    </row>
    <row r="148" spans="1:10" x14ac:dyDescent="0.25">
      <c r="A148" s="10"/>
      <c r="B148" s="11"/>
      <c r="C148" s="11"/>
      <c r="D148" s="11"/>
      <c r="E148" s="11"/>
      <c r="F148" s="11"/>
      <c r="G148" s="11"/>
      <c r="H148" s="11"/>
      <c r="I148" s="11"/>
      <c r="J148" s="11"/>
    </row>
    <row r="149" spans="1:10" x14ac:dyDescent="0.25">
      <c r="A149" s="10"/>
      <c r="B149" s="11"/>
      <c r="C149" s="11"/>
      <c r="D149" s="11"/>
      <c r="E149" s="11"/>
      <c r="F149" s="11"/>
      <c r="G149" s="11"/>
      <c r="H149" s="11"/>
      <c r="I149" s="11"/>
      <c r="J149" s="11"/>
    </row>
    <row r="150" spans="1:10" x14ac:dyDescent="0.25">
      <c r="A150" s="10"/>
      <c r="B150" s="11"/>
      <c r="C150" s="11"/>
      <c r="D150" s="11"/>
      <c r="E150" s="11"/>
      <c r="F150" s="11"/>
      <c r="G150" s="11"/>
      <c r="H150" s="11"/>
      <c r="I150" s="11"/>
      <c r="J150" s="11"/>
    </row>
    <row r="151" spans="1:10" x14ac:dyDescent="0.25">
      <c r="A151" s="10"/>
      <c r="B151" s="11"/>
      <c r="C151" s="11"/>
      <c r="D151" s="11"/>
      <c r="E151" s="11"/>
      <c r="F151" s="11"/>
      <c r="G151" s="11"/>
      <c r="H151" s="11"/>
      <c r="I151" s="11"/>
      <c r="J151" s="11"/>
    </row>
    <row r="152" spans="1:10" x14ac:dyDescent="0.25">
      <c r="A152" s="10"/>
      <c r="B152" s="11"/>
      <c r="C152" s="11"/>
      <c r="D152" s="11"/>
      <c r="E152" s="11"/>
      <c r="F152" s="11"/>
      <c r="G152" s="11"/>
      <c r="H152" s="11"/>
      <c r="I152" s="11"/>
      <c r="J152" s="11"/>
    </row>
    <row r="153" spans="1:10" x14ac:dyDescent="0.25">
      <c r="A153" s="10"/>
      <c r="B153" s="11"/>
      <c r="C153" s="11"/>
      <c r="D153" s="11"/>
      <c r="E153" s="11"/>
      <c r="F153" s="11"/>
      <c r="G153" s="11"/>
      <c r="H153" s="11"/>
      <c r="I153" s="11"/>
      <c r="J153" s="11"/>
    </row>
    <row r="154" spans="1:10" x14ac:dyDescent="0.25">
      <c r="A154" s="10"/>
      <c r="B154" s="11"/>
      <c r="C154" s="11"/>
      <c r="D154" s="11"/>
      <c r="E154" s="11"/>
      <c r="F154" s="11"/>
      <c r="G154" s="11"/>
      <c r="H154" s="11"/>
      <c r="I154" s="11"/>
      <c r="J154" s="11"/>
    </row>
    <row r="155" spans="1:10" x14ac:dyDescent="0.25">
      <c r="A155" s="10"/>
      <c r="B155" s="11"/>
      <c r="C155" s="11"/>
      <c r="D155" s="11"/>
      <c r="E155" s="11"/>
      <c r="F155" s="11"/>
      <c r="G155" s="11"/>
      <c r="H155" s="11"/>
      <c r="I155" s="11"/>
      <c r="J155" s="11"/>
    </row>
    <row r="156" spans="1:10" x14ac:dyDescent="0.25">
      <c r="A156" s="10"/>
      <c r="B156" s="11"/>
      <c r="C156" s="11"/>
      <c r="D156" s="11"/>
      <c r="E156" s="11"/>
      <c r="F156" s="11"/>
      <c r="G156" s="11"/>
      <c r="H156" s="11"/>
      <c r="I156" s="11"/>
      <c r="J156" s="11"/>
    </row>
    <row r="157" spans="1:10" x14ac:dyDescent="0.25">
      <c r="A157" s="10"/>
      <c r="B157" s="11"/>
      <c r="C157" s="11"/>
      <c r="D157" s="11"/>
      <c r="E157" s="11"/>
      <c r="F157" s="11"/>
      <c r="G157" s="11"/>
      <c r="H157" s="11"/>
      <c r="I157" s="11"/>
      <c r="J157" s="11"/>
    </row>
    <row r="158" spans="1:10" x14ac:dyDescent="0.25">
      <c r="A158" s="10"/>
      <c r="B158" s="11"/>
      <c r="C158" s="11"/>
      <c r="D158" s="11"/>
      <c r="E158" s="11"/>
      <c r="F158" s="11"/>
      <c r="G158" s="11"/>
      <c r="H158" s="11"/>
      <c r="I158" s="11"/>
      <c r="J158" s="11"/>
    </row>
    <row r="159" spans="1:10" x14ac:dyDescent="0.25">
      <c r="A159" s="10"/>
      <c r="B159" s="11"/>
      <c r="C159" s="11"/>
      <c r="D159" s="11"/>
      <c r="E159" s="11"/>
      <c r="F159" s="11"/>
      <c r="G159" s="11"/>
      <c r="H159" s="11"/>
      <c r="I159" s="11"/>
      <c r="J159" s="11"/>
    </row>
    <row r="160" spans="1:10" x14ac:dyDescent="0.25">
      <c r="A160" s="10"/>
      <c r="B160" s="11"/>
      <c r="C160" s="11"/>
      <c r="D160" s="11"/>
      <c r="E160" s="11"/>
      <c r="F160" s="11"/>
      <c r="G160" s="11"/>
      <c r="H160" s="11"/>
      <c r="I160" s="11"/>
      <c r="J160" s="11"/>
    </row>
    <row r="161" spans="1:10" x14ac:dyDescent="0.25">
      <c r="A161" s="10"/>
      <c r="B161" s="11"/>
      <c r="C161" s="11"/>
      <c r="D161" s="11"/>
      <c r="E161" s="11"/>
      <c r="F161" s="11"/>
      <c r="G161" s="11"/>
      <c r="H161" s="11"/>
      <c r="I161" s="11"/>
      <c r="J161" s="11"/>
    </row>
    <row r="162" spans="1:10" x14ac:dyDescent="0.25">
      <c r="A162" s="10"/>
      <c r="B162" s="11"/>
      <c r="C162" s="11"/>
      <c r="D162" s="11"/>
      <c r="E162" s="11"/>
      <c r="F162" s="11"/>
      <c r="G162" s="11"/>
      <c r="H162" s="11"/>
      <c r="I162" s="11"/>
      <c r="J162" s="11"/>
    </row>
    <row r="163" spans="1:10" x14ac:dyDescent="0.25">
      <c r="A163" s="10"/>
      <c r="B163" s="11"/>
      <c r="C163" s="11"/>
      <c r="D163" s="11"/>
      <c r="E163" s="11"/>
      <c r="F163" s="11"/>
      <c r="G163" s="11"/>
      <c r="H163" s="11"/>
      <c r="I163" s="11"/>
      <c r="J163" s="11"/>
    </row>
    <row r="166" spans="1:10" x14ac:dyDescent="0.25">
      <c r="I166" s="31"/>
      <c r="J166" s="24"/>
    </row>
    <row r="167" spans="1:10" x14ac:dyDescent="0.25">
      <c r="J167" s="24"/>
    </row>
    <row r="171" spans="1:10" x14ac:dyDescent="0.25">
      <c r="B171" s="1"/>
      <c r="D171" s="1"/>
      <c r="F171" s="1"/>
      <c r="H171" s="1"/>
    </row>
    <row r="172" spans="1:10" x14ac:dyDescent="0.25">
      <c r="B172" s="30"/>
      <c r="C172" s="4"/>
      <c r="D172" s="4"/>
      <c r="E172" s="4"/>
      <c r="F172" s="4"/>
      <c r="G172" s="4"/>
      <c r="H172" s="4"/>
      <c r="I172" s="4"/>
    </row>
    <row r="173" spans="1:10" x14ac:dyDescent="0.25">
      <c r="A173" s="5"/>
      <c r="B173" s="6"/>
      <c r="C173" s="6"/>
      <c r="D173" s="6"/>
      <c r="E173" s="6"/>
      <c r="F173" s="6"/>
      <c r="G173" s="6"/>
      <c r="H173" s="6"/>
      <c r="I173" s="6"/>
    </row>
    <row r="174" spans="1:10" x14ac:dyDescent="0.25">
      <c r="A174" s="10"/>
      <c r="B174" s="11"/>
      <c r="C174" s="11"/>
      <c r="D174" s="11"/>
      <c r="E174" s="11"/>
      <c r="F174" s="11"/>
      <c r="G174" s="11"/>
      <c r="H174" s="11"/>
      <c r="I174" s="11"/>
    </row>
    <row r="175" spans="1:10" x14ac:dyDescent="0.25">
      <c r="A175" s="10"/>
      <c r="B175" s="11"/>
      <c r="C175" s="11"/>
      <c r="D175" s="11"/>
      <c r="E175" s="11"/>
      <c r="F175" s="11"/>
      <c r="G175" s="11"/>
      <c r="H175" s="11"/>
      <c r="I175" s="11"/>
    </row>
    <row r="176" spans="1:10" x14ac:dyDescent="0.25">
      <c r="A176" s="10"/>
      <c r="B176" s="11"/>
      <c r="C176" s="11"/>
      <c r="D176" s="11"/>
      <c r="E176" s="11"/>
      <c r="F176" s="11"/>
      <c r="G176" s="11"/>
      <c r="H176" s="11"/>
      <c r="I176" s="11"/>
    </row>
    <row r="177" spans="1:9" x14ac:dyDescent="0.25">
      <c r="A177" s="10"/>
      <c r="B177" s="11"/>
      <c r="C177" s="11"/>
      <c r="D177" s="11"/>
      <c r="E177" s="11"/>
      <c r="F177" s="11"/>
      <c r="G177" s="11"/>
      <c r="H177" s="11"/>
      <c r="I177" s="11"/>
    </row>
    <row r="178" spans="1:9" x14ac:dyDescent="0.25">
      <c r="A178" s="10"/>
      <c r="B178" s="11"/>
      <c r="C178" s="11"/>
      <c r="D178" s="11"/>
      <c r="E178" s="11"/>
      <c r="F178" s="11"/>
      <c r="G178" s="11"/>
      <c r="H178" s="11"/>
      <c r="I178" s="11"/>
    </row>
    <row r="179" spans="1:9" x14ac:dyDescent="0.25">
      <c r="A179" s="10"/>
      <c r="B179" s="11"/>
      <c r="C179" s="11"/>
      <c r="D179" s="11"/>
      <c r="E179" s="11"/>
      <c r="F179" s="11"/>
      <c r="G179" s="11"/>
      <c r="H179" s="11"/>
      <c r="I179" s="11"/>
    </row>
    <row r="180" spans="1:9" x14ac:dyDescent="0.25">
      <c r="A180" s="10"/>
      <c r="B180" s="11"/>
      <c r="C180" s="11"/>
      <c r="D180" s="11"/>
      <c r="E180" s="11"/>
      <c r="F180" s="11"/>
      <c r="G180" s="11"/>
      <c r="H180" s="11"/>
      <c r="I180" s="11"/>
    </row>
    <row r="181" spans="1:9" x14ac:dyDescent="0.25">
      <c r="A181" s="10"/>
      <c r="B181" s="11"/>
      <c r="C181" s="11"/>
      <c r="D181" s="11"/>
      <c r="E181" s="11"/>
      <c r="F181" s="11"/>
      <c r="G181" s="11"/>
      <c r="H181" s="11"/>
      <c r="I181" s="11"/>
    </row>
    <row r="182" spans="1:9" x14ac:dyDescent="0.25">
      <c r="A182" s="10"/>
      <c r="B182" s="11"/>
      <c r="C182" s="11"/>
      <c r="D182" s="11"/>
      <c r="E182" s="11"/>
      <c r="F182" s="11"/>
      <c r="G182" s="11"/>
      <c r="H182" s="11"/>
      <c r="I182" s="11"/>
    </row>
    <row r="183" spans="1:9" x14ac:dyDescent="0.25">
      <c r="A183" s="10"/>
      <c r="B183" s="11"/>
      <c r="C183" s="11"/>
      <c r="D183" s="11"/>
      <c r="E183" s="11"/>
      <c r="F183" s="11"/>
      <c r="G183" s="11"/>
      <c r="H183" s="11"/>
      <c r="I183" s="11"/>
    </row>
    <row r="184" spans="1:9" x14ac:dyDescent="0.25">
      <c r="A184" s="10"/>
      <c r="B184" s="11"/>
      <c r="C184" s="11"/>
      <c r="D184" s="11"/>
      <c r="E184" s="11"/>
      <c r="F184" s="11"/>
      <c r="G184" s="11"/>
      <c r="H184" s="11"/>
      <c r="I184" s="11"/>
    </row>
    <row r="185" spans="1:9" x14ac:dyDescent="0.25">
      <c r="A185" s="10"/>
      <c r="B185" s="11"/>
      <c r="C185" s="11"/>
      <c r="D185" s="11"/>
      <c r="E185" s="11"/>
      <c r="F185" s="11"/>
      <c r="G185" s="11"/>
      <c r="H185" s="11"/>
      <c r="I185" s="11"/>
    </row>
    <row r="186" spans="1:9" x14ac:dyDescent="0.25">
      <c r="A186" s="10"/>
      <c r="B186" s="11"/>
      <c r="C186" s="11"/>
      <c r="D186" s="11"/>
      <c r="E186" s="11"/>
      <c r="F186" s="11"/>
      <c r="G186" s="11"/>
      <c r="H186" s="11"/>
      <c r="I186" s="11"/>
    </row>
    <row r="187" spans="1:9" x14ac:dyDescent="0.25">
      <c r="A187" s="10"/>
      <c r="B187" s="11"/>
      <c r="C187" s="11"/>
      <c r="D187" s="11"/>
      <c r="E187" s="11"/>
      <c r="F187" s="11"/>
      <c r="G187" s="11"/>
      <c r="H187" s="11"/>
      <c r="I187" s="11"/>
    </row>
    <row r="188" spans="1:9" x14ac:dyDescent="0.25">
      <c r="A188" s="10"/>
      <c r="B188" s="11"/>
      <c r="C188" s="11"/>
      <c r="D188" s="11"/>
      <c r="E188" s="11"/>
      <c r="F188" s="11"/>
      <c r="G188" s="11"/>
      <c r="H188" s="11"/>
      <c r="I188" s="11"/>
    </row>
    <row r="189" spans="1:9" x14ac:dyDescent="0.25">
      <c r="A189" s="10"/>
      <c r="B189" s="11"/>
      <c r="C189" s="11"/>
      <c r="D189" s="11"/>
      <c r="E189" s="11"/>
      <c r="F189" s="11"/>
      <c r="G189" s="11"/>
      <c r="H189" s="11"/>
      <c r="I189" s="11"/>
    </row>
    <row r="190" spans="1:9" x14ac:dyDescent="0.25">
      <c r="A190" s="10"/>
      <c r="B190" s="11"/>
      <c r="C190" s="11"/>
      <c r="D190" s="11"/>
      <c r="E190" s="11"/>
      <c r="F190" s="11"/>
      <c r="G190" s="11"/>
      <c r="H190" s="11"/>
      <c r="I190" s="11"/>
    </row>
    <row r="191" spans="1:9" x14ac:dyDescent="0.25">
      <c r="A191" s="10"/>
      <c r="B191" s="11"/>
      <c r="C191" s="11"/>
      <c r="D191" s="11"/>
      <c r="E191" s="11"/>
      <c r="F191" s="11"/>
      <c r="G191" s="11"/>
      <c r="H191" s="11"/>
      <c r="I191" s="11"/>
    </row>
    <row r="192" spans="1:9" x14ac:dyDescent="0.25">
      <c r="A192" s="10"/>
      <c r="B192" s="11"/>
      <c r="C192" s="11"/>
      <c r="D192" s="11"/>
      <c r="E192" s="11"/>
      <c r="F192" s="11"/>
      <c r="G192" s="11"/>
      <c r="H192" s="11"/>
      <c r="I192" s="11"/>
    </row>
    <row r="193" spans="1:9" x14ac:dyDescent="0.25">
      <c r="A193" s="10"/>
      <c r="B193" s="11"/>
      <c r="C193" s="11"/>
      <c r="D193" s="11"/>
      <c r="E193" s="11"/>
      <c r="F193" s="11"/>
      <c r="G193" s="11"/>
      <c r="H193" s="11"/>
      <c r="I193" s="11"/>
    </row>
    <row r="194" spans="1:9" x14ac:dyDescent="0.25">
      <c r="A194" s="10"/>
      <c r="B194" s="11"/>
      <c r="C194" s="11"/>
      <c r="D194" s="11"/>
      <c r="E194" s="11"/>
      <c r="F194" s="11"/>
      <c r="G194" s="11"/>
      <c r="H194" s="11"/>
      <c r="I194" s="11"/>
    </row>
    <row r="195" spans="1:9" x14ac:dyDescent="0.25">
      <c r="A195" s="10"/>
      <c r="B195" s="11"/>
      <c r="C195" s="11"/>
      <c r="D195" s="11"/>
      <c r="E195" s="11"/>
      <c r="F195" s="11"/>
      <c r="G195" s="11"/>
      <c r="H195" s="11"/>
      <c r="I195" s="11"/>
    </row>
    <row r="196" spans="1:9" x14ac:dyDescent="0.25">
      <c r="A196" s="10"/>
      <c r="B196" s="11"/>
      <c r="C196" s="11"/>
      <c r="D196" s="11"/>
      <c r="E196" s="11"/>
      <c r="F196" s="11"/>
      <c r="G196" s="11"/>
      <c r="H196" s="11"/>
      <c r="I196" s="11"/>
    </row>
    <row r="197" spans="1:9" x14ac:dyDescent="0.25">
      <c r="A197" s="10"/>
      <c r="B197" s="11"/>
      <c r="C197" s="11"/>
      <c r="D197" s="11"/>
      <c r="E197" s="11"/>
      <c r="F197" s="11"/>
      <c r="G197" s="11"/>
      <c r="H197" s="11"/>
      <c r="I197" s="11"/>
    </row>
    <row r="198" spans="1:9" x14ac:dyDescent="0.25">
      <c r="A198" s="10"/>
      <c r="B198" s="11"/>
      <c r="C198" s="11"/>
      <c r="D198" s="11"/>
      <c r="E198" s="11"/>
      <c r="F198" s="11"/>
      <c r="G198" s="11"/>
      <c r="H198" s="11"/>
      <c r="I198" s="11"/>
    </row>
    <row r="199" spans="1:9" x14ac:dyDescent="0.25">
      <c r="A199" s="10"/>
      <c r="B199" s="11"/>
      <c r="C199" s="11"/>
      <c r="D199" s="11"/>
      <c r="E199" s="11"/>
      <c r="F199" s="11"/>
      <c r="G199" s="11"/>
      <c r="H199" s="11"/>
      <c r="I199" s="11"/>
    </row>
    <row r="200" spans="1:9" x14ac:dyDescent="0.25">
      <c r="A200" s="10"/>
      <c r="B200" s="11"/>
      <c r="C200" s="11"/>
      <c r="D200" s="11"/>
      <c r="E200" s="11"/>
      <c r="F200" s="11"/>
      <c r="G200" s="11"/>
      <c r="H200" s="11"/>
      <c r="I200" s="11"/>
    </row>
    <row r="201" spans="1:9" x14ac:dyDescent="0.25">
      <c r="A201" s="10"/>
      <c r="B201" s="11"/>
      <c r="C201" s="11"/>
      <c r="D201" s="11"/>
      <c r="E201" s="11"/>
      <c r="F201" s="11"/>
      <c r="G201" s="11"/>
      <c r="H201" s="11"/>
      <c r="I201" s="11"/>
    </row>
    <row r="202" spans="1:9" x14ac:dyDescent="0.25">
      <c r="A202" s="10"/>
      <c r="B202" s="11"/>
      <c r="C202" s="11"/>
      <c r="D202" s="11"/>
      <c r="E202" s="11"/>
      <c r="F202" s="11"/>
      <c r="G202" s="11"/>
      <c r="H202" s="11"/>
      <c r="I202" s="11"/>
    </row>
    <row r="203" spans="1:9" x14ac:dyDescent="0.25">
      <c r="A203" s="10"/>
      <c r="B203" s="11"/>
      <c r="C203" s="11"/>
      <c r="D203" s="11"/>
      <c r="E203" s="11"/>
      <c r="F203" s="11"/>
      <c r="G203" s="11"/>
      <c r="H203" s="11"/>
      <c r="I203" s="11"/>
    </row>
    <row r="204" spans="1:9" x14ac:dyDescent="0.25">
      <c r="A204" s="10"/>
      <c r="B204" s="11"/>
      <c r="C204" s="11"/>
      <c r="D204" s="11"/>
      <c r="E204" s="11"/>
      <c r="F204" s="11"/>
      <c r="G204" s="11"/>
      <c r="H204" s="11"/>
      <c r="I204" s="11"/>
    </row>
    <row r="205" spans="1:9" x14ac:dyDescent="0.25">
      <c r="A205" s="10"/>
      <c r="B205" s="11"/>
      <c r="C205" s="11"/>
      <c r="D205" s="11"/>
      <c r="E205" s="11"/>
      <c r="F205" s="11"/>
      <c r="G205" s="11"/>
      <c r="H205" s="11"/>
      <c r="I205" s="11"/>
    </row>
    <row r="208" spans="1:9" x14ac:dyDescent="0.25">
      <c r="I208" s="31"/>
    </row>
    <row r="214" spans="1:9" x14ac:dyDescent="0.25">
      <c r="B214" s="1"/>
      <c r="D214" s="1"/>
      <c r="F214" s="1"/>
      <c r="H214" s="1"/>
    </row>
    <row r="215" spans="1:9" x14ac:dyDescent="0.25">
      <c r="B215" s="30"/>
      <c r="C215" s="4"/>
      <c r="D215" s="4"/>
      <c r="E215" s="4"/>
      <c r="F215" s="4"/>
      <c r="G215" s="4"/>
      <c r="H215" s="4"/>
      <c r="I215" s="4"/>
    </row>
    <row r="216" spans="1:9" x14ac:dyDescent="0.25">
      <c r="A216" s="5"/>
      <c r="B216" s="6"/>
      <c r="C216" s="6"/>
      <c r="D216" s="6"/>
      <c r="E216" s="6"/>
      <c r="F216" s="6"/>
      <c r="G216" s="6"/>
      <c r="H216" s="6"/>
      <c r="I216" s="6"/>
    </row>
    <row r="217" spans="1:9" x14ac:dyDescent="0.25">
      <c r="A217" s="10"/>
      <c r="B217" s="11"/>
      <c r="C217" s="11"/>
      <c r="D217" s="11"/>
      <c r="E217" s="11"/>
      <c r="F217" s="11"/>
      <c r="G217" s="11"/>
      <c r="H217" s="11"/>
      <c r="I217" s="11"/>
    </row>
    <row r="218" spans="1:9" x14ac:dyDescent="0.25">
      <c r="A218" s="10"/>
      <c r="B218" s="11"/>
      <c r="C218" s="11"/>
      <c r="D218" s="11"/>
      <c r="E218" s="11"/>
      <c r="F218" s="11"/>
      <c r="G218" s="11"/>
      <c r="H218" s="11"/>
      <c r="I218" s="11"/>
    </row>
    <row r="219" spans="1:9" x14ac:dyDescent="0.25">
      <c r="A219" s="10"/>
      <c r="B219" s="11"/>
      <c r="C219" s="11"/>
      <c r="D219" s="11"/>
      <c r="E219" s="11"/>
      <c r="F219" s="11"/>
      <c r="G219" s="11"/>
      <c r="H219" s="11"/>
      <c r="I219" s="11"/>
    </row>
    <row r="220" spans="1:9" x14ac:dyDescent="0.25">
      <c r="A220" s="10"/>
      <c r="B220" s="11"/>
      <c r="C220" s="11"/>
      <c r="D220" s="11"/>
      <c r="E220" s="11"/>
      <c r="F220" s="11"/>
      <c r="G220" s="11"/>
      <c r="H220" s="11"/>
      <c r="I220" s="11"/>
    </row>
    <row r="221" spans="1:9" x14ac:dyDescent="0.25">
      <c r="A221" s="10"/>
      <c r="B221" s="11"/>
      <c r="C221" s="11"/>
      <c r="D221" s="11"/>
      <c r="E221" s="11"/>
      <c r="F221" s="11"/>
      <c r="G221" s="11"/>
      <c r="H221" s="11"/>
      <c r="I221" s="11"/>
    </row>
    <row r="222" spans="1:9" x14ac:dyDescent="0.25">
      <c r="A222" s="10"/>
      <c r="B222" s="11"/>
      <c r="C222" s="11"/>
      <c r="D222" s="11"/>
      <c r="E222" s="11"/>
      <c r="F222" s="11"/>
      <c r="G222" s="11"/>
      <c r="H222" s="11"/>
      <c r="I222" s="11"/>
    </row>
    <row r="223" spans="1:9" x14ac:dyDescent="0.25">
      <c r="A223" s="10"/>
      <c r="B223" s="11"/>
      <c r="C223" s="11"/>
      <c r="D223" s="11"/>
      <c r="E223" s="11"/>
      <c r="F223" s="11"/>
      <c r="G223" s="11"/>
      <c r="H223" s="11"/>
      <c r="I223" s="11"/>
    </row>
    <row r="224" spans="1:9" x14ac:dyDescent="0.25">
      <c r="A224" s="10"/>
      <c r="B224" s="11"/>
      <c r="C224" s="11"/>
      <c r="D224" s="11"/>
      <c r="E224" s="11"/>
      <c r="F224" s="11"/>
      <c r="G224" s="11"/>
      <c r="H224" s="11"/>
      <c r="I224" s="11"/>
    </row>
    <row r="225" spans="1:9" x14ac:dyDescent="0.25">
      <c r="A225" s="10"/>
      <c r="B225" s="11"/>
      <c r="C225" s="11"/>
      <c r="D225" s="11"/>
      <c r="E225" s="11"/>
      <c r="F225" s="11"/>
      <c r="G225" s="11"/>
      <c r="H225" s="11"/>
      <c r="I225" s="11"/>
    </row>
    <row r="226" spans="1:9" x14ac:dyDescent="0.25">
      <c r="A226" s="10"/>
      <c r="B226" s="11"/>
      <c r="C226" s="11"/>
      <c r="D226" s="11"/>
      <c r="E226" s="11"/>
      <c r="F226" s="11"/>
      <c r="G226" s="11"/>
      <c r="H226" s="11"/>
      <c r="I226" s="11"/>
    </row>
    <row r="227" spans="1:9" x14ac:dyDescent="0.25">
      <c r="A227" s="10"/>
      <c r="B227" s="11"/>
      <c r="C227" s="11"/>
      <c r="D227" s="11"/>
      <c r="E227" s="11"/>
      <c r="F227" s="11"/>
      <c r="G227" s="11"/>
      <c r="H227" s="11"/>
      <c r="I227" s="11"/>
    </row>
    <row r="228" spans="1:9" x14ac:dyDescent="0.25">
      <c r="A228" s="10"/>
      <c r="B228" s="11"/>
      <c r="C228" s="11"/>
      <c r="D228" s="11"/>
      <c r="E228" s="11"/>
      <c r="F228" s="11"/>
      <c r="G228" s="11"/>
      <c r="H228" s="11"/>
      <c r="I228" s="11"/>
    </row>
    <row r="229" spans="1:9" x14ac:dyDescent="0.25">
      <c r="A229" s="10"/>
      <c r="B229" s="11"/>
      <c r="C229" s="11"/>
      <c r="D229" s="11"/>
      <c r="E229" s="11"/>
      <c r="F229" s="11"/>
      <c r="G229" s="11"/>
      <c r="H229" s="11"/>
      <c r="I229" s="11"/>
    </row>
    <row r="230" spans="1:9" x14ac:dyDescent="0.25">
      <c r="A230" s="10"/>
      <c r="B230" s="11"/>
      <c r="C230" s="11"/>
      <c r="D230" s="11"/>
      <c r="E230" s="11"/>
      <c r="F230" s="11"/>
      <c r="G230" s="11"/>
      <c r="H230" s="11"/>
      <c r="I230" s="11"/>
    </row>
    <row r="231" spans="1:9" x14ac:dyDescent="0.25">
      <c r="A231" s="10"/>
      <c r="B231" s="11"/>
      <c r="C231" s="11"/>
      <c r="D231" s="11"/>
      <c r="E231" s="11"/>
      <c r="F231" s="11"/>
      <c r="G231" s="11"/>
      <c r="H231" s="11"/>
      <c r="I231" s="11"/>
    </row>
    <row r="232" spans="1:9" x14ac:dyDescent="0.25">
      <c r="A232" s="10"/>
      <c r="B232" s="11"/>
      <c r="C232" s="11"/>
      <c r="D232" s="11"/>
      <c r="E232" s="11"/>
      <c r="F232" s="11"/>
      <c r="G232" s="11"/>
      <c r="H232" s="11"/>
      <c r="I232" s="11"/>
    </row>
    <row r="233" spans="1:9" x14ac:dyDescent="0.25">
      <c r="A233" s="10"/>
      <c r="B233" s="11"/>
      <c r="C233" s="11"/>
      <c r="D233" s="11"/>
      <c r="E233" s="11"/>
      <c r="F233" s="11"/>
      <c r="G233" s="11"/>
      <c r="H233" s="11"/>
      <c r="I233" s="11"/>
    </row>
    <row r="234" spans="1:9" x14ac:dyDescent="0.25">
      <c r="A234" s="10"/>
      <c r="B234" s="11"/>
      <c r="C234" s="11"/>
      <c r="D234" s="11"/>
      <c r="E234" s="11"/>
      <c r="F234" s="11"/>
      <c r="G234" s="11"/>
      <c r="H234" s="11"/>
      <c r="I234" s="11"/>
    </row>
    <row r="235" spans="1:9" x14ac:dyDescent="0.25">
      <c r="A235" s="10"/>
      <c r="B235" s="11"/>
      <c r="C235" s="11"/>
      <c r="D235" s="11"/>
      <c r="E235" s="11"/>
      <c r="F235" s="11"/>
      <c r="G235" s="11"/>
      <c r="H235" s="11"/>
      <c r="I235" s="11"/>
    </row>
    <row r="236" spans="1:9" x14ac:dyDescent="0.25">
      <c r="A236" s="10"/>
      <c r="B236" s="11"/>
      <c r="C236" s="11"/>
      <c r="D236" s="11"/>
      <c r="E236" s="11"/>
      <c r="F236" s="11"/>
      <c r="G236" s="11"/>
      <c r="H236" s="11"/>
      <c r="I236" s="11"/>
    </row>
    <row r="237" spans="1:9" x14ac:dyDescent="0.25">
      <c r="A237" s="10"/>
      <c r="B237" s="11"/>
      <c r="C237" s="11"/>
      <c r="D237" s="11"/>
      <c r="E237" s="11"/>
      <c r="F237" s="11"/>
      <c r="G237" s="11"/>
      <c r="H237" s="11"/>
      <c r="I237" s="11"/>
    </row>
    <row r="238" spans="1:9" x14ac:dyDescent="0.25">
      <c r="A238" s="10"/>
      <c r="B238" s="11"/>
      <c r="C238" s="11"/>
      <c r="D238" s="11"/>
      <c r="E238" s="11"/>
      <c r="F238" s="11"/>
      <c r="G238" s="11"/>
      <c r="H238" s="11"/>
      <c r="I238" s="11"/>
    </row>
    <row r="239" spans="1:9" x14ac:dyDescent="0.25">
      <c r="A239" s="10"/>
      <c r="B239" s="11"/>
      <c r="C239" s="11"/>
      <c r="D239" s="11"/>
      <c r="E239" s="11"/>
      <c r="F239" s="11"/>
      <c r="G239" s="11"/>
      <c r="H239" s="11"/>
      <c r="I239" s="11"/>
    </row>
    <row r="240" spans="1:9" x14ac:dyDescent="0.25">
      <c r="A240" s="10"/>
      <c r="B240" s="11"/>
      <c r="C240" s="11"/>
      <c r="D240" s="11"/>
      <c r="E240" s="11"/>
      <c r="F240" s="11"/>
      <c r="G240" s="11"/>
      <c r="H240" s="11"/>
      <c r="I240" s="11"/>
    </row>
    <row r="241" spans="1:17" x14ac:dyDescent="0.25">
      <c r="A241" s="10"/>
      <c r="B241" s="11"/>
      <c r="C241" s="11"/>
      <c r="D241" s="11"/>
      <c r="E241" s="11"/>
      <c r="F241" s="11"/>
      <c r="G241" s="11"/>
      <c r="H241" s="11"/>
      <c r="I241" s="11"/>
    </row>
    <row r="242" spans="1:17" x14ac:dyDescent="0.25">
      <c r="A242" s="10"/>
      <c r="B242" s="11"/>
      <c r="C242" s="11"/>
      <c r="D242" s="11"/>
      <c r="E242" s="11"/>
      <c r="F242" s="11"/>
      <c r="G242" s="11"/>
      <c r="H242" s="11"/>
      <c r="I242" s="11"/>
    </row>
    <row r="243" spans="1:17" x14ac:dyDescent="0.25">
      <c r="A243" s="10"/>
      <c r="B243" s="11"/>
      <c r="C243" s="11"/>
      <c r="D243" s="11"/>
      <c r="E243" s="11"/>
      <c r="F243" s="11"/>
      <c r="G243" s="11"/>
      <c r="H243" s="11"/>
      <c r="I243" s="11"/>
    </row>
    <row r="244" spans="1:17" x14ac:dyDescent="0.25">
      <c r="A244" s="10"/>
      <c r="B244" s="11"/>
      <c r="C244" s="11"/>
      <c r="D244" s="11"/>
      <c r="E244" s="11"/>
      <c r="F244" s="11"/>
      <c r="G244" s="11"/>
      <c r="H244" s="11"/>
      <c r="I244" s="11"/>
    </row>
    <row r="245" spans="1:17" x14ac:dyDescent="0.25">
      <c r="A245" s="10"/>
      <c r="B245" s="11"/>
      <c r="C245" s="11"/>
      <c r="D245" s="11"/>
      <c r="E245" s="11"/>
      <c r="F245" s="11"/>
      <c r="G245" s="11"/>
      <c r="H245" s="11"/>
      <c r="I245" s="11"/>
    </row>
    <row r="246" spans="1:17" x14ac:dyDescent="0.25">
      <c r="A246" s="10"/>
      <c r="B246" s="11"/>
      <c r="C246" s="11"/>
      <c r="D246" s="11"/>
      <c r="E246" s="11"/>
      <c r="F246" s="11"/>
      <c r="G246" s="11"/>
      <c r="H246" s="11"/>
      <c r="I246" s="11"/>
    </row>
    <row r="247" spans="1:17" x14ac:dyDescent="0.25">
      <c r="A247" s="10"/>
      <c r="B247" s="11"/>
      <c r="C247" s="11"/>
      <c r="D247" s="11"/>
      <c r="E247" s="11"/>
      <c r="F247" s="11"/>
      <c r="G247" s="11"/>
      <c r="H247" s="11"/>
      <c r="I247" s="11"/>
    </row>
    <row r="248" spans="1:17" x14ac:dyDescent="0.25">
      <c r="A248" s="10"/>
      <c r="B248" s="11"/>
      <c r="C248" s="11"/>
      <c r="D248" s="11"/>
      <c r="E248" s="11"/>
      <c r="F248" s="11"/>
      <c r="G248" s="11"/>
      <c r="H248" s="11"/>
      <c r="I248" s="11"/>
    </row>
    <row r="251" spans="1:17" x14ac:dyDescent="0.25">
      <c r="I251" s="31"/>
    </row>
    <row r="256" spans="1:17" x14ac:dyDescent="0.25">
      <c r="B256" s="1"/>
      <c r="D256" s="1"/>
      <c r="F256" s="1"/>
      <c r="H256" s="1"/>
      <c r="K256" s="1"/>
      <c r="M256" s="1"/>
      <c r="O256" s="1"/>
      <c r="Q256" s="1"/>
    </row>
    <row r="257" spans="1:19" x14ac:dyDescent="0.25">
      <c r="B257" s="30"/>
      <c r="C257" s="4"/>
      <c r="D257" s="4"/>
      <c r="E257" s="4"/>
      <c r="F257" s="4"/>
      <c r="G257" s="4"/>
      <c r="H257" s="4"/>
      <c r="I257" s="4"/>
      <c r="K257" s="30"/>
      <c r="L257" s="4"/>
      <c r="M257" s="4"/>
      <c r="N257" s="4"/>
      <c r="O257" s="4"/>
      <c r="P257" s="4"/>
      <c r="Q257" s="4"/>
      <c r="R257" s="4"/>
      <c r="S257" s="4"/>
    </row>
    <row r="258" spans="1:19" x14ac:dyDescent="0.25">
      <c r="A258" s="5"/>
      <c r="B258" s="6"/>
      <c r="C258" s="6"/>
      <c r="D258" s="6"/>
      <c r="E258" s="6"/>
      <c r="F258" s="6"/>
      <c r="G258" s="6"/>
      <c r="H258" s="6"/>
      <c r="I258" s="6"/>
      <c r="J258" s="5"/>
      <c r="K258" s="6"/>
      <c r="L258" s="6"/>
      <c r="M258" s="6"/>
      <c r="N258" s="6"/>
      <c r="O258" s="6"/>
      <c r="P258" s="6"/>
      <c r="Q258" s="6"/>
      <c r="R258" s="6"/>
      <c r="S258" s="6"/>
    </row>
    <row r="259" spans="1:19" x14ac:dyDescent="0.25">
      <c r="A259" s="10"/>
      <c r="B259" s="11"/>
      <c r="C259" s="11"/>
      <c r="D259" s="11"/>
      <c r="E259" s="11"/>
      <c r="F259" s="11"/>
      <c r="G259" s="11"/>
      <c r="H259" s="11"/>
      <c r="I259" s="11"/>
      <c r="J259" s="10"/>
      <c r="K259" s="11"/>
      <c r="L259" s="11"/>
      <c r="M259" s="11"/>
      <c r="N259" s="11"/>
      <c r="O259" s="11"/>
      <c r="P259" s="11"/>
      <c r="Q259" s="11"/>
      <c r="R259" s="11"/>
      <c r="S259" s="11"/>
    </row>
    <row r="260" spans="1:19" x14ac:dyDescent="0.25">
      <c r="A260" s="10"/>
      <c r="B260" s="11"/>
      <c r="C260" s="11"/>
      <c r="D260" s="11"/>
      <c r="E260" s="11"/>
      <c r="F260" s="11"/>
      <c r="G260" s="11"/>
      <c r="H260" s="11"/>
      <c r="I260" s="11"/>
      <c r="J260" s="10"/>
      <c r="K260" s="11"/>
      <c r="L260" s="11"/>
      <c r="M260" s="11"/>
      <c r="N260" s="11"/>
      <c r="O260" s="11"/>
      <c r="P260" s="11"/>
      <c r="Q260" s="11"/>
      <c r="R260" s="11"/>
      <c r="S260" s="11"/>
    </row>
    <row r="261" spans="1:19" x14ac:dyDescent="0.25">
      <c r="A261" s="10"/>
      <c r="B261" s="11"/>
      <c r="C261" s="11"/>
      <c r="D261" s="11"/>
      <c r="E261" s="11"/>
      <c r="F261" s="11"/>
      <c r="G261" s="11"/>
      <c r="H261" s="11"/>
      <c r="I261" s="11"/>
      <c r="J261" s="10"/>
      <c r="K261" s="11"/>
      <c r="L261" s="11"/>
      <c r="M261" s="11"/>
      <c r="N261" s="11"/>
      <c r="O261" s="11"/>
      <c r="P261" s="11"/>
      <c r="Q261" s="11"/>
      <c r="R261" s="11"/>
      <c r="S261" s="11"/>
    </row>
    <row r="262" spans="1:19" x14ac:dyDescent="0.25">
      <c r="A262" s="10"/>
      <c r="B262" s="11"/>
      <c r="C262" s="11"/>
      <c r="D262" s="11"/>
      <c r="E262" s="11"/>
      <c r="F262" s="11"/>
      <c r="G262" s="11"/>
      <c r="H262" s="11"/>
      <c r="I262" s="11"/>
      <c r="J262" s="10"/>
      <c r="K262" s="11"/>
      <c r="L262" s="11"/>
      <c r="M262" s="11"/>
      <c r="N262" s="11"/>
      <c r="O262" s="11"/>
      <c r="P262" s="11"/>
      <c r="Q262" s="11"/>
      <c r="R262" s="11"/>
      <c r="S262" s="11"/>
    </row>
    <row r="263" spans="1:19" x14ac:dyDescent="0.25">
      <c r="A263" s="10"/>
      <c r="B263" s="11"/>
      <c r="C263" s="11"/>
      <c r="D263" s="11"/>
      <c r="E263" s="11"/>
      <c r="F263" s="11"/>
      <c r="G263" s="11"/>
      <c r="H263" s="11"/>
      <c r="I263" s="11"/>
      <c r="J263" s="10"/>
      <c r="K263" s="11"/>
      <c r="L263" s="11"/>
      <c r="M263" s="11"/>
      <c r="N263" s="11"/>
      <c r="O263" s="11"/>
      <c r="P263" s="11"/>
      <c r="Q263" s="11"/>
      <c r="R263" s="11"/>
      <c r="S263" s="11"/>
    </row>
    <row r="264" spans="1:19" x14ac:dyDescent="0.25">
      <c r="A264" s="10"/>
      <c r="B264" s="11"/>
      <c r="C264" s="11"/>
      <c r="D264" s="11"/>
      <c r="E264" s="11"/>
      <c r="F264" s="11"/>
      <c r="G264" s="11"/>
      <c r="H264" s="11"/>
      <c r="I264" s="11"/>
      <c r="J264" s="10"/>
      <c r="K264" s="11"/>
      <c r="L264" s="11"/>
      <c r="M264" s="11"/>
      <c r="N264" s="11"/>
      <c r="O264" s="11"/>
      <c r="P264" s="11"/>
      <c r="Q264" s="11"/>
      <c r="R264" s="11"/>
      <c r="S264" s="11"/>
    </row>
    <row r="265" spans="1:19" x14ac:dyDescent="0.25">
      <c r="A265" s="10"/>
      <c r="B265" s="11"/>
      <c r="C265" s="11"/>
      <c r="D265" s="11"/>
      <c r="E265" s="11"/>
      <c r="F265" s="11"/>
      <c r="G265" s="11"/>
      <c r="H265" s="11"/>
      <c r="I265" s="11"/>
      <c r="J265" s="10"/>
      <c r="K265" s="11"/>
      <c r="L265" s="11"/>
      <c r="M265" s="11"/>
      <c r="N265" s="11"/>
      <c r="O265" s="11"/>
      <c r="P265" s="11"/>
      <c r="Q265" s="11"/>
      <c r="R265" s="11"/>
      <c r="S265" s="11"/>
    </row>
    <row r="266" spans="1:19" x14ac:dyDescent="0.25">
      <c r="A266" s="10"/>
      <c r="B266" s="11"/>
      <c r="C266" s="11"/>
      <c r="D266" s="11"/>
      <c r="E266" s="11"/>
      <c r="F266" s="11"/>
      <c r="G266" s="11"/>
      <c r="H266" s="11"/>
      <c r="I266" s="11"/>
      <c r="J266" s="10"/>
      <c r="K266" s="11"/>
      <c r="L266" s="11"/>
      <c r="M266" s="11"/>
      <c r="N266" s="11"/>
      <c r="O266" s="11"/>
      <c r="P266" s="11"/>
      <c r="Q266" s="11"/>
      <c r="R266" s="11"/>
      <c r="S266" s="11"/>
    </row>
    <row r="267" spans="1:19" x14ac:dyDescent="0.25">
      <c r="A267" s="10"/>
      <c r="B267" s="11"/>
      <c r="C267" s="11"/>
      <c r="D267" s="11"/>
      <c r="E267" s="11"/>
      <c r="F267" s="11"/>
      <c r="G267" s="11"/>
      <c r="H267" s="11"/>
      <c r="I267" s="11"/>
      <c r="J267" s="10"/>
      <c r="K267" s="11"/>
      <c r="L267" s="11"/>
      <c r="M267" s="11"/>
      <c r="N267" s="11"/>
      <c r="O267" s="11"/>
      <c r="P267" s="11"/>
      <c r="Q267" s="11"/>
      <c r="R267" s="11"/>
      <c r="S267" s="11"/>
    </row>
    <row r="268" spans="1:19" x14ac:dyDescent="0.25">
      <c r="A268" s="10"/>
      <c r="B268" s="11"/>
      <c r="C268" s="11"/>
      <c r="D268" s="11"/>
      <c r="E268" s="11"/>
      <c r="F268" s="11"/>
      <c r="G268" s="11"/>
      <c r="H268" s="11"/>
      <c r="I268" s="11"/>
      <c r="J268" s="10"/>
      <c r="K268" s="11"/>
      <c r="L268" s="11"/>
      <c r="M268" s="11"/>
      <c r="N268" s="11"/>
      <c r="O268" s="11"/>
      <c r="P268" s="11"/>
      <c r="Q268" s="11"/>
      <c r="R268" s="11"/>
      <c r="S268" s="11"/>
    </row>
    <row r="269" spans="1:19" x14ac:dyDescent="0.25">
      <c r="A269" s="10"/>
      <c r="B269" s="11"/>
      <c r="C269" s="11"/>
      <c r="D269" s="11"/>
      <c r="E269" s="11"/>
      <c r="F269" s="11"/>
      <c r="G269" s="11"/>
      <c r="H269" s="11"/>
      <c r="I269" s="11"/>
      <c r="J269" s="10"/>
      <c r="K269" s="11"/>
      <c r="L269" s="11"/>
      <c r="M269" s="11"/>
      <c r="N269" s="11"/>
      <c r="O269" s="11"/>
      <c r="P269" s="11"/>
      <c r="Q269" s="11"/>
      <c r="R269" s="11"/>
      <c r="S269" s="11"/>
    </row>
    <row r="270" spans="1:19" x14ac:dyDescent="0.25">
      <c r="A270" s="10"/>
      <c r="B270" s="11"/>
      <c r="C270" s="11"/>
      <c r="D270" s="11"/>
      <c r="E270" s="11"/>
      <c r="F270" s="11"/>
      <c r="G270" s="11"/>
      <c r="H270" s="11"/>
      <c r="I270" s="11"/>
      <c r="J270" s="10"/>
      <c r="K270" s="11"/>
      <c r="L270" s="11"/>
      <c r="M270" s="11"/>
      <c r="N270" s="11"/>
      <c r="O270" s="11"/>
      <c r="P270" s="11"/>
      <c r="Q270" s="11"/>
      <c r="R270" s="11"/>
      <c r="S270" s="11"/>
    </row>
    <row r="271" spans="1:19" x14ac:dyDescent="0.25">
      <c r="A271" s="10"/>
      <c r="B271" s="11"/>
      <c r="C271" s="11"/>
      <c r="D271" s="11"/>
      <c r="E271" s="11"/>
      <c r="F271" s="11"/>
      <c r="G271" s="11"/>
      <c r="H271" s="11"/>
      <c r="I271" s="11"/>
      <c r="J271" s="10"/>
      <c r="K271" s="11"/>
      <c r="L271" s="11"/>
      <c r="M271" s="11"/>
      <c r="N271" s="11"/>
      <c r="O271" s="11"/>
      <c r="P271" s="11"/>
      <c r="Q271" s="11"/>
      <c r="R271" s="11"/>
      <c r="S271" s="11"/>
    </row>
    <row r="272" spans="1:19" x14ac:dyDescent="0.25">
      <c r="A272" s="10"/>
      <c r="B272" s="11"/>
      <c r="C272" s="11"/>
      <c r="D272" s="11"/>
      <c r="E272" s="11"/>
      <c r="F272" s="11"/>
      <c r="G272" s="11"/>
      <c r="H272" s="11"/>
      <c r="I272" s="11"/>
      <c r="J272" s="10"/>
      <c r="K272" s="11"/>
      <c r="L272" s="11"/>
      <c r="M272" s="11"/>
      <c r="N272" s="11"/>
      <c r="O272" s="11"/>
      <c r="P272" s="11"/>
      <c r="Q272" s="11"/>
      <c r="R272" s="11"/>
      <c r="S272" s="11"/>
    </row>
    <row r="273" spans="1:19" x14ac:dyDescent="0.25">
      <c r="A273" s="10"/>
      <c r="B273" s="11"/>
      <c r="C273" s="11"/>
      <c r="D273" s="11"/>
      <c r="E273" s="11"/>
      <c r="F273" s="11"/>
      <c r="G273" s="11"/>
      <c r="H273" s="11"/>
      <c r="I273" s="11"/>
      <c r="J273" s="10"/>
      <c r="K273" s="11"/>
      <c r="L273" s="11"/>
      <c r="M273" s="11"/>
      <c r="N273" s="11"/>
      <c r="O273" s="11"/>
      <c r="P273" s="11"/>
      <c r="Q273" s="11"/>
      <c r="R273" s="11"/>
      <c r="S273" s="11"/>
    </row>
    <row r="274" spans="1:19" x14ac:dyDescent="0.25">
      <c r="A274" s="10"/>
      <c r="B274" s="11"/>
      <c r="C274" s="11"/>
      <c r="D274" s="11"/>
      <c r="E274" s="11"/>
      <c r="F274" s="11"/>
      <c r="G274" s="11"/>
      <c r="H274" s="11"/>
      <c r="I274" s="11"/>
      <c r="J274" s="10"/>
      <c r="K274" s="11"/>
      <c r="L274" s="11"/>
      <c r="M274" s="11"/>
      <c r="N274" s="11"/>
      <c r="O274" s="11"/>
      <c r="P274" s="11"/>
      <c r="Q274" s="11"/>
      <c r="R274" s="11"/>
      <c r="S274" s="11"/>
    </row>
    <row r="275" spans="1:19" x14ac:dyDescent="0.25">
      <c r="A275" s="10"/>
      <c r="B275" s="11"/>
      <c r="C275" s="11"/>
      <c r="D275" s="11"/>
      <c r="E275" s="11"/>
      <c r="F275" s="11"/>
      <c r="G275" s="11"/>
      <c r="H275" s="11"/>
      <c r="I275" s="11"/>
      <c r="J275" s="10"/>
      <c r="K275" s="11"/>
      <c r="L275" s="11"/>
      <c r="M275" s="11"/>
      <c r="N275" s="11"/>
      <c r="O275" s="11"/>
      <c r="P275" s="11"/>
      <c r="Q275" s="11"/>
      <c r="R275" s="11"/>
      <c r="S275" s="11"/>
    </row>
    <row r="276" spans="1:19" x14ac:dyDescent="0.25">
      <c r="A276" s="10"/>
      <c r="B276" s="11"/>
      <c r="C276" s="11"/>
      <c r="D276" s="11"/>
      <c r="E276" s="11"/>
      <c r="F276" s="11"/>
      <c r="G276" s="11"/>
      <c r="H276" s="11"/>
      <c r="I276" s="11"/>
      <c r="J276" s="10"/>
      <c r="K276" s="11"/>
      <c r="L276" s="11"/>
      <c r="M276" s="11"/>
      <c r="N276" s="11"/>
      <c r="O276" s="11"/>
      <c r="P276" s="11"/>
      <c r="Q276" s="11"/>
      <c r="R276" s="11"/>
      <c r="S276" s="11"/>
    </row>
    <row r="277" spans="1:19" x14ac:dyDescent="0.25">
      <c r="A277" s="10"/>
      <c r="B277" s="11"/>
      <c r="C277" s="11"/>
      <c r="D277" s="11"/>
      <c r="E277" s="11"/>
      <c r="F277" s="11"/>
      <c r="G277" s="11"/>
      <c r="H277" s="11"/>
      <c r="I277" s="11"/>
      <c r="J277" s="10"/>
      <c r="K277" s="11"/>
      <c r="L277" s="11"/>
      <c r="M277" s="11"/>
      <c r="N277" s="11"/>
      <c r="O277" s="11"/>
      <c r="P277" s="11"/>
      <c r="Q277" s="11"/>
      <c r="R277" s="11"/>
      <c r="S277" s="11"/>
    </row>
    <row r="278" spans="1:19" x14ac:dyDescent="0.25">
      <c r="A278" s="10"/>
      <c r="B278" s="11"/>
      <c r="C278" s="11"/>
      <c r="D278" s="11"/>
      <c r="E278" s="11"/>
      <c r="F278" s="11"/>
      <c r="G278" s="11"/>
      <c r="H278" s="11"/>
      <c r="I278" s="11"/>
      <c r="J278" s="10"/>
      <c r="K278" s="11"/>
      <c r="L278" s="11"/>
      <c r="M278" s="11"/>
      <c r="N278" s="11"/>
      <c r="O278" s="11"/>
      <c r="P278" s="11"/>
      <c r="Q278" s="11"/>
      <c r="R278" s="11"/>
      <c r="S278" s="11"/>
    </row>
    <row r="279" spans="1:19" x14ac:dyDescent="0.25">
      <c r="A279" s="10"/>
      <c r="B279" s="11"/>
      <c r="C279" s="11"/>
      <c r="D279" s="11"/>
      <c r="E279" s="11"/>
      <c r="F279" s="11"/>
      <c r="G279" s="11"/>
      <c r="H279" s="11"/>
      <c r="I279" s="11"/>
      <c r="J279" s="10"/>
      <c r="K279" s="11"/>
      <c r="L279" s="11"/>
      <c r="M279" s="11"/>
      <c r="N279" s="11"/>
      <c r="O279" s="11"/>
      <c r="P279" s="11"/>
      <c r="Q279" s="11"/>
      <c r="R279" s="11"/>
      <c r="S279" s="11"/>
    </row>
    <row r="280" spans="1:19" x14ac:dyDescent="0.25">
      <c r="A280" s="10"/>
      <c r="B280" s="11"/>
      <c r="C280" s="11"/>
      <c r="D280" s="11"/>
      <c r="E280" s="11"/>
      <c r="F280" s="11"/>
      <c r="G280" s="11"/>
      <c r="H280" s="11"/>
      <c r="I280" s="11"/>
      <c r="J280" s="10"/>
      <c r="K280" s="11"/>
      <c r="L280" s="11"/>
      <c r="M280" s="11"/>
      <c r="N280" s="11"/>
      <c r="O280" s="11"/>
      <c r="P280" s="11"/>
      <c r="Q280" s="11"/>
      <c r="R280" s="11"/>
      <c r="S280" s="11"/>
    </row>
    <row r="281" spans="1:19" x14ac:dyDescent="0.25">
      <c r="A281" s="10"/>
      <c r="B281" s="11"/>
      <c r="C281" s="11"/>
      <c r="D281" s="11"/>
      <c r="E281" s="11"/>
      <c r="F281" s="11"/>
      <c r="G281" s="11"/>
      <c r="H281" s="11"/>
      <c r="I281" s="11"/>
      <c r="J281" s="10"/>
      <c r="K281" s="11"/>
      <c r="L281" s="11"/>
      <c r="M281" s="11"/>
      <c r="N281" s="11"/>
      <c r="O281" s="11"/>
      <c r="P281" s="11"/>
      <c r="Q281" s="11"/>
      <c r="R281" s="11"/>
      <c r="S281" s="11"/>
    </row>
    <row r="282" spans="1:19" x14ac:dyDescent="0.25">
      <c r="A282" s="10"/>
      <c r="B282" s="11"/>
      <c r="C282" s="11"/>
      <c r="D282" s="11"/>
      <c r="E282" s="11"/>
      <c r="F282" s="11"/>
      <c r="G282" s="11"/>
      <c r="H282" s="11"/>
      <c r="I282" s="11"/>
      <c r="J282" s="10"/>
      <c r="K282" s="11"/>
      <c r="L282" s="11"/>
      <c r="M282" s="11"/>
      <c r="N282" s="11"/>
      <c r="O282" s="11"/>
      <c r="P282" s="11"/>
      <c r="Q282" s="11"/>
      <c r="R282" s="11"/>
      <c r="S282" s="11"/>
    </row>
    <row r="283" spans="1:19" x14ac:dyDescent="0.25">
      <c r="A283" s="10"/>
      <c r="B283" s="11"/>
      <c r="C283" s="11"/>
      <c r="D283" s="11"/>
      <c r="E283" s="11"/>
      <c r="F283" s="11"/>
      <c r="G283" s="11"/>
      <c r="H283" s="11"/>
      <c r="I283" s="11"/>
      <c r="J283" s="10"/>
      <c r="K283" s="11"/>
      <c r="L283" s="11"/>
      <c r="M283" s="11"/>
      <c r="N283" s="11"/>
      <c r="O283" s="11"/>
      <c r="P283" s="11"/>
      <c r="Q283" s="11"/>
      <c r="R283" s="11"/>
      <c r="S283" s="11"/>
    </row>
    <row r="284" spans="1:19" x14ac:dyDescent="0.25">
      <c r="A284" s="10"/>
      <c r="B284" s="11"/>
      <c r="C284" s="11"/>
      <c r="D284" s="11"/>
      <c r="E284" s="11"/>
      <c r="F284" s="11"/>
      <c r="G284" s="11"/>
      <c r="H284" s="11"/>
      <c r="I284" s="11"/>
      <c r="J284" s="10"/>
      <c r="K284" s="11"/>
      <c r="L284" s="11"/>
      <c r="M284" s="11"/>
      <c r="N284" s="11"/>
      <c r="O284" s="11"/>
      <c r="P284" s="11"/>
      <c r="Q284" s="11"/>
      <c r="R284" s="11"/>
      <c r="S284" s="11"/>
    </row>
    <row r="285" spans="1:19" x14ac:dyDescent="0.25">
      <c r="A285" s="10"/>
      <c r="B285" s="11"/>
      <c r="C285" s="11"/>
      <c r="D285" s="11"/>
      <c r="E285" s="11"/>
      <c r="F285" s="11"/>
      <c r="G285" s="11"/>
      <c r="H285" s="11"/>
      <c r="I285" s="11"/>
      <c r="J285" s="10"/>
      <c r="K285" s="11"/>
      <c r="L285" s="11"/>
      <c r="M285" s="11"/>
      <c r="N285" s="11"/>
      <c r="O285" s="11"/>
      <c r="P285" s="11"/>
      <c r="Q285" s="11"/>
      <c r="R285" s="11"/>
      <c r="S285" s="11"/>
    </row>
    <row r="286" spans="1:19" x14ac:dyDescent="0.25">
      <c r="A286" s="10"/>
      <c r="B286" s="11"/>
      <c r="C286" s="11"/>
      <c r="D286" s="11"/>
      <c r="E286" s="11"/>
      <c r="F286" s="11"/>
      <c r="G286" s="11"/>
      <c r="H286" s="11"/>
      <c r="I286" s="11"/>
      <c r="J286" s="10"/>
      <c r="K286" s="11"/>
      <c r="L286" s="11"/>
      <c r="M286" s="11"/>
      <c r="N286" s="11"/>
      <c r="O286" s="11"/>
      <c r="P286" s="11"/>
      <c r="Q286" s="11"/>
      <c r="R286" s="11"/>
      <c r="S286" s="11"/>
    </row>
    <row r="287" spans="1:19" x14ac:dyDescent="0.25">
      <c r="A287" s="10"/>
      <c r="B287" s="11"/>
      <c r="C287" s="11"/>
      <c r="D287" s="11"/>
      <c r="E287" s="11"/>
      <c r="F287" s="11"/>
      <c r="G287" s="11"/>
      <c r="H287" s="11"/>
      <c r="I287" s="11"/>
      <c r="J287" s="10"/>
      <c r="K287" s="11"/>
      <c r="L287" s="11"/>
      <c r="M287" s="11"/>
      <c r="N287" s="11"/>
      <c r="O287" s="11"/>
      <c r="P287" s="11"/>
      <c r="Q287" s="11"/>
      <c r="R287" s="11"/>
      <c r="S287" s="11"/>
    </row>
    <row r="288" spans="1:19" x14ac:dyDescent="0.25">
      <c r="A288" s="10"/>
      <c r="B288" s="11"/>
      <c r="C288" s="11"/>
      <c r="D288" s="11"/>
      <c r="E288" s="11"/>
      <c r="F288" s="11"/>
      <c r="G288" s="11"/>
      <c r="H288" s="11"/>
      <c r="I288" s="11"/>
      <c r="J288" s="10"/>
      <c r="K288" s="11"/>
      <c r="L288" s="11"/>
      <c r="M288" s="11"/>
      <c r="N288" s="11"/>
      <c r="O288" s="11"/>
      <c r="P288" s="11"/>
      <c r="Q288" s="11"/>
      <c r="R288" s="11"/>
      <c r="S288" s="11"/>
    </row>
    <row r="289" spans="1:19" x14ac:dyDescent="0.25">
      <c r="A289" s="10"/>
      <c r="B289" s="11"/>
      <c r="C289" s="11"/>
      <c r="D289" s="11"/>
      <c r="E289" s="11"/>
      <c r="F289" s="11"/>
      <c r="G289" s="11"/>
      <c r="H289" s="11"/>
      <c r="I289" s="11"/>
      <c r="J289" s="10"/>
      <c r="K289" s="11"/>
      <c r="L289" s="11"/>
      <c r="M289" s="11"/>
      <c r="N289" s="11"/>
      <c r="O289" s="11"/>
      <c r="P289" s="11"/>
      <c r="Q289" s="11"/>
      <c r="R289" s="11"/>
      <c r="S289" s="11"/>
    </row>
    <row r="290" spans="1:19" x14ac:dyDescent="0.25">
      <c r="A290" s="10"/>
      <c r="B290" s="11"/>
      <c r="C290" s="11"/>
      <c r="D290" s="11"/>
      <c r="E290" s="11"/>
      <c r="F290" s="11"/>
      <c r="G290" s="11"/>
      <c r="H290" s="11"/>
      <c r="I290" s="11"/>
      <c r="J290" s="10"/>
      <c r="K290" s="11"/>
      <c r="L290" s="11"/>
      <c r="M290" s="11"/>
      <c r="N290" s="11"/>
      <c r="O290" s="11"/>
      <c r="P290" s="11"/>
      <c r="Q290" s="11"/>
      <c r="R290" s="11"/>
      <c r="S290" s="11"/>
    </row>
    <row r="293" spans="1:19" x14ac:dyDescent="0.25">
      <c r="I293" s="31"/>
      <c r="R293" s="31"/>
      <c r="S293" s="24"/>
    </row>
    <row r="294" spans="1:19" x14ac:dyDescent="0.25">
      <c r="S294" s="24"/>
    </row>
    <row r="295" spans="1:19" x14ac:dyDescent="0.25">
      <c r="S295" s="24"/>
    </row>
    <row r="297" spans="1:19" x14ac:dyDescent="0.25">
      <c r="K297" s="1"/>
      <c r="M297" s="1"/>
      <c r="O297" s="1"/>
      <c r="Q297" s="1"/>
    </row>
    <row r="298" spans="1:19" x14ac:dyDescent="0.25">
      <c r="K298" s="30"/>
      <c r="L298" s="4"/>
      <c r="M298" s="4"/>
      <c r="N298" s="4"/>
      <c r="O298" s="4"/>
      <c r="P298" s="4"/>
      <c r="Q298" s="4"/>
      <c r="R298" s="4"/>
      <c r="S298" s="4"/>
    </row>
    <row r="299" spans="1:19" x14ac:dyDescent="0.25">
      <c r="J299" s="5"/>
      <c r="K299" s="6"/>
      <c r="L299" s="6"/>
      <c r="M299" s="6"/>
      <c r="N299" s="6"/>
      <c r="O299" s="6"/>
      <c r="P299" s="6"/>
      <c r="Q299" s="6"/>
      <c r="R299" s="6"/>
      <c r="S299" s="6"/>
    </row>
    <row r="300" spans="1:19" x14ac:dyDescent="0.25">
      <c r="J300" s="10"/>
      <c r="K300" s="11"/>
      <c r="L300" s="11"/>
      <c r="M300" s="11"/>
      <c r="N300" s="11"/>
      <c r="O300" s="11"/>
      <c r="P300" s="11"/>
      <c r="Q300" s="11"/>
      <c r="R300" s="11"/>
      <c r="S300" s="11"/>
    </row>
    <row r="301" spans="1:19" x14ac:dyDescent="0.25">
      <c r="J301" s="10"/>
      <c r="K301" s="11"/>
      <c r="L301" s="11"/>
      <c r="M301" s="11"/>
      <c r="N301" s="11"/>
      <c r="O301" s="11"/>
      <c r="P301" s="11"/>
      <c r="Q301" s="11"/>
      <c r="R301" s="11"/>
      <c r="S301" s="11"/>
    </row>
    <row r="302" spans="1:19" x14ac:dyDescent="0.25">
      <c r="J302" s="10"/>
      <c r="K302" s="11"/>
      <c r="L302" s="11"/>
      <c r="M302" s="11"/>
      <c r="N302" s="11"/>
      <c r="O302" s="11"/>
      <c r="P302" s="11"/>
      <c r="Q302" s="11"/>
      <c r="R302" s="11"/>
      <c r="S302" s="11"/>
    </row>
    <row r="303" spans="1:19" x14ac:dyDescent="0.25">
      <c r="J303" s="10"/>
      <c r="K303" s="11"/>
      <c r="L303" s="11"/>
      <c r="M303" s="11"/>
      <c r="N303" s="11"/>
      <c r="O303" s="11"/>
      <c r="P303" s="11"/>
      <c r="Q303" s="11"/>
      <c r="R303" s="11"/>
      <c r="S303" s="11"/>
    </row>
    <row r="304" spans="1:19" x14ac:dyDescent="0.25">
      <c r="J304" s="10"/>
      <c r="K304" s="11"/>
      <c r="L304" s="11"/>
      <c r="M304" s="11"/>
      <c r="N304" s="11"/>
      <c r="O304" s="11"/>
      <c r="P304" s="11"/>
      <c r="Q304" s="11"/>
      <c r="R304" s="11"/>
      <c r="S304" s="11"/>
    </row>
    <row r="305" spans="10:19" x14ac:dyDescent="0.25">
      <c r="J305" s="10"/>
      <c r="K305" s="11"/>
      <c r="L305" s="11"/>
      <c r="M305" s="11"/>
      <c r="N305" s="11"/>
      <c r="O305" s="11"/>
      <c r="P305" s="11"/>
      <c r="Q305" s="11"/>
      <c r="R305" s="11"/>
      <c r="S305" s="11"/>
    </row>
    <row r="306" spans="10:19" x14ac:dyDescent="0.25">
      <c r="J306" s="10"/>
      <c r="K306" s="11"/>
      <c r="L306" s="11"/>
      <c r="M306" s="11"/>
      <c r="N306" s="11"/>
      <c r="O306" s="11"/>
      <c r="P306" s="11"/>
      <c r="Q306" s="11"/>
      <c r="R306" s="11"/>
      <c r="S306" s="11"/>
    </row>
    <row r="307" spans="10:19" x14ac:dyDescent="0.25">
      <c r="J307" s="10"/>
      <c r="K307" s="11"/>
      <c r="L307" s="11"/>
      <c r="M307" s="11"/>
      <c r="N307" s="11"/>
      <c r="O307" s="11"/>
      <c r="P307" s="11"/>
      <c r="Q307" s="11"/>
      <c r="R307" s="11"/>
      <c r="S307" s="11"/>
    </row>
    <row r="308" spans="10:19" x14ac:dyDescent="0.25">
      <c r="J308" s="10"/>
      <c r="K308" s="11"/>
      <c r="L308" s="11"/>
      <c r="M308" s="11"/>
      <c r="N308" s="11"/>
      <c r="O308" s="11"/>
      <c r="P308" s="11"/>
      <c r="Q308" s="11"/>
      <c r="R308" s="11"/>
      <c r="S308" s="11"/>
    </row>
    <row r="309" spans="10:19" x14ac:dyDescent="0.25">
      <c r="J309" s="10"/>
      <c r="K309" s="11"/>
      <c r="L309" s="11"/>
      <c r="M309" s="11"/>
      <c r="N309" s="11"/>
      <c r="O309" s="11"/>
      <c r="P309" s="11"/>
      <c r="Q309" s="11"/>
      <c r="R309" s="11"/>
      <c r="S309" s="11"/>
    </row>
    <row r="310" spans="10:19" x14ac:dyDescent="0.25">
      <c r="J310" s="10"/>
      <c r="K310" s="11"/>
      <c r="L310" s="11"/>
      <c r="M310" s="11"/>
      <c r="N310" s="11"/>
      <c r="O310" s="11"/>
      <c r="P310" s="11"/>
      <c r="Q310" s="11"/>
      <c r="R310" s="11"/>
      <c r="S310" s="11"/>
    </row>
    <row r="311" spans="10:19" x14ac:dyDescent="0.25">
      <c r="J311" s="10"/>
      <c r="K311" s="11"/>
      <c r="L311" s="11"/>
      <c r="M311" s="11"/>
      <c r="N311" s="11"/>
      <c r="O311" s="11"/>
      <c r="P311" s="11"/>
      <c r="Q311" s="11"/>
      <c r="R311" s="11"/>
      <c r="S311" s="11"/>
    </row>
    <row r="312" spans="10:19" x14ac:dyDescent="0.25">
      <c r="J312" s="10"/>
      <c r="K312" s="11"/>
      <c r="L312" s="11"/>
      <c r="M312" s="11"/>
      <c r="N312" s="11"/>
      <c r="O312" s="11"/>
      <c r="P312" s="11"/>
      <c r="Q312" s="11"/>
      <c r="R312" s="11"/>
      <c r="S312" s="11"/>
    </row>
    <row r="313" spans="10:19" x14ac:dyDescent="0.25">
      <c r="J313" s="10"/>
      <c r="K313" s="11"/>
      <c r="L313" s="11"/>
      <c r="M313" s="11"/>
      <c r="N313" s="11"/>
      <c r="O313" s="11"/>
      <c r="P313" s="11"/>
      <c r="Q313" s="11"/>
      <c r="R313" s="11"/>
      <c r="S313" s="11"/>
    </row>
    <row r="314" spans="10:19" x14ac:dyDescent="0.25">
      <c r="J314" s="10"/>
      <c r="K314" s="11"/>
      <c r="L314" s="11"/>
      <c r="M314" s="11"/>
      <c r="N314" s="11"/>
      <c r="O314" s="11"/>
      <c r="P314" s="11"/>
      <c r="Q314" s="11"/>
      <c r="R314" s="11"/>
      <c r="S314" s="11"/>
    </row>
    <row r="315" spans="10:19" x14ac:dyDescent="0.25">
      <c r="J315" s="10"/>
      <c r="K315" s="11"/>
      <c r="L315" s="11"/>
      <c r="M315" s="11"/>
      <c r="N315" s="11"/>
      <c r="O315" s="11"/>
      <c r="P315" s="11"/>
      <c r="Q315" s="11"/>
      <c r="R315" s="11"/>
      <c r="S315" s="11"/>
    </row>
    <row r="316" spans="10:19" x14ac:dyDescent="0.25">
      <c r="J316" s="10"/>
      <c r="K316" s="11"/>
      <c r="L316" s="11"/>
      <c r="M316" s="11"/>
      <c r="N316" s="11"/>
      <c r="O316" s="11"/>
      <c r="P316" s="11"/>
      <c r="Q316" s="11"/>
      <c r="R316" s="11"/>
      <c r="S316" s="11"/>
    </row>
    <row r="317" spans="10:19" x14ac:dyDescent="0.25">
      <c r="J317" s="10"/>
      <c r="K317" s="11"/>
      <c r="L317" s="11"/>
      <c r="M317" s="11"/>
      <c r="N317" s="11"/>
      <c r="O317" s="11"/>
      <c r="P317" s="11"/>
      <c r="Q317" s="11"/>
      <c r="R317" s="11"/>
      <c r="S317" s="11"/>
    </row>
    <row r="318" spans="10:19" x14ac:dyDescent="0.25">
      <c r="J318" s="10"/>
      <c r="K318" s="11"/>
      <c r="L318" s="11"/>
      <c r="M318" s="11"/>
      <c r="N318" s="11"/>
      <c r="O318" s="11"/>
      <c r="P318" s="11"/>
      <c r="Q318" s="11"/>
      <c r="R318" s="11"/>
      <c r="S318" s="11"/>
    </row>
    <row r="319" spans="10:19" x14ac:dyDescent="0.25">
      <c r="J319" s="10"/>
      <c r="K319" s="11"/>
      <c r="L319" s="11"/>
      <c r="M319" s="11"/>
      <c r="N319" s="11"/>
      <c r="O319" s="11"/>
      <c r="P319" s="11"/>
      <c r="Q319" s="11"/>
      <c r="R319" s="11"/>
      <c r="S319" s="11"/>
    </row>
    <row r="320" spans="10:19" x14ac:dyDescent="0.25">
      <c r="J320" s="10"/>
      <c r="K320" s="11"/>
      <c r="L320" s="11"/>
      <c r="M320" s="11"/>
      <c r="N320" s="11"/>
      <c r="O320" s="11"/>
      <c r="P320" s="11"/>
      <c r="Q320" s="11"/>
      <c r="R320" s="11"/>
      <c r="S320" s="11"/>
    </row>
    <row r="321" spans="10:19" x14ac:dyDescent="0.25">
      <c r="J321" s="10"/>
      <c r="K321" s="11"/>
      <c r="L321" s="11"/>
      <c r="M321" s="11"/>
      <c r="N321" s="11"/>
      <c r="O321" s="11"/>
      <c r="P321" s="11"/>
      <c r="Q321" s="11"/>
      <c r="R321" s="11"/>
      <c r="S321" s="11"/>
    </row>
    <row r="322" spans="10:19" x14ac:dyDescent="0.25">
      <c r="J322" s="10"/>
      <c r="K322" s="11"/>
      <c r="L322" s="11"/>
      <c r="M322" s="11"/>
      <c r="N322" s="11"/>
      <c r="O322" s="11"/>
      <c r="P322" s="11"/>
      <c r="Q322" s="11"/>
      <c r="R322" s="11"/>
      <c r="S322" s="11"/>
    </row>
    <row r="323" spans="10:19" x14ac:dyDescent="0.25">
      <c r="J323" s="10"/>
      <c r="K323" s="11"/>
      <c r="L323" s="11"/>
      <c r="M323" s="11"/>
      <c r="N323" s="11"/>
      <c r="O323" s="11"/>
      <c r="P323" s="11"/>
      <c r="Q323" s="11"/>
      <c r="R323" s="11"/>
      <c r="S323" s="11"/>
    </row>
    <row r="324" spans="10:19" x14ac:dyDescent="0.25">
      <c r="J324" s="10"/>
      <c r="K324" s="11"/>
      <c r="L324" s="11"/>
      <c r="M324" s="11"/>
      <c r="N324" s="11"/>
      <c r="O324" s="11"/>
      <c r="P324" s="11"/>
      <c r="Q324" s="11"/>
      <c r="R324" s="11"/>
      <c r="S324" s="11"/>
    </row>
    <row r="325" spans="10:19" x14ac:dyDescent="0.25">
      <c r="J325" s="10"/>
      <c r="K325" s="11"/>
      <c r="L325" s="11"/>
      <c r="M325" s="11"/>
      <c r="N325" s="11"/>
      <c r="O325" s="11"/>
      <c r="P325" s="11"/>
      <c r="Q325" s="11"/>
      <c r="R325" s="11"/>
      <c r="S325" s="11"/>
    </row>
    <row r="326" spans="10:19" x14ac:dyDescent="0.25">
      <c r="J326" s="10"/>
      <c r="K326" s="11"/>
      <c r="L326" s="11"/>
      <c r="M326" s="11"/>
      <c r="N326" s="11"/>
      <c r="O326" s="11"/>
      <c r="P326" s="11"/>
      <c r="Q326" s="11"/>
      <c r="R326" s="11"/>
      <c r="S326" s="11"/>
    </row>
    <row r="327" spans="10:19" x14ac:dyDescent="0.25">
      <c r="J327" s="10"/>
      <c r="K327" s="11"/>
      <c r="L327" s="11"/>
      <c r="M327" s="11"/>
      <c r="N327" s="11"/>
      <c r="O327" s="11"/>
      <c r="P327" s="11"/>
      <c r="Q327" s="11"/>
      <c r="R327" s="11"/>
      <c r="S327" s="11"/>
    </row>
    <row r="328" spans="10:19" x14ac:dyDescent="0.25">
      <c r="J328" s="10"/>
      <c r="K328" s="11"/>
      <c r="L328" s="11"/>
      <c r="M328" s="11"/>
      <c r="N328" s="11"/>
      <c r="O328" s="11"/>
      <c r="P328" s="11"/>
      <c r="Q328" s="11"/>
      <c r="R328" s="11"/>
      <c r="S328" s="11"/>
    </row>
    <row r="329" spans="10:19" x14ac:dyDescent="0.25">
      <c r="J329" s="10"/>
      <c r="K329" s="11"/>
      <c r="L329" s="11"/>
      <c r="M329" s="11"/>
      <c r="N329" s="11"/>
      <c r="O329" s="11"/>
      <c r="P329" s="11"/>
      <c r="Q329" s="11"/>
      <c r="R329" s="11"/>
      <c r="S329" s="11"/>
    </row>
    <row r="330" spans="10:19" x14ac:dyDescent="0.25">
      <c r="J330" s="10"/>
      <c r="K330" s="11"/>
      <c r="L330" s="11"/>
      <c r="M330" s="11"/>
      <c r="N330" s="11"/>
      <c r="O330" s="11"/>
      <c r="P330" s="11"/>
      <c r="Q330" s="11"/>
      <c r="R330" s="11"/>
      <c r="S330" s="11"/>
    </row>
    <row r="331" spans="10:19" x14ac:dyDescent="0.25">
      <c r="J331" s="10"/>
      <c r="K331" s="11"/>
      <c r="L331" s="11"/>
      <c r="M331" s="11"/>
      <c r="N331" s="11"/>
      <c r="O331" s="11"/>
      <c r="P331" s="11"/>
      <c r="Q331" s="11"/>
      <c r="R331" s="11"/>
      <c r="S331" s="11"/>
    </row>
    <row r="334" spans="10:19" x14ac:dyDescent="0.25">
      <c r="L334" s="25"/>
      <c r="N334" s="25"/>
      <c r="P334" s="25"/>
      <c r="R334" s="25"/>
      <c r="S334" s="24"/>
    </row>
    <row r="335" spans="10:19" x14ac:dyDescent="0.25">
      <c r="S335" s="24"/>
    </row>
    <row r="336" spans="10:19" x14ac:dyDescent="0.25">
      <c r="J336" s="33"/>
      <c r="S336" s="24"/>
    </row>
    <row r="339" spans="10:19" x14ac:dyDescent="0.25">
      <c r="K339" s="1"/>
      <c r="M339" s="1"/>
      <c r="O339" s="1"/>
      <c r="Q339" s="1"/>
    </row>
    <row r="340" spans="10:19" x14ac:dyDescent="0.25">
      <c r="K340" s="30"/>
      <c r="L340" s="4"/>
      <c r="M340" s="4"/>
      <c r="N340" s="4"/>
      <c r="O340" s="4"/>
      <c r="P340" s="4"/>
      <c r="Q340" s="4"/>
      <c r="R340" s="4"/>
      <c r="S340" s="4"/>
    </row>
    <row r="341" spans="10:19" x14ac:dyDescent="0.25">
      <c r="J341" s="5"/>
      <c r="K341" s="6"/>
      <c r="L341" s="6"/>
      <c r="M341" s="6"/>
      <c r="N341" s="6"/>
      <c r="O341" s="6"/>
      <c r="P341" s="6"/>
      <c r="Q341" s="6"/>
      <c r="R341" s="6"/>
      <c r="S341" s="6"/>
    </row>
    <row r="342" spans="10:19" x14ac:dyDescent="0.25">
      <c r="J342" s="10"/>
      <c r="K342" s="11"/>
      <c r="L342" s="11"/>
      <c r="M342" s="11"/>
      <c r="N342" s="11"/>
      <c r="O342" s="11"/>
      <c r="P342" s="11"/>
      <c r="Q342" s="11"/>
      <c r="R342" s="11"/>
      <c r="S342" s="11"/>
    </row>
    <row r="343" spans="10:19" x14ac:dyDescent="0.25">
      <c r="J343" s="10"/>
      <c r="K343" s="11"/>
      <c r="L343" s="11"/>
      <c r="M343" s="11"/>
      <c r="N343" s="11"/>
      <c r="O343" s="11"/>
      <c r="P343" s="11"/>
      <c r="Q343" s="11"/>
      <c r="R343" s="11"/>
      <c r="S343" s="11"/>
    </row>
    <row r="344" spans="10:19" x14ac:dyDescent="0.25">
      <c r="J344" s="10"/>
      <c r="K344" s="11"/>
      <c r="L344" s="11"/>
      <c r="M344" s="11"/>
      <c r="N344" s="11"/>
      <c r="O344" s="11"/>
      <c r="P344" s="11"/>
      <c r="Q344" s="11"/>
      <c r="R344" s="11"/>
      <c r="S344" s="11"/>
    </row>
    <row r="345" spans="10:19" x14ac:dyDescent="0.25">
      <c r="J345" s="10"/>
      <c r="K345" s="11"/>
      <c r="L345" s="11"/>
      <c r="M345" s="11"/>
      <c r="N345" s="11"/>
      <c r="O345" s="11"/>
      <c r="P345" s="11"/>
      <c r="Q345" s="11"/>
      <c r="R345" s="11"/>
      <c r="S345" s="11"/>
    </row>
    <row r="346" spans="10:19" x14ac:dyDescent="0.25">
      <c r="J346" s="10"/>
      <c r="K346" s="11"/>
      <c r="L346" s="11"/>
      <c r="M346" s="11"/>
      <c r="N346" s="11"/>
      <c r="O346" s="11"/>
      <c r="P346" s="11"/>
      <c r="Q346" s="11"/>
      <c r="R346" s="11"/>
      <c r="S346" s="11"/>
    </row>
    <row r="347" spans="10:19" x14ac:dyDescent="0.25">
      <c r="J347" s="10"/>
      <c r="K347" s="11"/>
      <c r="L347" s="11"/>
      <c r="M347" s="11"/>
      <c r="N347" s="11"/>
      <c r="O347" s="11"/>
      <c r="P347" s="11"/>
      <c r="Q347" s="11"/>
      <c r="R347" s="11"/>
      <c r="S347" s="11"/>
    </row>
    <row r="348" spans="10:19" x14ac:dyDescent="0.25">
      <c r="J348" s="10"/>
      <c r="K348" s="11"/>
      <c r="L348" s="11"/>
      <c r="M348" s="11"/>
      <c r="N348" s="11"/>
      <c r="O348" s="11"/>
      <c r="P348" s="11"/>
      <c r="Q348" s="11"/>
      <c r="R348" s="11"/>
      <c r="S348" s="11"/>
    </row>
    <row r="349" spans="10:19" x14ac:dyDescent="0.25">
      <c r="J349" s="10"/>
      <c r="K349" s="11"/>
      <c r="L349" s="11"/>
      <c r="M349" s="11"/>
      <c r="N349" s="11"/>
      <c r="O349" s="11"/>
      <c r="P349" s="11"/>
      <c r="Q349" s="11"/>
      <c r="R349" s="11"/>
      <c r="S349" s="11"/>
    </row>
    <row r="350" spans="10:19" x14ac:dyDescent="0.25">
      <c r="J350" s="10"/>
      <c r="K350" s="11"/>
      <c r="L350" s="11"/>
      <c r="M350" s="11"/>
      <c r="N350" s="11"/>
      <c r="O350" s="11"/>
      <c r="P350" s="11"/>
      <c r="Q350" s="11"/>
      <c r="R350" s="11"/>
      <c r="S350" s="11"/>
    </row>
    <row r="351" spans="10:19" x14ac:dyDescent="0.25">
      <c r="J351" s="10"/>
      <c r="K351" s="11"/>
      <c r="L351" s="11"/>
      <c r="M351" s="11"/>
      <c r="N351" s="11"/>
      <c r="O351" s="11"/>
      <c r="P351" s="11"/>
      <c r="Q351" s="11"/>
      <c r="R351" s="11"/>
      <c r="S351" s="11"/>
    </row>
    <row r="352" spans="10:19" x14ac:dyDescent="0.25">
      <c r="J352" s="10"/>
      <c r="K352" s="11"/>
      <c r="L352" s="11"/>
      <c r="M352" s="11"/>
      <c r="N352" s="11"/>
      <c r="O352" s="11"/>
      <c r="P352" s="11"/>
      <c r="Q352" s="11"/>
      <c r="R352" s="11"/>
      <c r="S352" s="11"/>
    </row>
    <row r="353" spans="10:19" x14ac:dyDescent="0.25">
      <c r="J353" s="10"/>
      <c r="K353" s="11"/>
      <c r="L353" s="11"/>
      <c r="M353" s="11"/>
      <c r="N353" s="11"/>
      <c r="O353" s="11"/>
      <c r="P353" s="11"/>
      <c r="Q353" s="11"/>
      <c r="R353" s="11"/>
      <c r="S353" s="11"/>
    </row>
    <row r="354" spans="10:19" x14ac:dyDescent="0.25">
      <c r="J354" s="10"/>
      <c r="K354" s="11"/>
      <c r="L354" s="11"/>
      <c r="M354" s="11"/>
      <c r="N354" s="11"/>
      <c r="O354" s="11"/>
      <c r="P354" s="11"/>
      <c r="Q354" s="11"/>
      <c r="R354" s="11"/>
      <c r="S354" s="11"/>
    </row>
    <row r="355" spans="10:19" x14ac:dyDescent="0.25">
      <c r="J355" s="10"/>
      <c r="K355" s="11"/>
      <c r="L355" s="11"/>
      <c r="M355" s="11"/>
      <c r="N355" s="11"/>
      <c r="O355" s="11"/>
      <c r="P355" s="11"/>
      <c r="Q355" s="11"/>
      <c r="R355" s="11"/>
      <c r="S355" s="11"/>
    </row>
    <row r="356" spans="10:19" x14ac:dyDescent="0.25">
      <c r="J356" s="10"/>
      <c r="K356" s="11"/>
      <c r="L356" s="11"/>
      <c r="M356" s="11"/>
      <c r="N356" s="11"/>
      <c r="O356" s="11"/>
      <c r="P356" s="11"/>
      <c r="Q356" s="11"/>
      <c r="R356" s="11"/>
      <c r="S356" s="11"/>
    </row>
    <row r="357" spans="10:19" x14ac:dyDescent="0.25">
      <c r="J357" s="10"/>
      <c r="K357" s="11"/>
      <c r="L357" s="11"/>
      <c r="M357" s="11"/>
      <c r="N357" s="11"/>
      <c r="O357" s="11"/>
      <c r="P357" s="11"/>
      <c r="Q357" s="11"/>
      <c r="R357" s="11"/>
      <c r="S357" s="11"/>
    </row>
    <row r="358" spans="10:19" x14ac:dyDescent="0.25">
      <c r="J358" s="10"/>
      <c r="K358" s="11"/>
      <c r="L358" s="11"/>
      <c r="M358" s="11"/>
      <c r="N358" s="11"/>
      <c r="O358" s="11"/>
      <c r="P358" s="11"/>
      <c r="Q358" s="11"/>
      <c r="R358" s="11"/>
      <c r="S358" s="11"/>
    </row>
    <row r="359" spans="10:19" x14ac:dyDescent="0.25">
      <c r="J359" s="10"/>
      <c r="K359" s="11"/>
      <c r="L359" s="11"/>
      <c r="M359" s="11"/>
      <c r="N359" s="11"/>
      <c r="O359" s="11"/>
      <c r="P359" s="11"/>
      <c r="Q359" s="11"/>
      <c r="R359" s="11"/>
      <c r="S359" s="11"/>
    </row>
    <row r="360" spans="10:19" x14ac:dyDescent="0.25">
      <c r="J360" s="10"/>
      <c r="K360" s="11"/>
      <c r="L360" s="11"/>
      <c r="M360" s="11"/>
      <c r="N360" s="11"/>
      <c r="O360" s="11"/>
      <c r="P360" s="11"/>
      <c r="Q360" s="11"/>
      <c r="R360" s="11"/>
      <c r="S360" s="11"/>
    </row>
    <row r="361" spans="10:19" x14ac:dyDescent="0.25">
      <c r="J361" s="10"/>
      <c r="K361" s="11"/>
      <c r="L361" s="11"/>
      <c r="M361" s="11"/>
      <c r="N361" s="11"/>
      <c r="O361" s="11"/>
      <c r="P361" s="11"/>
      <c r="Q361" s="11"/>
      <c r="R361" s="11"/>
      <c r="S361" s="11"/>
    </row>
    <row r="362" spans="10:19" x14ac:dyDescent="0.25">
      <c r="J362" s="10"/>
      <c r="K362" s="11"/>
      <c r="L362" s="11"/>
      <c r="M362" s="11"/>
      <c r="N362" s="11"/>
      <c r="O362" s="11"/>
      <c r="P362" s="11"/>
      <c r="Q362" s="11"/>
      <c r="R362" s="11"/>
      <c r="S362" s="11"/>
    </row>
    <row r="363" spans="10:19" x14ac:dyDescent="0.25">
      <c r="J363" s="10"/>
      <c r="K363" s="11"/>
      <c r="L363" s="11"/>
      <c r="M363" s="11"/>
      <c r="N363" s="11"/>
      <c r="O363" s="11"/>
      <c r="P363" s="11"/>
      <c r="Q363" s="11"/>
      <c r="R363" s="11"/>
      <c r="S363" s="11"/>
    </row>
    <row r="364" spans="10:19" x14ac:dyDescent="0.25">
      <c r="J364" s="10"/>
      <c r="K364" s="11"/>
      <c r="L364" s="11"/>
      <c r="M364" s="11"/>
      <c r="N364" s="11"/>
      <c r="O364" s="11"/>
      <c r="P364" s="11"/>
      <c r="Q364" s="11"/>
      <c r="R364" s="11"/>
      <c r="S364" s="11"/>
    </row>
    <row r="365" spans="10:19" x14ac:dyDescent="0.25">
      <c r="J365" s="10"/>
      <c r="K365" s="11"/>
      <c r="L365" s="11"/>
      <c r="M365" s="11"/>
      <c r="N365" s="11"/>
      <c r="O365" s="11"/>
      <c r="P365" s="11"/>
      <c r="Q365" s="11"/>
      <c r="R365" s="11"/>
      <c r="S365" s="11"/>
    </row>
    <row r="366" spans="10:19" x14ac:dyDescent="0.25">
      <c r="J366" s="10"/>
      <c r="K366" s="11"/>
      <c r="L366" s="11"/>
      <c r="M366" s="11"/>
      <c r="N366" s="11"/>
      <c r="O366" s="11"/>
      <c r="P366" s="11"/>
      <c r="Q366" s="11"/>
      <c r="R366" s="11"/>
      <c r="S366" s="11"/>
    </row>
    <row r="367" spans="10:19" x14ac:dyDescent="0.25">
      <c r="J367" s="10"/>
      <c r="K367" s="11"/>
      <c r="L367" s="11"/>
      <c r="M367" s="11"/>
      <c r="N367" s="11"/>
      <c r="O367" s="11"/>
      <c r="P367" s="11"/>
      <c r="Q367" s="11"/>
      <c r="R367" s="11"/>
      <c r="S367" s="11"/>
    </row>
    <row r="368" spans="10:19" x14ac:dyDescent="0.25">
      <c r="J368" s="10"/>
      <c r="K368" s="11"/>
      <c r="L368" s="11"/>
      <c r="M368" s="11"/>
      <c r="N368" s="11"/>
      <c r="O368" s="11"/>
      <c r="P368" s="11"/>
      <c r="Q368" s="11"/>
      <c r="R368" s="11"/>
      <c r="S368" s="11"/>
    </row>
    <row r="369" spans="10:19" x14ac:dyDescent="0.25">
      <c r="J369" s="10"/>
      <c r="K369" s="11"/>
      <c r="L369" s="11"/>
      <c r="M369" s="11"/>
      <c r="N369" s="11"/>
      <c r="O369" s="11"/>
      <c r="P369" s="11"/>
      <c r="Q369" s="11"/>
      <c r="R369" s="11"/>
      <c r="S369" s="11"/>
    </row>
    <row r="370" spans="10:19" x14ac:dyDescent="0.25">
      <c r="J370" s="10"/>
      <c r="K370" s="11"/>
      <c r="L370" s="11"/>
      <c r="M370" s="11"/>
      <c r="N370" s="11"/>
      <c r="O370" s="11"/>
      <c r="P370" s="11"/>
      <c r="Q370" s="11"/>
      <c r="R370" s="11"/>
      <c r="S370" s="11"/>
    </row>
    <row r="371" spans="10:19" x14ac:dyDescent="0.25">
      <c r="J371" s="10"/>
      <c r="K371" s="11"/>
      <c r="L371" s="11"/>
      <c r="M371" s="11"/>
      <c r="N371" s="11"/>
      <c r="O371" s="11"/>
      <c r="P371" s="11"/>
      <c r="Q371" s="11"/>
      <c r="R371" s="11"/>
      <c r="S371" s="11"/>
    </row>
    <row r="372" spans="10:19" x14ac:dyDescent="0.25">
      <c r="J372" s="10"/>
      <c r="K372" s="11"/>
      <c r="L372" s="11"/>
      <c r="M372" s="11"/>
      <c r="N372" s="11"/>
      <c r="O372" s="11"/>
      <c r="P372" s="11"/>
      <c r="Q372" s="11"/>
      <c r="R372" s="11"/>
      <c r="S372" s="11"/>
    </row>
    <row r="373" spans="10:19" x14ac:dyDescent="0.25">
      <c r="J373" s="10"/>
      <c r="K373" s="11"/>
      <c r="L373" s="11"/>
      <c r="M373" s="11"/>
      <c r="N373" s="11"/>
      <c r="O373" s="11"/>
      <c r="P373" s="11"/>
      <c r="Q373" s="11"/>
      <c r="R373" s="11"/>
      <c r="S373" s="11"/>
    </row>
    <row r="376" spans="10:19" x14ac:dyDescent="0.25">
      <c r="J376" s="34"/>
      <c r="L376" s="25"/>
      <c r="N376" s="25"/>
      <c r="P376" s="25"/>
      <c r="R376" s="25"/>
      <c r="S376" s="24"/>
    </row>
    <row r="377" spans="10:19" x14ac:dyDescent="0.25">
      <c r="S377" s="24"/>
    </row>
    <row r="378" spans="10:19" x14ac:dyDescent="0.25">
      <c r="J378" s="33"/>
      <c r="S378" s="35"/>
    </row>
    <row r="381" spans="10:19" x14ac:dyDescent="0.25">
      <c r="K381" s="1"/>
      <c r="M381" s="1"/>
      <c r="O381" s="1"/>
      <c r="Q381" s="1"/>
    </row>
    <row r="382" spans="10:19" x14ac:dyDescent="0.25">
      <c r="K382" s="30"/>
      <c r="L382" s="4"/>
      <c r="M382" s="4"/>
      <c r="N382" s="4"/>
      <c r="O382" s="4"/>
      <c r="P382" s="4"/>
      <c r="Q382" s="4"/>
      <c r="R382" s="4"/>
      <c r="S382" s="4"/>
    </row>
    <row r="383" spans="10:19" x14ac:dyDescent="0.25">
      <c r="J383" s="5"/>
      <c r="K383" s="6"/>
      <c r="L383" s="6"/>
      <c r="M383" s="6"/>
      <c r="N383" s="6"/>
      <c r="O383" s="6"/>
      <c r="P383" s="6"/>
      <c r="Q383" s="6"/>
      <c r="R383" s="6"/>
      <c r="S383" s="6"/>
    </row>
    <row r="384" spans="10:19" x14ac:dyDescent="0.25">
      <c r="J384" s="10"/>
      <c r="K384" s="11"/>
      <c r="L384" s="11"/>
      <c r="M384" s="11"/>
      <c r="N384" s="11"/>
      <c r="O384" s="11"/>
      <c r="P384" s="11"/>
      <c r="Q384" s="11"/>
      <c r="R384" s="11"/>
      <c r="S384" s="11"/>
    </row>
    <row r="385" spans="10:19" x14ac:dyDescent="0.25">
      <c r="J385" s="10"/>
      <c r="K385" s="11"/>
      <c r="L385" s="11"/>
      <c r="M385" s="11"/>
      <c r="N385" s="11"/>
      <c r="O385" s="11"/>
      <c r="P385" s="11"/>
      <c r="Q385" s="11"/>
      <c r="R385" s="11"/>
      <c r="S385" s="11"/>
    </row>
    <row r="386" spans="10:19" x14ac:dyDescent="0.25">
      <c r="J386" s="10"/>
      <c r="K386" s="11"/>
      <c r="L386" s="11"/>
      <c r="M386" s="11"/>
      <c r="N386" s="11"/>
      <c r="O386" s="11"/>
      <c r="P386" s="11"/>
      <c r="Q386" s="11"/>
      <c r="R386" s="11"/>
      <c r="S386" s="11"/>
    </row>
    <row r="387" spans="10:19" x14ac:dyDescent="0.25">
      <c r="J387" s="10"/>
      <c r="K387" s="11"/>
      <c r="L387" s="11"/>
      <c r="M387" s="11"/>
      <c r="N387" s="11"/>
      <c r="O387" s="11"/>
      <c r="P387" s="11"/>
      <c r="Q387" s="11"/>
      <c r="R387" s="11"/>
      <c r="S387" s="11"/>
    </row>
    <row r="388" spans="10:19" x14ac:dyDescent="0.25">
      <c r="J388" s="10"/>
      <c r="K388" s="11"/>
      <c r="L388" s="11"/>
      <c r="M388" s="11"/>
      <c r="N388" s="11"/>
      <c r="O388" s="11"/>
      <c r="P388" s="11"/>
      <c r="Q388" s="11"/>
      <c r="R388" s="11"/>
      <c r="S388" s="11"/>
    </row>
    <row r="389" spans="10:19" x14ac:dyDescent="0.25">
      <c r="J389" s="10"/>
      <c r="K389" s="11"/>
      <c r="L389" s="11"/>
      <c r="M389" s="11"/>
      <c r="N389" s="11"/>
      <c r="O389" s="11"/>
      <c r="P389" s="11"/>
      <c r="Q389" s="11"/>
      <c r="R389" s="11"/>
      <c r="S389" s="11"/>
    </row>
    <row r="390" spans="10:19" x14ac:dyDescent="0.25">
      <c r="J390" s="10"/>
      <c r="K390" s="11"/>
      <c r="L390" s="11"/>
      <c r="M390" s="11"/>
      <c r="N390" s="11"/>
      <c r="O390" s="11"/>
      <c r="P390" s="11"/>
      <c r="Q390" s="11"/>
      <c r="R390" s="11"/>
      <c r="S390" s="11"/>
    </row>
    <row r="391" spans="10:19" x14ac:dyDescent="0.25">
      <c r="J391" s="10"/>
      <c r="K391" s="11"/>
      <c r="L391" s="11"/>
      <c r="M391" s="11"/>
      <c r="N391" s="11"/>
      <c r="O391" s="11"/>
      <c r="P391" s="11"/>
      <c r="Q391" s="11"/>
      <c r="R391" s="11"/>
      <c r="S391" s="11"/>
    </row>
    <row r="392" spans="10:19" x14ac:dyDescent="0.25">
      <c r="J392" s="10"/>
      <c r="K392" s="11"/>
      <c r="L392" s="11"/>
      <c r="M392" s="11"/>
      <c r="N392" s="11"/>
      <c r="O392" s="11"/>
      <c r="P392" s="11"/>
      <c r="Q392" s="11"/>
      <c r="R392" s="11"/>
      <c r="S392" s="11"/>
    </row>
    <row r="393" spans="10:19" x14ac:dyDescent="0.25">
      <c r="J393" s="10"/>
      <c r="K393" s="11"/>
      <c r="L393" s="11"/>
      <c r="M393" s="11"/>
      <c r="N393" s="11"/>
      <c r="O393" s="11"/>
      <c r="P393" s="11"/>
      <c r="Q393" s="11"/>
      <c r="R393" s="11"/>
      <c r="S393" s="11"/>
    </row>
    <row r="394" spans="10:19" x14ac:dyDescent="0.25">
      <c r="J394" s="10"/>
      <c r="K394" s="11"/>
      <c r="L394" s="11"/>
      <c r="M394" s="11"/>
      <c r="N394" s="11"/>
      <c r="O394" s="11"/>
      <c r="P394" s="11"/>
      <c r="Q394" s="11"/>
      <c r="R394" s="11"/>
      <c r="S394" s="11"/>
    </row>
    <row r="395" spans="10:19" x14ac:dyDescent="0.25">
      <c r="J395" s="10"/>
      <c r="K395" s="11"/>
      <c r="L395" s="11"/>
      <c r="M395" s="11"/>
      <c r="N395" s="11"/>
      <c r="O395" s="11"/>
      <c r="P395" s="11"/>
      <c r="Q395" s="11"/>
      <c r="R395" s="11"/>
      <c r="S395" s="11"/>
    </row>
    <row r="396" spans="10:19" x14ac:dyDescent="0.25">
      <c r="J396" s="10"/>
      <c r="K396" s="11"/>
      <c r="L396" s="11"/>
      <c r="M396" s="11"/>
      <c r="N396" s="11"/>
      <c r="O396" s="11"/>
      <c r="P396" s="11"/>
      <c r="Q396" s="11"/>
      <c r="R396" s="11"/>
      <c r="S396" s="11"/>
    </row>
    <row r="397" spans="10:19" x14ac:dyDescent="0.25">
      <c r="J397" s="10"/>
      <c r="K397" s="11"/>
      <c r="L397" s="11"/>
      <c r="M397" s="11"/>
      <c r="N397" s="11"/>
      <c r="O397" s="11"/>
      <c r="P397" s="11"/>
      <c r="Q397" s="11"/>
      <c r="R397" s="11"/>
      <c r="S397" s="11"/>
    </row>
    <row r="398" spans="10:19" x14ac:dyDescent="0.25">
      <c r="J398" s="10"/>
      <c r="K398" s="11"/>
      <c r="L398" s="11"/>
      <c r="M398" s="11"/>
      <c r="N398" s="11"/>
      <c r="O398" s="11"/>
      <c r="P398" s="11"/>
      <c r="Q398" s="11"/>
      <c r="R398" s="11"/>
      <c r="S398" s="11"/>
    </row>
    <row r="399" spans="10:19" x14ac:dyDescent="0.25">
      <c r="J399" s="10"/>
      <c r="K399" s="11"/>
      <c r="L399" s="11"/>
      <c r="M399" s="11"/>
      <c r="N399" s="11"/>
      <c r="O399" s="11"/>
      <c r="P399" s="11"/>
      <c r="Q399" s="11"/>
      <c r="R399" s="11"/>
      <c r="S399" s="11"/>
    </row>
    <row r="400" spans="10:19" x14ac:dyDescent="0.25">
      <c r="J400" s="10"/>
      <c r="K400" s="11"/>
      <c r="L400" s="11"/>
      <c r="M400" s="11"/>
      <c r="N400" s="11"/>
      <c r="O400" s="11"/>
      <c r="P400" s="11"/>
      <c r="Q400" s="11"/>
      <c r="R400" s="11"/>
      <c r="S400" s="11"/>
    </row>
    <row r="401" spans="10:19" x14ac:dyDescent="0.25">
      <c r="J401" s="10"/>
      <c r="K401" s="11"/>
      <c r="L401" s="11"/>
      <c r="M401" s="11"/>
      <c r="N401" s="11"/>
      <c r="O401" s="11"/>
      <c r="P401" s="11"/>
      <c r="Q401" s="11"/>
      <c r="R401" s="11"/>
      <c r="S401" s="11"/>
    </row>
    <row r="402" spans="10:19" x14ac:dyDescent="0.25">
      <c r="J402" s="10"/>
      <c r="K402" s="11"/>
      <c r="L402" s="11"/>
      <c r="M402" s="11"/>
      <c r="N402" s="11"/>
      <c r="O402" s="11"/>
      <c r="P402" s="11"/>
      <c r="Q402" s="11"/>
      <c r="R402" s="11"/>
      <c r="S402" s="11"/>
    </row>
    <row r="403" spans="10:19" x14ac:dyDescent="0.25">
      <c r="J403" s="10"/>
      <c r="K403" s="11"/>
      <c r="L403" s="11"/>
      <c r="M403" s="11"/>
      <c r="N403" s="11"/>
      <c r="O403" s="11"/>
      <c r="P403" s="11"/>
      <c r="Q403" s="11"/>
      <c r="R403" s="11"/>
      <c r="S403" s="11"/>
    </row>
    <row r="404" spans="10:19" x14ac:dyDescent="0.25">
      <c r="J404" s="10"/>
      <c r="K404" s="11"/>
      <c r="L404" s="11"/>
      <c r="M404" s="11"/>
      <c r="N404" s="11"/>
      <c r="O404" s="11"/>
      <c r="P404" s="11"/>
      <c r="Q404" s="11"/>
      <c r="R404" s="11"/>
      <c r="S404" s="11"/>
    </row>
    <row r="405" spans="10:19" x14ac:dyDescent="0.25">
      <c r="J405" s="10"/>
      <c r="K405" s="11"/>
      <c r="L405" s="11"/>
      <c r="M405" s="11"/>
      <c r="N405" s="11"/>
      <c r="O405" s="11"/>
      <c r="P405" s="11"/>
      <c r="Q405" s="11"/>
      <c r="R405" s="11"/>
      <c r="S405" s="11"/>
    </row>
    <row r="406" spans="10:19" x14ac:dyDescent="0.25">
      <c r="J406" s="10"/>
      <c r="K406" s="11"/>
      <c r="L406" s="11"/>
      <c r="M406" s="11"/>
      <c r="N406" s="11"/>
      <c r="O406" s="11"/>
      <c r="P406" s="11"/>
      <c r="Q406" s="11"/>
      <c r="R406" s="11"/>
      <c r="S406" s="11"/>
    </row>
    <row r="407" spans="10:19" x14ac:dyDescent="0.25">
      <c r="J407" s="10"/>
      <c r="K407" s="11"/>
      <c r="L407" s="11"/>
      <c r="M407" s="11"/>
      <c r="N407" s="11"/>
      <c r="O407" s="11"/>
      <c r="P407" s="11"/>
      <c r="Q407" s="11"/>
      <c r="R407" s="11"/>
      <c r="S407" s="11"/>
    </row>
    <row r="408" spans="10:19" x14ac:dyDescent="0.25">
      <c r="J408" s="10"/>
      <c r="K408" s="11"/>
      <c r="L408" s="11"/>
      <c r="M408" s="11"/>
      <c r="N408" s="11"/>
      <c r="O408" s="11"/>
      <c r="P408" s="11"/>
      <c r="Q408" s="11"/>
      <c r="R408" s="11"/>
      <c r="S408" s="11"/>
    </row>
    <row r="409" spans="10:19" x14ac:dyDescent="0.25">
      <c r="J409" s="10"/>
      <c r="K409" s="11"/>
      <c r="L409" s="11"/>
      <c r="M409" s="11"/>
      <c r="N409" s="11"/>
      <c r="O409" s="11"/>
      <c r="P409" s="11"/>
      <c r="Q409" s="11"/>
      <c r="R409" s="11"/>
      <c r="S409" s="11"/>
    </row>
    <row r="410" spans="10:19" x14ac:dyDescent="0.25">
      <c r="J410" s="10"/>
      <c r="K410" s="11"/>
      <c r="L410" s="11"/>
      <c r="M410" s="11"/>
      <c r="N410" s="11"/>
      <c r="O410" s="11"/>
      <c r="P410" s="11"/>
      <c r="Q410" s="11"/>
      <c r="R410" s="11"/>
      <c r="S410" s="11"/>
    </row>
    <row r="411" spans="10:19" x14ac:dyDescent="0.25">
      <c r="J411" s="10"/>
      <c r="K411" s="11"/>
      <c r="L411" s="11"/>
      <c r="M411" s="11"/>
      <c r="N411" s="11"/>
      <c r="O411" s="11"/>
      <c r="P411" s="11"/>
      <c r="Q411" s="11"/>
      <c r="R411" s="11"/>
      <c r="S411" s="11"/>
    </row>
    <row r="412" spans="10:19" x14ac:dyDescent="0.25">
      <c r="J412" s="10"/>
      <c r="K412" s="11"/>
      <c r="L412" s="11"/>
      <c r="M412" s="11"/>
      <c r="N412" s="11"/>
      <c r="O412" s="11"/>
      <c r="P412" s="11"/>
      <c r="Q412" s="11"/>
      <c r="R412" s="11"/>
      <c r="S412" s="11"/>
    </row>
    <row r="413" spans="10:19" x14ac:dyDescent="0.25">
      <c r="J413" s="10"/>
      <c r="K413" s="11"/>
      <c r="L413" s="11"/>
      <c r="M413" s="11"/>
      <c r="N413" s="11"/>
      <c r="O413" s="11"/>
      <c r="P413" s="11"/>
      <c r="Q413" s="11"/>
      <c r="R413" s="11"/>
      <c r="S413" s="11"/>
    </row>
    <row r="414" spans="10:19" x14ac:dyDescent="0.25">
      <c r="J414" s="10"/>
      <c r="K414" s="11"/>
      <c r="L414" s="11"/>
      <c r="M414" s="11"/>
      <c r="N414" s="11"/>
      <c r="O414" s="11"/>
      <c r="P414" s="11"/>
      <c r="Q414" s="11"/>
      <c r="R414" s="11"/>
      <c r="S414" s="11"/>
    </row>
    <row r="415" spans="10:19" x14ac:dyDescent="0.25">
      <c r="J415" s="10"/>
      <c r="K415" s="11"/>
      <c r="L415" s="11"/>
      <c r="M415" s="11"/>
      <c r="N415" s="11"/>
      <c r="O415" s="11"/>
      <c r="P415" s="11"/>
      <c r="Q415" s="11"/>
      <c r="R415" s="11"/>
      <c r="S415" s="11"/>
    </row>
    <row r="418" spans="10:19" x14ac:dyDescent="0.25">
      <c r="J418" s="34"/>
      <c r="L418" s="25"/>
      <c r="N418" s="25"/>
      <c r="P418" s="25"/>
      <c r="R418" s="25"/>
      <c r="S418" s="24"/>
    </row>
    <row r="419" spans="10:19" x14ac:dyDescent="0.25">
      <c r="S419" s="24"/>
    </row>
    <row r="420" spans="10:19" x14ac:dyDescent="0.25">
      <c r="J420" s="33"/>
      <c r="S420" s="35"/>
    </row>
    <row r="425" spans="10:19" x14ac:dyDescent="0.25">
      <c r="K425" s="1"/>
      <c r="M425" s="1"/>
      <c r="O425" s="1"/>
      <c r="Q425" s="1"/>
    </row>
    <row r="426" spans="10:19" x14ac:dyDescent="0.25">
      <c r="K426" s="30"/>
      <c r="L426" s="4"/>
      <c r="M426" s="4"/>
      <c r="N426" s="4"/>
      <c r="O426" s="4"/>
      <c r="P426" s="4"/>
      <c r="Q426" s="4"/>
      <c r="R426" s="4"/>
      <c r="S426" s="4"/>
    </row>
    <row r="427" spans="10:19" x14ac:dyDescent="0.25">
      <c r="J427" s="5"/>
      <c r="K427" s="6"/>
      <c r="L427" s="6"/>
      <c r="M427" s="6"/>
      <c r="N427" s="6"/>
      <c r="O427" s="6"/>
      <c r="P427" s="6"/>
      <c r="Q427" s="6"/>
      <c r="R427" s="6"/>
      <c r="S427" s="6"/>
    </row>
    <row r="428" spans="10:19" x14ac:dyDescent="0.25">
      <c r="J428" s="10"/>
      <c r="K428" s="11"/>
      <c r="L428" s="11"/>
      <c r="M428" s="11"/>
      <c r="N428" s="11"/>
      <c r="O428" s="11"/>
      <c r="P428" s="11"/>
      <c r="Q428" s="11"/>
      <c r="R428" s="11"/>
      <c r="S428" s="11"/>
    </row>
    <row r="429" spans="10:19" x14ac:dyDescent="0.25">
      <c r="J429" s="10"/>
      <c r="K429" s="11"/>
      <c r="L429" s="11"/>
      <c r="M429" s="11"/>
      <c r="N429" s="11"/>
      <c r="O429" s="11"/>
      <c r="P429" s="11"/>
      <c r="Q429" s="11"/>
      <c r="R429" s="11"/>
      <c r="S429" s="11"/>
    </row>
    <row r="430" spans="10:19" x14ac:dyDescent="0.25">
      <c r="J430" s="10"/>
      <c r="K430" s="11"/>
      <c r="L430" s="11"/>
      <c r="M430" s="11"/>
      <c r="N430" s="11"/>
      <c r="O430" s="11"/>
      <c r="P430" s="11"/>
      <c r="Q430" s="11"/>
      <c r="R430" s="11"/>
      <c r="S430" s="11"/>
    </row>
    <row r="431" spans="10:19" x14ac:dyDescent="0.25">
      <c r="J431" s="10"/>
      <c r="K431" s="11"/>
      <c r="L431" s="11"/>
      <c r="M431" s="11"/>
      <c r="N431" s="11"/>
      <c r="O431" s="11"/>
      <c r="P431" s="11"/>
      <c r="Q431" s="11"/>
      <c r="R431" s="11"/>
      <c r="S431" s="11"/>
    </row>
    <row r="432" spans="10:19" x14ac:dyDescent="0.25">
      <c r="J432" s="10"/>
      <c r="K432" s="11"/>
      <c r="L432" s="11"/>
      <c r="M432" s="11"/>
      <c r="N432" s="11"/>
      <c r="O432" s="11"/>
      <c r="P432" s="11"/>
      <c r="Q432" s="11"/>
      <c r="R432" s="11"/>
      <c r="S432" s="11"/>
    </row>
    <row r="433" spans="10:19" x14ac:dyDescent="0.25">
      <c r="J433" s="10"/>
      <c r="K433" s="11"/>
      <c r="L433" s="11"/>
      <c r="M433" s="11"/>
      <c r="N433" s="11"/>
      <c r="O433" s="11"/>
      <c r="P433" s="11"/>
      <c r="Q433" s="11"/>
      <c r="R433" s="11"/>
      <c r="S433" s="11"/>
    </row>
    <row r="434" spans="10:19" x14ac:dyDescent="0.25">
      <c r="J434" s="10"/>
      <c r="K434" s="11"/>
      <c r="L434" s="11"/>
      <c r="M434" s="11"/>
      <c r="N434" s="11"/>
      <c r="O434" s="11"/>
      <c r="P434" s="11"/>
      <c r="Q434" s="11"/>
      <c r="R434" s="11"/>
      <c r="S434" s="11"/>
    </row>
    <row r="435" spans="10:19" x14ac:dyDescent="0.25">
      <c r="J435" s="10"/>
      <c r="K435" s="11"/>
      <c r="L435" s="11"/>
      <c r="M435" s="11"/>
      <c r="N435" s="11"/>
      <c r="O435" s="11"/>
      <c r="P435" s="11"/>
      <c r="Q435" s="11"/>
      <c r="R435" s="11"/>
      <c r="S435" s="11"/>
    </row>
    <row r="436" spans="10:19" x14ac:dyDescent="0.25">
      <c r="J436" s="10"/>
      <c r="K436" s="11"/>
      <c r="L436" s="11"/>
      <c r="M436" s="11"/>
      <c r="N436" s="11"/>
      <c r="O436" s="11"/>
      <c r="P436" s="11"/>
      <c r="Q436" s="11"/>
      <c r="R436" s="11"/>
      <c r="S436" s="11"/>
    </row>
    <row r="437" spans="10:19" x14ac:dyDescent="0.25">
      <c r="J437" s="10"/>
      <c r="K437" s="11"/>
      <c r="L437" s="11"/>
      <c r="M437" s="11"/>
      <c r="N437" s="11"/>
      <c r="O437" s="11"/>
      <c r="P437" s="11"/>
      <c r="Q437" s="11"/>
      <c r="R437" s="11"/>
      <c r="S437" s="11"/>
    </row>
    <row r="438" spans="10:19" x14ac:dyDescent="0.25">
      <c r="J438" s="10"/>
      <c r="K438" s="11"/>
      <c r="L438" s="11"/>
      <c r="M438" s="11"/>
      <c r="N438" s="11"/>
      <c r="O438" s="11"/>
      <c r="P438" s="11"/>
      <c r="Q438" s="11"/>
      <c r="R438" s="11"/>
      <c r="S438" s="11"/>
    </row>
    <row r="439" spans="10:19" x14ac:dyDescent="0.25">
      <c r="J439" s="10"/>
      <c r="K439" s="11"/>
      <c r="L439" s="11"/>
      <c r="M439" s="11"/>
      <c r="N439" s="11"/>
      <c r="O439" s="11"/>
      <c r="P439" s="11"/>
      <c r="Q439" s="11"/>
      <c r="R439" s="11"/>
      <c r="S439" s="11"/>
    </row>
    <row r="440" spans="10:19" x14ac:dyDescent="0.25">
      <c r="J440" s="10"/>
      <c r="K440" s="11"/>
      <c r="L440" s="11"/>
      <c r="M440" s="11"/>
      <c r="N440" s="11"/>
      <c r="O440" s="11"/>
      <c r="P440" s="11"/>
      <c r="Q440" s="11"/>
      <c r="R440" s="11"/>
      <c r="S440" s="11"/>
    </row>
    <row r="441" spans="10:19" x14ac:dyDescent="0.25">
      <c r="J441" s="10"/>
      <c r="K441" s="11"/>
      <c r="L441" s="11"/>
      <c r="M441" s="11"/>
      <c r="N441" s="11"/>
      <c r="O441" s="11"/>
      <c r="P441" s="11"/>
      <c r="Q441" s="11"/>
      <c r="R441" s="11"/>
      <c r="S441" s="11"/>
    </row>
    <row r="442" spans="10:19" x14ac:dyDescent="0.25">
      <c r="J442" s="10"/>
      <c r="K442" s="11"/>
      <c r="L442" s="11"/>
      <c r="M442" s="11"/>
      <c r="N442" s="11"/>
      <c r="O442" s="11"/>
      <c r="P442" s="11"/>
      <c r="Q442" s="11"/>
      <c r="R442" s="11"/>
      <c r="S442" s="11"/>
    </row>
    <row r="443" spans="10:19" x14ac:dyDescent="0.25">
      <c r="J443" s="10"/>
      <c r="K443" s="11"/>
      <c r="L443" s="11"/>
      <c r="M443" s="11"/>
      <c r="N443" s="11"/>
      <c r="O443" s="11"/>
      <c r="P443" s="11"/>
      <c r="Q443" s="11"/>
      <c r="R443" s="11"/>
      <c r="S443" s="11"/>
    </row>
    <row r="444" spans="10:19" x14ac:dyDescent="0.25">
      <c r="J444" s="10"/>
      <c r="K444" s="11"/>
      <c r="L444" s="11"/>
      <c r="M444" s="11"/>
      <c r="N444" s="11"/>
      <c r="O444" s="11"/>
      <c r="P444" s="11"/>
      <c r="Q444" s="11"/>
      <c r="R444" s="11"/>
      <c r="S444" s="11"/>
    </row>
    <row r="445" spans="10:19" x14ac:dyDescent="0.25">
      <c r="J445" s="10"/>
      <c r="K445" s="11"/>
      <c r="L445" s="11"/>
      <c r="M445" s="11"/>
      <c r="N445" s="11"/>
      <c r="O445" s="11"/>
      <c r="P445" s="11"/>
      <c r="Q445" s="11"/>
      <c r="R445" s="11"/>
      <c r="S445" s="11"/>
    </row>
    <row r="446" spans="10:19" x14ac:dyDescent="0.25">
      <c r="J446" s="10"/>
      <c r="K446" s="11"/>
      <c r="L446" s="11"/>
      <c r="M446" s="11"/>
      <c r="N446" s="11"/>
      <c r="O446" s="11"/>
      <c r="P446" s="11"/>
      <c r="Q446" s="11"/>
      <c r="R446" s="11"/>
      <c r="S446" s="11"/>
    </row>
    <row r="447" spans="10:19" x14ac:dyDescent="0.25">
      <c r="J447" s="10"/>
      <c r="K447" s="11"/>
      <c r="L447" s="11"/>
      <c r="M447" s="11"/>
      <c r="N447" s="11"/>
      <c r="O447" s="11"/>
      <c r="P447" s="11"/>
      <c r="Q447" s="11"/>
      <c r="R447" s="11"/>
      <c r="S447" s="11"/>
    </row>
    <row r="448" spans="10:19" x14ac:dyDescent="0.25">
      <c r="J448" s="10"/>
      <c r="K448" s="11"/>
      <c r="L448" s="11"/>
      <c r="M448" s="11"/>
      <c r="N448" s="11"/>
      <c r="O448" s="11"/>
      <c r="P448" s="11"/>
      <c r="Q448" s="11"/>
      <c r="R448" s="11"/>
      <c r="S448" s="11"/>
    </row>
    <row r="449" spans="10:19" x14ac:dyDescent="0.25">
      <c r="J449" s="10"/>
      <c r="K449" s="11"/>
      <c r="L449" s="11"/>
      <c r="M449" s="11"/>
      <c r="N449" s="11"/>
      <c r="O449" s="11"/>
      <c r="P449" s="11"/>
      <c r="Q449" s="11"/>
      <c r="R449" s="11"/>
      <c r="S449" s="11"/>
    </row>
    <row r="450" spans="10:19" x14ac:dyDescent="0.25">
      <c r="J450" s="10"/>
      <c r="K450" s="11"/>
      <c r="L450" s="11"/>
      <c r="M450" s="11"/>
      <c r="N450" s="11"/>
      <c r="O450" s="11"/>
      <c r="P450" s="11"/>
      <c r="Q450" s="11"/>
      <c r="R450" s="11"/>
      <c r="S450" s="11"/>
    </row>
    <row r="451" spans="10:19" x14ac:dyDescent="0.25">
      <c r="J451" s="10"/>
      <c r="K451" s="11"/>
      <c r="L451" s="11"/>
      <c r="M451" s="11"/>
      <c r="N451" s="11"/>
      <c r="O451" s="11"/>
      <c r="P451" s="11"/>
      <c r="Q451" s="11"/>
      <c r="R451" s="11"/>
      <c r="S451" s="11"/>
    </row>
    <row r="452" spans="10:19" x14ac:dyDescent="0.25">
      <c r="J452" s="10"/>
      <c r="K452" s="11"/>
      <c r="L452" s="11"/>
      <c r="M452" s="11"/>
      <c r="N452" s="11"/>
      <c r="O452" s="11"/>
      <c r="P452" s="11"/>
      <c r="Q452" s="11"/>
      <c r="R452" s="11"/>
      <c r="S452" s="11"/>
    </row>
    <row r="453" spans="10:19" x14ac:dyDescent="0.25">
      <c r="J453" s="10"/>
      <c r="K453" s="11"/>
      <c r="L453" s="11"/>
      <c r="M453" s="11"/>
      <c r="N453" s="11"/>
      <c r="O453" s="11"/>
      <c r="P453" s="11"/>
      <c r="Q453" s="11"/>
      <c r="R453" s="11"/>
      <c r="S453" s="11"/>
    </row>
    <row r="454" spans="10:19" x14ac:dyDescent="0.25">
      <c r="J454" s="10"/>
      <c r="K454" s="11"/>
      <c r="L454" s="11"/>
      <c r="M454" s="11"/>
      <c r="N454" s="11"/>
      <c r="O454" s="11"/>
      <c r="P454" s="11"/>
      <c r="Q454" s="11"/>
      <c r="R454" s="11"/>
      <c r="S454" s="11"/>
    </row>
    <row r="455" spans="10:19" x14ac:dyDescent="0.25">
      <c r="J455" s="10"/>
      <c r="K455" s="11"/>
      <c r="L455" s="11"/>
      <c r="M455" s="11"/>
      <c r="N455" s="11"/>
      <c r="O455" s="11"/>
      <c r="P455" s="11"/>
      <c r="Q455" s="11"/>
      <c r="R455" s="11"/>
      <c r="S455" s="11"/>
    </row>
    <row r="456" spans="10:19" x14ac:dyDescent="0.25">
      <c r="J456" s="10"/>
      <c r="K456" s="11"/>
      <c r="L456" s="11"/>
      <c r="M456" s="11"/>
      <c r="N456" s="11"/>
      <c r="O456" s="11"/>
      <c r="P456" s="11"/>
      <c r="Q456" s="11"/>
      <c r="R456" s="11"/>
      <c r="S456" s="11"/>
    </row>
    <row r="457" spans="10:19" x14ac:dyDescent="0.25">
      <c r="J457" s="10"/>
      <c r="K457" s="11"/>
      <c r="L457" s="11"/>
      <c r="M457" s="11"/>
      <c r="N457" s="11"/>
      <c r="O457" s="11"/>
      <c r="P457" s="11"/>
      <c r="Q457" s="11"/>
      <c r="R457" s="11"/>
      <c r="S457" s="11"/>
    </row>
    <row r="458" spans="10:19" x14ac:dyDescent="0.25">
      <c r="J458" s="10"/>
      <c r="K458" s="11"/>
      <c r="L458" s="11"/>
      <c r="M458" s="11"/>
      <c r="N458" s="11"/>
      <c r="O458" s="11"/>
      <c r="P458" s="11"/>
      <c r="Q458" s="11"/>
      <c r="R458" s="11"/>
      <c r="S458" s="11"/>
    </row>
    <row r="459" spans="10:19" x14ac:dyDescent="0.25">
      <c r="J459" s="10"/>
      <c r="K459" s="11"/>
      <c r="L459" s="11"/>
      <c r="M459" s="11"/>
      <c r="N459" s="11"/>
      <c r="O459" s="11"/>
      <c r="P459" s="11"/>
      <c r="Q459" s="11"/>
      <c r="R459" s="11"/>
      <c r="S459" s="11"/>
    </row>
    <row r="461" spans="10:19" x14ac:dyDescent="0.25">
      <c r="Q461" s="14"/>
    </row>
    <row r="462" spans="10:19" x14ac:dyDescent="0.25">
      <c r="J462" s="34"/>
      <c r="L462" s="25"/>
      <c r="N462" s="25"/>
      <c r="P462" s="25"/>
      <c r="R462" s="25"/>
      <c r="S462" s="24"/>
    </row>
    <row r="463" spans="10:19" x14ac:dyDescent="0.25">
      <c r="S463" s="24"/>
    </row>
    <row r="464" spans="10:19" x14ac:dyDescent="0.25">
      <c r="J464" s="33"/>
      <c r="S464" s="36"/>
    </row>
    <row r="467" spans="10:29" x14ac:dyDescent="0.25">
      <c r="K467" s="1"/>
      <c r="M467" s="1"/>
      <c r="O467" s="1"/>
      <c r="Q467" s="1"/>
      <c r="U467" s="1"/>
      <c r="W467" s="1"/>
      <c r="Y467" s="1"/>
      <c r="AA467" s="1"/>
    </row>
    <row r="468" spans="10:29" x14ac:dyDescent="0.25">
      <c r="K468" s="30"/>
      <c r="L468" s="4"/>
      <c r="M468" s="4"/>
      <c r="N468" s="4"/>
      <c r="O468" s="4"/>
      <c r="P468" s="4"/>
      <c r="Q468" s="4"/>
      <c r="R468" s="4"/>
      <c r="S468" s="4"/>
      <c r="U468" s="30"/>
      <c r="V468" s="4"/>
      <c r="W468" s="4"/>
      <c r="X468" s="4"/>
      <c r="Y468" s="4"/>
      <c r="Z468" s="4"/>
      <c r="AA468" s="4"/>
      <c r="AB468" s="4"/>
      <c r="AC468" s="4"/>
    </row>
    <row r="469" spans="10:29" x14ac:dyDescent="0.25">
      <c r="J469" s="5"/>
      <c r="K469" s="6"/>
      <c r="L469" s="6"/>
      <c r="M469" s="6"/>
      <c r="N469" s="6"/>
      <c r="O469" s="6"/>
      <c r="P469" s="6"/>
      <c r="Q469" s="6"/>
      <c r="R469" s="6"/>
      <c r="S469" s="6"/>
      <c r="T469" s="5"/>
      <c r="U469" s="6"/>
      <c r="V469" s="6"/>
      <c r="W469" s="6"/>
      <c r="X469" s="6"/>
      <c r="Y469" s="6"/>
      <c r="Z469" s="6"/>
      <c r="AA469" s="6"/>
      <c r="AB469" s="6"/>
      <c r="AC469" s="6"/>
    </row>
    <row r="470" spans="10:29" x14ac:dyDescent="0.25">
      <c r="J470" s="10"/>
      <c r="K470" s="11"/>
      <c r="L470" s="11"/>
      <c r="M470" s="11"/>
      <c r="N470" s="11"/>
      <c r="O470" s="11"/>
      <c r="P470" s="11"/>
      <c r="Q470" s="11"/>
      <c r="R470" s="11"/>
      <c r="S470" s="11"/>
      <c r="T470" s="10"/>
      <c r="U470" s="11"/>
      <c r="V470" s="11"/>
      <c r="W470" s="11"/>
      <c r="X470" s="11"/>
      <c r="Y470" s="11"/>
      <c r="Z470" s="11"/>
      <c r="AA470" s="11"/>
      <c r="AB470" s="11"/>
      <c r="AC470" s="11"/>
    </row>
    <row r="471" spans="10:29" x14ac:dyDescent="0.25">
      <c r="J471" s="10"/>
      <c r="K471" s="11"/>
      <c r="L471" s="11"/>
      <c r="M471" s="11"/>
      <c r="N471" s="11"/>
      <c r="O471" s="11"/>
      <c r="P471" s="11"/>
      <c r="Q471" s="11"/>
      <c r="R471" s="11"/>
      <c r="S471" s="11"/>
      <c r="T471" s="10"/>
      <c r="U471" s="11"/>
      <c r="V471" s="11"/>
      <c r="W471" s="11"/>
      <c r="X471" s="11"/>
      <c r="Y471" s="11"/>
      <c r="Z471" s="11"/>
      <c r="AA471" s="11"/>
      <c r="AB471" s="11"/>
      <c r="AC471" s="11"/>
    </row>
    <row r="472" spans="10:29" x14ac:dyDescent="0.25">
      <c r="J472" s="10"/>
      <c r="K472" s="11"/>
      <c r="L472" s="11"/>
      <c r="M472" s="11"/>
      <c r="N472" s="11"/>
      <c r="O472" s="11"/>
      <c r="P472" s="11"/>
      <c r="Q472" s="11"/>
      <c r="R472" s="11"/>
      <c r="S472" s="11"/>
      <c r="T472" s="10"/>
      <c r="U472" s="11"/>
      <c r="V472" s="11"/>
      <c r="W472" s="11"/>
      <c r="X472" s="11"/>
      <c r="Y472" s="11"/>
      <c r="Z472" s="11"/>
      <c r="AA472" s="11"/>
      <c r="AB472" s="11"/>
      <c r="AC472" s="11"/>
    </row>
    <row r="473" spans="10:29" x14ac:dyDescent="0.25">
      <c r="J473" s="10"/>
      <c r="K473" s="11"/>
      <c r="L473" s="11"/>
      <c r="M473" s="11"/>
      <c r="N473" s="11"/>
      <c r="O473" s="11"/>
      <c r="P473" s="11"/>
      <c r="Q473" s="11"/>
      <c r="R473" s="11"/>
      <c r="S473" s="11"/>
      <c r="T473" s="10"/>
      <c r="U473" s="11"/>
      <c r="V473" s="11"/>
      <c r="W473" s="11"/>
      <c r="X473" s="11"/>
      <c r="Y473" s="11"/>
      <c r="Z473" s="11"/>
      <c r="AA473" s="11"/>
      <c r="AB473" s="11"/>
      <c r="AC473" s="11"/>
    </row>
    <row r="474" spans="10:29" x14ac:dyDescent="0.25">
      <c r="J474" s="10"/>
      <c r="K474" s="11"/>
      <c r="L474" s="11"/>
      <c r="M474" s="11"/>
      <c r="N474" s="11"/>
      <c r="O474" s="11"/>
      <c r="P474" s="11"/>
      <c r="Q474" s="11"/>
      <c r="R474" s="11"/>
      <c r="S474" s="11"/>
      <c r="T474" s="10"/>
      <c r="U474" s="11"/>
      <c r="V474" s="11"/>
      <c r="W474" s="11"/>
      <c r="X474" s="11"/>
      <c r="Y474" s="11"/>
      <c r="Z474" s="11"/>
      <c r="AA474" s="11"/>
      <c r="AB474" s="11"/>
      <c r="AC474" s="11"/>
    </row>
    <row r="475" spans="10:29" x14ac:dyDescent="0.25">
      <c r="J475" s="10"/>
      <c r="K475" s="11"/>
      <c r="L475" s="11"/>
      <c r="M475" s="11"/>
      <c r="N475" s="11"/>
      <c r="O475" s="11"/>
      <c r="P475" s="11"/>
      <c r="Q475" s="11"/>
      <c r="R475" s="11"/>
      <c r="S475" s="11"/>
      <c r="T475" s="10"/>
      <c r="U475" s="11"/>
      <c r="V475" s="11"/>
      <c r="W475" s="11"/>
      <c r="X475" s="11"/>
      <c r="Y475" s="11"/>
      <c r="Z475" s="11"/>
      <c r="AA475" s="11"/>
      <c r="AB475" s="11"/>
      <c r="AC475" s="11"/>
    </row>
    <row r="476" spans="10:29" x14ac:dyDescent="0.25">
      <c r="J476" s="10"/>
      <c r="K476" s="11"/>
      <c r="L476" s="11"/>
      <c r="M476" s="11"/>
      <c r="N476" s="11"/>
      <c r="O476" s="11"/>
      <c r="P476" s="11"/>
      <c r="Q476" s="11"/>
      <c r="R476" s="11"/>
      <c r="S476" s="11"/>
      <c r="T476" s="10"/>
      <c r="U476" s="11"/>
      <c r="V476" s="11"/>
      <c r="W476" s="11"/>
      <c r="X476" s="11"/>
      <c r="Y476" s="11"/>
      <c r="Z476" s="11"/>
      <c r="AA476" s="11"/>
      <c r="AB476" s="11"/>
      <c r="AC476" s="11"/>
    </row>
    <row r="477" spans="10:29" x14ac:dyDescent="0.25">
      <c r="J477" s="10"/>
      <c r="K477" s="11"/>
      <c r="L477" s="11"/>
      <c r="M477" s="11"/>
      <c r="N477" s="11"/>
      <c r="O477" s="11"/>
      <c r="P477" s="11"/>
      <c r="Q477" s="11"/>
      <c r="R477" s="11"/>
      <c r="S477" s="11"/>
      <c r="T477" s="10"/>
      <c r="U477" s="11"/>
      <c r="V477" s="11"/>
      <c r="W477" s="11"/>
      <c r="X477" s="11"/>
      <c r="Y477" s="11"/>
      <c r="Z477" s="11"/>
      <c r="AA477" s="11"/>
      <c r="AB477" s="11"/>
      <c r="AC477" s="11"/>
    </row>
    <row r="478" spans="10:29" x14ac:dyDescent="0.25">
      <c r="J478" s="10"/>
      <c r="K478" s="11"/>
      <c r="L478" s="11"/>
      <c r="M478" s="11"/>
      <c r="N478" s="11"/>
      <c r="O478" s="11"/>
      <c r="P478" s="11"/>
      <c r="Q478" s="11"/>
      <c r="R478" s="11"/>
      <c r="S478" s="11"/>
      <c r="T478" s="10"/>
      <c r="U478" s="11"/>
      <c r="V478" s="11"/>
      <c r="W478" s="11"/>
      <c r="X478" s="11"/>
      <c r="Y478" s="11"/>
      <c r="Z478" s="11"/>
      <c r="AA478" s="11"/>
      <c r="AB478" s="11"/>
      <c r="AC478" s="11"/>
    </row>
    <row r="479" spans="10:29" x14ac:dyDescent="0.25">
      <c r="J479" s="10"/>
      <c r="K479" s="11"/>
      <c r="L479" s="11"/>
      <c r="M479" s="11"/>
      <c r="N479" s="11"/>
      <c r="O479" s="11"/>
      <c r="P479" s="11"/>
      <c r="Q479" s="11"/>
      <c r="R479" s="11"/>
      <c r="S479" s="11"/>
      <c r="T479" s="10"/>
      <c r="U479" s="11"/>
      <c r="V479" s="11"/>
      <c r="W479" s="11"/>
      <c r="X479" s="11"/>
      <c r="Y479" s="11"/>
      <c r="Z479" s="11"/>
      <c r="AA479" s="11"/>
      <c r="AB479" s="11"/>
      <c r="AC479" s="11"/>
    </row>
    <row r="480" spans="10:29" x14ac:dyDescent="0.25">
      <c r="J480" s="10"/>
      <c r="K480" s="11"/>
      <c r="L480" s="11"/>
      <c r="M480" s="11"/>
      <c r="N480" s="11"/>
      <c r="O480" s="11"/>
      <c r="P480" s="11"/>
      <c r="Q480" s="11"/>
      <c r="R480" s="11"/>
      <c r="S480" s="11"/>
      <c r="T480" s="10"/>
      <c r="U480" s="11"/>
      <c r="V480" s="11"/>
      <c r="W480" s="11"/>
      <c r="X480" s="11"/>
      <c r="Y480" s="11"/>
      <c r="Z480" s="11"/>
      <c r="AA480" s="11"/>
      <c r="AB480" s="11"/>
      <c r="AC480" s="11"/>
    </row>
    <row r="481" spans="10:29" x14ac:dyDescent="0.25">
      <c r="J481" s="10"/>
      <c r="K481" s="11"/>
      <c r="L481" s="11"/>
      <c r="M481" s="11"/>
      <c r="N481" s="11"/>
      <c r="O481" s="11"/>
      <c r="P481" s="11"/>
      <c r="Q481" s="11"/>
      <c r="R481" s="11"/>
      <c r="S481" s="11"/>
      <c r="T481" s="10"/>
      <c r="U481" s="11"/>
      <c r="V481" s="11"/>
      <c r="W481" s="11"/>
      <c r="X481" s="11"/>
      <c r="Y481" s="11"/>
      <c r="Z481" s="11"/>
      <c r="AA481" s="11"/>
      <c r="AB481" s="11"/>
      <c r="AC481" s="11"/>
    </row>
    <row r="482" spans="10:29" x14ac:dyDescent="0.25">
      <c r="J482" s="10"/>
      <c r="K482" s="11"/>
      <c r="L482" s="11"/>
      <c r="M482" s="11"/>
      <c r="N482" s="11"/>
      <c r="O482" s="11"/>
      <c r="P482" s="11"/>
      <c r="Q482" s="11"/>
      <c r="R482" s="11"/>
      <c r="S482" s="11"/>
      <c r="T482" s="10"/>
      <c r="U482" s="11"/>
      <c r="V482" s="11"/>
      <c r="W482" s="11"/>
      <c r="X482" s="11"/>
      <c r="Y482" s="11"/>
      <c r="Z482" s="11"/>
      <c r="AA482" s="11"/>
      <c r="AB482" s="11"/>
      <c r="AC482" s="11"/>
    </row>
    <row r="483" spans="10:29" x14ac:dyDescent="0.25">
      <c r="J483" s="10"/>
      <c r="K483" s="11"/>
      <c r="L483" s="11"/>
      <c r="M483" s="11"/>
      <c r="N483" s="11"/>
      <c r="O483" s="11"/>
      <c r="P483" s="11"/>
      <c r="Q483" s="11"/>
      <c r="R483" s="11"/>
      <c r="S483" s="11"/>
      <c r="T483" s="10"/>
      <c r="U483" s="11"/>
      <c r="V483" s="11"/>
      <c r="W483" s="11"/>
      <c r="X483" s="11"/>
      <c r="Y483" s="11"/>
      <c r="Z483" s="11"/>
      <c r="AA483" s="11"/>
      <c r="AB483" s="11"/>
      <c r="AC483" s="11"/>
    </row>
    <row r="484" spans="10:29" x14ac:dyDescent="0.25">
      <c r="J484" s="10"/>
      <c r="K484" s="11"/>
      <c r="L484" s="11"/>
      <c r="M484" s="11"/>
      <c r="N484" s="11"/>
      <c r="O484" s="11"/>
      <c r="P484" s="11"/>
      <c r="Q484" s="11"/>
      <c r="R484" s="11"/>
      <c r="S484" s="11"/>
      <c r="T484" s="10"/>
      <c r="U484" s="11"/>
      <c r="V484" s="11"/>
      <c r="W484" s="11"/>
      <c r="X484" s="11"/>
      <c r="Y484" s="11"/>
      <c r="Z484" s="11"/>
      <c r="AA484" s="11"/>
      <c r="AB484" s="11"/>
      <c r="AC484" s="11"/>
    </row>
    <row r="485" spans="10:29" x14ac:dyDescent="0.25">
      <c r="J485" s="10"/>
      <c r="K485" s="11"/>
      <c r="L485" s="11"/>
      <c r="M485" s="11"/>
      <c r="N485" s="11"/>
      <c r="O485" s="11"/>
      <c r="P485" s="11"/>
      <c r="Q485" s="11"/>
      <c r="R485" s="11"/>
      <c r="S485" s="11"/>
      <c r="T485" s="10"/>
      <c r="U485" s="11"/>
      <c r="V485" s="11"/>
      <c r="W485" s="11"/>
      <c r="X485" s="11"/>
      <c r="Y485" s="11"/>
      <c r="Z485" s="11"/>
      <c r="AA485" s="11"/>
      <c r="AB485" s="11"/>
      <c r="AC485" s="11"/>
    </row>
    <row r="486" spans="10:29" x14ac:dyDescent="0.25">
      <c r="J486" s="10"/>
      <c r="K486" s="11"/>
      <c r="L486" s="11"/>
      <c r="M486" s="11"/>
      <c r="N486" s="11"/>
      <c r="O486" s="11"/>
      <c r="P486" s="11"/>
      <c r="Q486" s="11"/>
      <c r="R486" s="11"/>
      <c r="S486" s="11"/>
      <c r="T486" s="10"/>
      <c r="U486" s="11"/>
      <c r="V486" s="11"/>
      <c r="W486" s="11"/>
      <c r="X486" s="11"/>
      <c r="Y486" s="11"/>
      <c r="Z486" s="11"/>
      <c r="AA486" s="11"/>
      <c r="AB486" s="11"/>
      <c r="AC486" s="11"/>
    </row>
    <row r="487" spans="10:29" x14ac:dyDescent="0.25">
      <c r="J487" s="10"/>
      <c r="K487" s="11"/>
      <c r="L487" s="11"/>
      <c r="M487" s="11"/>
      <c r="N487" s="11"/>
      <c r="O487" s="11"/>
      <c r="P487" s="11"/>
      <c r="Q487" s="11"/>
      <c r="R487" s="11"/>
      <c r="S487" s="11"/>
      <c r="T487" s="10"/>
      <c r="U487" s="11"/>
      <c r="V487" s="11"/>
      <c r="W487" s="11"/>
      <c r="X487" s="11"/>
      <c r="Y487" s="11"/>
      <c r="Z487" s="11"/>
      <c r="AA487" s="11"/>
      <c r="AB487" s="11"/>
      <c r="AC487" s="11"/>
    </row>
    <row r="488" spans="10:29" x14ac:dyDescent="0.25">
      <c r="J488" s="10"/>
      <c r="K488" s="11"/>
      <c r="L488" s="11"/>
      <c r="M488" s="11"/>
      <c r="N488" s="11"/>
      <c r="O488" s="11"/>
      <c r="P488" s="11"/>
      <c r="Q488" s="11"/>
      <c r="R488" s="11"/>
      <c r="S488" s="11"/>
      <c r="T488" s="10"/>
      <c r="U488" s="11"/>
      <c r="V488" s="11"/>
      <c r="W488" s="11"/>
      <c r="X488" s="11"/>
      <c r="Y488" s="11"/>
      <c r="Z488" s="11"/>
      <c r="AA488" s="11"/>
      <c r="AB488" s="11"/>
      <c r="AC488" s="11"/>
    </row>
    <row r="489" spans="10:29" x14ac:dyDescent="0.25">
      <c r="J489" s="10"/>
      <c r="K489" s="11"/>
      <c r="L489" s="11"/>
      <c r="M489" s="11"/>
      <c r="N489" s="11"/>
      <c r="O489" s="11"/>
      <c r="P489" s="11"/>
      <c r="Q489" s="11"/>
      <c r="R489" s="11"/>
      <c r="S489" s="11"/>
      <c r="T489" s="10"/>
      <c r="U489" s="11"/>
      <c r="V489" s="11"/>
      <c r="W489" s="11"/>
      <c r="X489" s="11"/>
      <c r="Y489" s="11"/>
      <c r="Z489" s="11"/>
      <c r="AA489" s="11"/>
      <c r="AB489" s="11"/>
      <c r="AC489" s="11"/>
    </row>
    <row r="490" spans="10:29" x14ac:dyDescent="0.25">
      <c r="J490" s="10"/>
      <c r="K490" s="11"/>
      <c r="L490" s="11"/>
      <c r="M490" s="11"/>
      <c r="N490" s="11"/>
      <c r="O490" s="11"/>
      <c r="P490" s="11"/>
      <c r="Q490" s="11"/>
      <c r="R490" s="11"/>
      <c r="S490" s="11"/>
      <c r="T490" s="10"/>
      <c r="U490" s="11"/>
      <c r="V490" s="11"/>
      <c r="W490" s="11"/>
      <c r="X490" s="11"/>
      <c r="Y490" s="11"/>
      <c r="Z490" s="11"/>
      <c r="AA490" s="11"/>
      <c r="AB490" s="11"/>
      <c r="AC490" s="11"/>
    </row>
    <row r="491" spans="10:29" x14ac:dyDescent="0.25">
      <c r="J491" s="10"/>
      <c r="K491" s="11"/>
      <c r="L491" s="11"/>
      <c r="M491" s="11"/>
      <c r="N491" s="11"/>
      <c r="O491" s="11"/>
      <c r="P491" s="11"/>
      <c r="Q491" s="11"/>
      <c r="R491" s="11"/>
      <c r="S491" s="11"/>
      <c r="T491" s="10"/>
      <c r="U491" s="11"/>
      <c r="V491" s="11"/>
      <c r="W491" s="11"/>
      <c r="X491" s="11"/>
      <c r="Y491" s="11"/>
      <c r="Z491" s="11"/>
      <c r="AA491" s="11"/>
      <c r="AB491" s="11"/>
      <c r="AC491" s="11"/>
    </row>
    <row r="492" spans="10:29" x14ac:dyDescent="0.25">
      <c r="J492" s="10"/>
      <c r="K492" s="11"/>
      <c r="L492" s="11"/>
      <c r="M492" s="11"/>
      <c r="N492" s="11"/>
      <c r="O492" s="11"/>
      <c r="P492" s="11"/>
      <c r="Q492" s="11"/>
      <c r="R492" s="11"/>
      <c r="S492" s="11"/>
      <c r="T492" s="10"/>
      <c r="U492" s="11"/>
      <c r="V492" s="11"/>
      <c r="W492" s="11"/>
      <c r="X492" s="11"/>
      <c r="Y492" s="11"/>
      <c r="Z492" s="11"/>
      <c r="AA492" s="11"/>
      <c r="AB492" s="11"/>
      <c r="AC492" s="11"/>
    </row>
    <row r="493" spans="10:29" x14ac:dyDescent="0.25">
      <c r="J493" s="10"/>
      <c r="K493" s="11"/>
      <c r="L493" s="11"/>
      <c r="M493" s="11"/>
      <c r="N493" s="11"/>
      <c r="O493" s="11"/>
      <c r="P493" s="11"/>
      <c r="Q493" s="11"/>
      <c r="R493" s="11"/>
      <c r="S493" s="11"/>
      <c r="T493" s="10"/>
      <c r="U493" s="11"/>
      <c r="V493" s="11"/>
      <c r="W493" s="11"/>
      <c r="X493" s="11"/>
      <c r="Y493" s="11"/>
      <c r="Z493" s="11"/>
      <c r="AA493" s="11"/>
      <c r="AB493" s="11"/>
      <c r="AC493" s="11"/>
    </row>
    <row r="494" spans="10:29" x14ac:dyDescent="0.25">
      <c r="J494" s="10"/>
      <c r="K494" s="11"/>
      <c r="L494" s="11"/>
      <c r="M494" s="11"/>
      <c r="N494" s="11"/>
      <c r="O494" s="11"/>
      <c r="P494" s="11"/>
      <c r="Q494" s="11"/>
      <c r="R494" s="11"/>
      <c r="S494" s="11"/>
      <c r="T494" s="10"/>
      <c r="U494" s="11"/>
      <c r="V494" s="11"/>
      <c r="W494" s="11"/>
      <c r="X494" s="11"/>
      <c r="Y494" s="11"/>
      <c r="Z494" s="11"/>
      <c r="AA494" s="11"/>
      <c r="AB494" s="11"/>
      <c r="AC494" s="11"/>
    </row>
    <row r="495" spans="10:29" x14ac:dyDescent="0.25">
      <c r="J495" s="10"/>
      <c r="K495" s="11"/>
      <c r="L495" s="11"/>
      <c r="M495" s="11"/>
      <c r="N495" s="11"/>
      <c r="O495" s="11"/>
      <c r="P495" s="11"/>
      <c r="Q495" s="11"/>
      <c r="R495" s="11"/>
      <c r="S495" s="11"/>
      <c r="T495" s="10"/>
      <c r="U495" s="11"/>
      <c r="V495" s="11"/>
      <c r="W495" s="11"/>
      <c r="X495" s="11"/>
      <c r="Y495" s="11"/>
      <c r="Z495" s="11"/>
      <c r="AA495" s="11"/>
      <c r="AB495" s="11"/>
      <c r="AC495" s="11"/>
    </row>
    <row r="496" spans="10:29" x14ac:dyDescent="0.25">
      <c r="J496" s="10"/>
      <c r="K496" s="11"/>
      <c r="L496" s="11"/>
      <c r="M496" s="11"/>
      <c r="N496" s="11"/>
      <c r="O496" s="11"/>
      <c r="P496" s="11"/>
      <c r="Q496" s="11"/>
      <c r="R496" s="11"/>
      <c r="S496" s="11"/>
      <c r="T496" s="10"/>
      <c r="U496" s="11"/>
      <c r="V496" s="11"/>
      <c r="W496" s="11"/>
      <c r="X496" s="11"/>
      <c r="Y496" s="11"/>
      <c r="Z496" s="11"/>
      <c r="AA496" s="11"/>
      <c r="AB496" s="11"/>
      <c r="AC496" s="11"/>
    </row>
    <row r="497" spans="10:29" x14ac:dyDescent="0.25">
      <c r="J497" s="10"/>
      <c r="K497" s="11"/>
      <c r="L497" s="11"/>
      <c r="M497" s="11"/>
      <c r="N497" s="11"/>
      <c r="O497" s="11"/>
      <c r="P497" s="11"/>
      <c r="Q497" s="11"/>
      <c r="R497" s="11"/>
      <c r="S497" s="11"/>
      <c r="T497" s="10"/>
      <c r="U497" s="11"/>
      <c r="V497" s="11"/>
      <c r="W497" s="11"/>
      <c r="X497" s="11"/>
      <c r="Y497" s="11"/>
      <c r="Z497" s="11"/>
      <c r="AA497" s="11"/>
      <c r="AB497" s="11"/>
      <c r="AC497" s="11"/>
    </row>
    <row r="498" spans="10:29" x14ac:dyDescent="0.25">
      <c r="J498" s="10"/>
      <c r="K498" s="11"/>
      <c r="L498" s="11"/>
      <c r="M498" s="11"/>
      <c r="N498" s="11"/>
      <c r="O498" s="11"/>
      <c r="P498" s="11"/>
      <c r="Q498" s="11"/>
      <c r="R498" s="11"/>
      <c r="S498" s="11"/>
      <c r="T498" s="10"/>
      <c r="U498" s="11"/>
      <c r="V498" s="11"/>
      <c r="W498" s="11"/>
      <c r="X498" s="11"/>
      <c r="Y498" s="11"/>
      <c r="Z498" s="11"/>
      <c r="AA498" s="11"/>
      <c r="AB498" s="11"/>
      <c r="AC498" s="11"/>
    </row>
    <row r="499" spans="10:29" x14ac:dyDescent="0.25">
      <c r="J499" s="10"/>
      <c r="K499" s="11"/>
      <c r="L499" s="11"/>
      <c r="M499" s="11"/>
      <c r="N499" s="11"/>
      <c r="O499" s="11"/>
      <c r="P499" s="11"/>
      <c r="Q499" s="11"/>
      <c r="R499" s="11"/>
      <c r="S499" s="11"/>
      <c r="T499" s="10"/>
      <c r="U499" s="11"/>
      <c r="V499" s="11"/>
      <c r="W499" s="11"/>
      <c r="X499" s="11"/>
      <c r="Y499" s="11"/>
      <c r="Z499" s="11"/>
      <c r="AA499" s="11"/>
      <c r="AB499" s="11"/>
      <c r="AC499" s="11"/>
    </row>
    <row r="500" spans="10:29" x14ac:dyDescent="0.25">
      <c r="J500" s="10"/>
      <c r="K500" s="11"/>
      <c r="L500" s="11"/>
      <c r="M500" s="11"/>
      <c r="N500" s="11"/>
      <c r="O500" s="11"/>
      <c r="P500" s="11"/>
      <c r="Q500" s="11"/>
      <c r="R500" s="11"/>
      <c r="S500" s="11"/>
      <c r="T500" s="10"/>
      <c r="U500" s="11"/>
      <c r="V500" s="11"/>
      <c r="W500" s="11"/>
      <c r="X500" s="11"/>
      <c r="Y500" s="11"/>
      <c r="Z500" s="11"/>
      <c r="AA500" s="11"/>
      <c r="AB500" s="11"/>
      <c r="AC500" s="11"/>
    </row>
    <row r="501" spans="10:29" x14ac:dyDescent="0.25">
      <c r="J501" s="10"/>
      <c r="K501" s="11"/>
      <c r="L501" s="11"/>
      <c r="M501" s="11"/>
      <c r="N501" s="11"/>
      <c r="O501" s="11"/>
      <c r="P501" s="11"/>
      <c r="Q501" s="11"/>
      <c r="R501" s="11"/>
      <c r="S501" s="11"/>
      <c r="T501" s="10"/>
      <c r="U501" s="11"/>
      <c r="V501" s="11"/>
      <c r="W501" s="11"/>
      <c r="X501" s="11"/>
      <c r="Y501" s="11"/>
      <c r="Z501" s="11"/>
      <c r="AA501" s="11"/>
      <c r="AB501" s="11"/>
      <c r="AC501" s="11"/>
    </row>
    <row r="503" spans="10:29" x14ac:dyDescent="0.25">
      <c r="Q503" s="14"/>
      <c r="AA503" s="14"/>
    </row>
    <row r="504" spans="10:29" x14ac:dyDescent="0.25">
      <c r="J504" s="34"/>
      <c r="L504" s="25"/>
      <c r="N504" s="25"/>
      <c r="P504" s="25"/>
      <c r="R504" s="25"/>
      <c r="S504" s="24"/>
      <c r="T504" s="34"/>
      <c r="V504" s="25"/>
      <c r="X504" s="25"/>
      <c r="Z504" s="25"/>
      <c r="AB504" s="25"/>
      <c r="AC504" s="24"/>
    </row>
    <row r="505" spans="10:29" x14ac:dyDescent="0.25">
      <c r="S505" s="24"/>
      <c r="AC505" s="24"/>
    </row>
    <row r="506" spans="10:29" x14ac:dyDescent="0.25">
      <c r="J506" s="33"/>
      <c r="S506" s="36"/>
      <c r="T506" s="33"/>
      <c r="AC506" s="36"/>
    </row>
  </sheetData>
  <phoneticPr fontId="0" type="noConversion"/>
  <pageMargins left="0.75" right="0.75" top="1" bottom="1" header="0.5" footer="0.5"/>
  <headerFooter alignWithMargins="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506"/>
  <sheetViews>
    <sheetView topLeftCell="A32" workbookViewId="0">
      <selection activeCell="A44" sqref="A44"/>
    </sheetView>
  </sheetViews>
  <sheetFormatPr defaultRowHeight="13.2" x14ac:dyDescent="0.25"/>
  <cols>
    <col min="4" max="5" width="9.88671875" customWidth="1"/>
    <col min="8" max="8" width="9.88671875" customWidth="1"/>
    <col min="9" max="9" width="9.33203125" customWidth="1"/>
    <col min="10" max="10" width="9.88671875" customWidth="1"/>
    <col min="11" max="11" width="9.33203125" customWidth="1"/>
    <col min="12" max="12" width="9.88671875" customWidth="1"/>
    <col min="13" max="13" width="9.33203125" customWidth="1"/>
  </cols>
  <sheetData>
    <row r="2" spans="1:37" x14ac:dyDescent="0.25">
      <c r="B2" s="34" t="s">
        <v>313</v>
      </c>
    </row>
    <row r="3" spans="1:37" x14ac:dyDescent="0.25">
      <c r="B3" s="1">
        <v>10518</v>
      </c>
      <c r="D3" s="1">
        <v>13276</v>
      </c>
      <c r="F3" s="1">
        <v>13475</v>
      </c>
      <c r="H3" s="1">
        <v>500176</v>
      </c>
      <c r="J3" s="1">
        <v>500390</v>
      </c>
      <c r="L3" s="1">
        <v>500612</v>
      </c>
    </row>
    <row r="4" spans="1:37" x14ac:dyDescent="0.25">
      <c r="B4" s="30" t="s">
        <v>315</v>
      </c>
      <c r="C4" s="4"/>
      <c r="D4" s="38" t="s">
        <v>316</v>
      </c>
      <c r="E4" s="4"/>
      <c r="F4" s="38" t="s">
        <v>317</v>
      </c>
      <c r="G4" s="4"/>
      <c r="H4" s="38" t="s">
        <v>318</v>
      </c>
      <c r="I4" s="4"/>
      <c r="J4" s="38" t="s">
        <v>319</v>
      </c>
      <c r="K4" s="4"/>
      <c r="L4" s="38" t="s">
        <v>320</v>
      </c>
      <c r="M4" s="4"/>
      <c r="N4" s="4"/>
    </row>
    <row r="5" spans="1:37" x14ac:dyDescent="0.25">
      <c r="A5" s="5" t="s">
        <v>11</v>
      </c>
      <c r="B5" s="6" t="s">
        <v>20</v>
      </c>
      <c r="C5" s="6" t="s">
        <v>21</v>
      </c>
      <c r="D5" s="6" t="s">
        <v>20</v>
      </c>
      <c r="E5" s="6" t="s">
        <v>21</v>
      </c>
      <c r="F5" s="6" t="s">
        <v>20</v>
      </c>
      <c r="G5" s="6" t="s">
        <v>21</v>
      </c>
      <c r="H5" s="6" t="s">
        <v>20</v>
      </c>
      <c r="I5" s="6" t="s">
        <v>21</v>
      </c>
      <c r="J5" s="6" t="s">
        <v>20</v>
      </c>
      <c r="K5" s="6" t="s">
        <v>21</v>
      </c>
      <c r="L5" s="6" t="s">
        <v>20</v>
      </c>
      <c r="M5" s="6" t="s">
        <v>21</v>
      </c>
      <c r="N5" s="6"/>
      <c r="P5" s="8"/>
      <c r="Q5" s="8"/>
      <c r="R5" s="8"/>
      <c r="S5" s="8"/>
      <c r="T5" s="8"/>
      <c r="V5" s="9"/>
      <c r="AA5" s="7"/>
      <c r="AB5" s="8"/>
      <c r="AC5" s="8"/>
      <c r="AD5" s="8"/>
      <c r="AE5" s="8"/>
      <c r="AF5" s="8"/>
      <c r="AH5" s="9"/>
    </row>
    <row r="6" spans="1:37" x14ac:dyDescent="0.25">
      <c r="A6" s="10">
        <v>1</v>
      </c>
      <c r="B6" s="537">
        <v>-125</v>
      </c>
      <c r="C6" s="11">
        <v>-125</v>
      </c>
      <c r="D6" s="537">
        <v>-1</v>
      </c>
      <c r="E6" s="11">
        <v>-1</v>
      </c>
      <c r="F6" s="537">
        <v>-90</v>
      </c>
      <c r="G6" s="11">
        <v>-90</v>
      </c>
      <c r="H6" s="537">
        <v>-2</v>
      </c>
      <c r="I6" s="11">
        <v>-2</v>
      </c>
      <c r="J6" s="537">
        <v>-40</v>
      </c>
      <c r="K6" s="11">
        <v>-40</v>
      </c>
      <c r="L6" s="11">
        <v>-316</v>
      </c>
      <c r="M6" s="11">
        <v>-260</v>
      </c>
      <c r="N6" s="11">
        <f>+M6+K6+I6+G6+E6+C6-L6-J6-H6-F6-D6-B6</f>
        <v>56</v>
      </c>
      <c r="P6" s="8"/>
      <c r="Q6" s="8"/>
      <c r="R6" s="8"/>
      <c r="S6" s="8"/>
      <c r="T6" s="8"/>
      <c r="U6" s="12"/>
      <c r="V6" s="9"/>
      <c r="Y6" s="13"/>
      <c r="AA6" s="7"/>
      <c r="AB6" s="8"/>
      <c r="AC6" s="8"/>
      <c r="AD6" s="8"/>
      <c r="AE6" s="8"/>
      <c r="AF6" s="8"/>
      <c r="AG6" s="12"/>
      <c r="AH6" s="9"/>
      <c r="AK6" s="13"/>
    </row>
    <row r="7" spans="1:37" x14ac:dyDescent="0.25">
      <c r="A7" s="10">
        <v>2</v>
      </c>
      <c r="B7" s="537">
        <v>-125</v>
      </c>
      <c r="C7" s="11">
        <v>-125</v>
      </c>
      <c r="D7" s="537">
        <v>-1</v>
      </c>
      <c r="E7" s="11">
        <v>-1</v>
      </c>
      <c r="F7" s="537">
        <v>-90</v>
      </c>
      <c r="G7" s="11">
        <v>-90</v>
      </c>
      <c r="H7" s="537">
        <v>-2</v>
      </c>
      <c r="I7" s="11">
        <v>-2</v>
      </c>
      <c r="J7" s="537">
        <v>-40</v>
      </c>
      <c r="K7" s="11">
        <v>-40</v>
      </c>
      <c r="L7" s="11">
        <v>-544</v>
      </c>
      <c r="M7" s="11">
        <v>-260</v>
      </c>
      <c r="N7" s="11">
        <f t="shared" ref="N7:N36" si="0">+M7+K7+I7+G7+E7+C7-L7-J7-H7-F7-D7-B7</f>
        <v>284</v>
      </c>
      <c r="T7" s="14"/>
      <c r="V7" s="15"/>
      <c r="W7" s="16"/>
      <c r="AA7" s="17"/>
      <c r="AB7" s="18"/>
      <c r="AC7" s="18"/>
      <c r="AD7" s="18"/>
      <c r="AE7" s="18"/>
      <c r="AF7" s="18"/>
      <c r="AG7" s="19"/>
      <c r="AH7" s="20"/>
      <c r="AI7" s="16"/>
      <c r="AJ7" s="15"/>
      <c r="AK7" s="13"/>
    </row>
    <row r="8" spans="1:37" x14ac:dyDescent="0.25">
      <c r="A8" s="10">
        <v>3</v>
      </c>
      <c r="B8" s="537">
        <v>-125</v>
      </c>
      <c r="C8" s="11">
        <v>-125</v>
      </c>
      <c r="D8" s="537">
        <v>-1</v>
      </c>
      <c r="E8" s="11">
        <v>-1</v>
      </c>
      <c r="F8" s="537">
        <v>-90</v>
      </c>
      <c r="G8" s="11">
        <v>-90</v>
      </c>
      <c r="H8" s="537">
        <v>-2</v>
      </c>
      <c r="I8" s="11">
        <v>-2</v>
      </c>
      <c r="J8" s="537">
        <v>-40</v>
      </c>
      <c r="K8" s="11">
        <v>-40</v>
      </c>
      <c r="L8" s="11">
        <v>-307</v>
      </c>
      <c r="M8" s="11">
        <v>-260</v>
      </c>
      <c r="N8" s="11">
        <f t="shared" si="0"/>
        <v>47</v>
      </c>
      <c r="P8" s="18"/>
      <c r="Q8" s="18"/>
      <c r="R8" s="18"/>
      <c r="S8" s="18"/>
      <c r="T8" s="18"/>
      <c r="U8" s="19"/>
      <c r="V8" s="20"/>
      <c r="W8" s="16"/>
      <c r="X8" s="15"/>
      <c r="Y8" s="13"/>
      <c r="AA8" s="17"/>
      <c r="AB8" s="18"/>
      <c r="AC8" s="18"/>
      <c r="AD8" s="18"/>
      <c r="AE8" s="18"/>
      <c r="AF8" s="18"/>
      <c r="AG8" s="21"/>
      <c r="AH8" s="20"/>
      <c r="AI8" s="16"/>
      <c r="AJ8" s="15"/>
      <c r="AK8" s="13"/>
    </row>
    <row r="9" spans="1:37" x14ac:dyDescent="0.25">
      <c r="A9" s="10">
        <v>4</v>
      </c>
      <c r="B9" s="537">
        <v>-125</v>
      </c>
      <c r="C9" s="11">
        <v>-125</v>
      </c>
      <c r="D9" s="537">
        <v>-1</v>
      </c>
      <c r="E9" s="11">
        <v>-1</v>
      </c>
      <c r="F9" s="537">
        <v>-90</v>
      </c>
      <c r="G9" s="11">
        <v>-90</v>
      </c>
      <c r="H9" s="537">
        <v>-2</v>
      </c>
      <c r="I9" s="11">
        <v>-2</v>
      </c>
      <c r="J9" s="537">
        <v>-40</v>
      </c>
      <c r="K9" s="11">
        <v>-40</v>
      </c>
      <c r="L9" s="11">
        <v>-634</v>
      </c>
      <c r="M9" s="11">
        <v>-260</v>
      </c>
      <c r="N9" s="11">
        <f t="shared" si="0"/>
        <v>374</v>
      </c>
      <c r="P9" s="18"/>
      <c r="S9" s="22"/>
      <c r="T9" s="18"/>
      <c r="U9" s="21"/>
      <c r="V9" s="20"/>
      <c r="W9" s="16"/>
      <c r="X9" s="15"/>
      <c r="Y9" s="13"/>
      <c r="AA9" s="17"/>
      <c r="AB9" s="18"/>
      <c r="AC9" s="18"/>
      <c r="AD9" s="18"/>
      <c r="AE9" s="18"/>
      <c r="AF9" s="18"/>
      <c r="AG9" s="21"/>
      <c r="AH9" s="20"/>
      <c r="AI9" s="16"/>
      <c r="AJ9" s="15"/>
      <c r="AK9" s="13"/>
    </row>
    <row r="10" spans="1:37" x14ac:dyDescent="0.25">
      <c r="A10" s="10">
        <v>5</v>
      </c>
      <c r="B10" s="537">
        <v>-125</v>
      </c>
      <c r="C10" s="11">
        <v>-125</v>
      </c>
      <c r="D10" s="537">
        <v>-1</v>
      </c>
      <c r="E10" s="11">
        <v>-1</v>
      </c>
      <c r="F10" s="537">
        <v>-90</v>
      </c>
      <c r="G10" s="11">
        <v>-90</v>
      </c>
      <c r="H10" s="537">
        <v>-2</v>
      </c>
      <c r="I10" s="11">
        <v>-2</v>
      </c>
      <c r="J10" s="537">
        <v>-40</v>
      </c>
      <c r="K10" s="11">
        <v>-40</v>
      </c>
      <c r="L10" s="11">
        <v>-440</v>
      </c>
      <c r="M10" s="11">
        <v>-260</v>
      </c>
      <c r="N10" s="11">
        <f t="shared" si="0"/>
        <v>180</v>
      </c>
      <c r="P10" s="18"/>
      <c r="S10" s="22"/>
      <c r="T10" s="18"/>
      <c r="U10" s="21"/>
      <c r="V10" s="20"/>
      <c r="W10" s="16"/>
      <c r="X10" s="15"/>
      <c r="Y10" s="13"/>
      <c r="AA10" s="17"/>
      <c r="AB10" s="18"/>
      <c r="AC10" s="18"/>
      <c r="AD10" s="18"/>
      <c r="AE10" s="18"/>
      <c r="AF10" s="18"/>
      <c r="AG10" s="21"/>
      <c r="AH10" s="20"/>
      <c r="AI10" s="16"/>
      <c r="AJ10" s="15"/>
      <c r="AK10" s="13"/>
    </row>
    <row r="11" spans="1:37" x14ac:dyDescent="0.25">
      <c r="A11" s="10">
        <v>6</v>
      </c>
      <c r="B11" s="537">
        <v>-125</v>
      </c>
      <c r="C11" s="11">
        <v>-125</v>
      </c>
      <c r="D11" s="537">
        <v>-1</v>
      </c>
      <c r="E11" s="11">
        <v>-1</v>
      </c>
      <c r="F11" s="537">
        <v>-90</v>
      </c>
      <c r="G11" s="11">
        <v>-90</v>
      </c>
      <c r="H11" s="537">
        <v>-2</v>
      </c>
      <c r="I11" s="11">
        <v>-2</v>
      </c>
      <c r="J11" s="537">
        <v>-40</v>
      </c>
      <c r="K11" s="11">
        <v>-40</v>
      </c>
      <c r="L11" s="11">
        <v>-143</v>
      </c>
      <c r="M11" s="11">
        <v>-260</v>
      </c>
      <c r="N11" s="11">
        <f t="shared" si="0"/>
        <v>-117</v>
      </c>
      <c r="P11" s="18"/>
      <c r="S11" s="22"/>
      <c r="T11" s="18"/>
      <c r="U11" s="21"/>
      <c r="V11" s="20"/>
      <c r="W11" s="16"/>
      <c r="X11" s="15"/>
      <c r="Y11" s="13"/>
      <c r="AA11" s="17"/>
      <c r="AB11" s="18"/>
      <c r="AC11" s="18"/>
      <c r="AD11" s="18"/>
      <c r="AE11" s="18"/>
      <c r="AF11" s="18"/>
      <c r="AG11" s="21"/>
      <c r="AH11" s="20"/>
      <c r="AI11" s="16"/>
      <c r="AJ11" s="15"/>
      <c r="AK11" s="13"/>
    </row>
    <row r="12" spans="1:37" x14ac:dyDescent="0.25">
      <c r="A12" s="10">
        <v>7</v>
      </c>
      <c r="B12" s="537">
        <v>-125</v>
      </c>
      <c r="C12" s="11">
        <v>-125</v>
      </c>
      <c r="D12" s="537">
        <v>-1</v>
      </c>
      <c r="E12" s="11">
        <v>-1</v>
      </c>
      <c r="F12" s="537">
        <v>-90</v>
      </c>
      <c r="G12" s="11">
        <v>-90</v>
      </c>
      <c r="H12" s="537">
        <v>-2</v>
      </c>
      <c r="I12" s="11">
        <v>-2</v>
      </c>
      <c r="J12" s="537">
        <v>-40</v>
      </c>
      <c r="K12" s="11">
        <v>-40</v>
      </c>
      <c r="L12" s="11">
        <v>-372</v>
      </c>
      <c r="M12" s="11">
        <v>-260</v>
      </c>
      <c r="N12" s="11">
        <f t="shared" si="0"/>
        <v>112</v>
      </c>
      <c r="P12" s="18"/>
      <c r="S12" s="22"/>
      <c r="T12" s="18"/>
      <c r="U12" s="21"/>
      <c r="V12" s="20"/>
      <c r="W12" s="16"/>
      <c r="X12" s="15"/>
      <c r="Y12" s="13"/>
      <c r="AA12" s="17"/>
      <c r="AB12" s="18"/>
      <c r="AC12" s="18"/>
      <c r="AD12" s="18"/>
      <c r="AE12" s="18"/>
      <c r="AF12" s="18"/>
      <c r="AG12" s="21"/>
      <c r="AH12" s="20"/>
      <c r="AI12" s="16"/>
      <c r="AJ12" s="15"/>
      <c r="AK12" s="13"/>
    </row>
    <row r="13" spans="1:37" x14ac:dyDescent="0.25">
      <c r="A13" s="10">
        <v>8</v>
      </c>
      <c r="B13" s="537">
        <v>-125</v>
      </c>
      <c r="C13" s="11">
        <v>-125</v>
      </c>
      <c r="D13" s="537">
        <v>-1</v>
      </c>
      <c r="E13" s="11">
        <v>-1</v>
      </c>
      <c r="F13" s="537">
        <v>-90</v>
      </c>
      <c r="G13" s="11">
        <v>-90</v>
      </c>
      <c r="H13" s="537">
        <v>-2</v>
      </c>
      <c r="I13" s="11">
        <v>-2</v>
      </c>
      <c r="J13" s="537">
        <v>-40</v>
      </c>
      <c r="K13" s="11">
        <v>-40</v>
      </c>
      <c r="L13" s="11">
        <v>-1467</v>
      </c>
      <c r="M13" s="11">
        <v>-260</v>
      </c>
      <c r="N13" s="11">
        <f t="shared" si="0"/>
        <v>1207</v>
      </c>
      <c r="P13" s="18"/>
      <c r="S13" s="23"/>
      <c r="T13" s="18"/>
      <c r="U13" s="21"/>
      <c r="V13" s="20"/>
      <c r="W13" s="16"/>
      <c r="X13" s="15"/>
      <c r="Y13" s="13"/>
      <c r="AA13" s="17"/>
      <c r="AB13" s="18"/>
      <c r="AC13" s="18"/>
      <c r="AD13" s="18"/>
      <c r="AE13" s="18"/>
      <c r="AF13" s="18"/>
      <c r="AG13" s="21"/>
      <c r="AH13" s="20"/>
      <c r="AI13" s="16"/>
      <c r="AJ13" s="15"/>
      <c r="AK13" s="13"/>
    </row>
    <row r="14" spans="1:37" x14ac:dyDescent="0.25">
      <c r="A14" s="10">
        <v>9</v>
      </c>
      <c r="B14" s="537">
        <v>-125</v>
      </c>
      <c r="C14" s="11">
        <v>-125</v>
      </c>
      <c r="D14" s="537">
        <v>-1</v>
      </c>
      <c r="E14" s="11">
        <v>-1</v>
      </c>
      <c r="F14" s="537">
        <v>-90</v>
      </c>
      <c r="G14" s="11">
        <v>-90</v>
      </c>
      <c r="H14" s="537">
        <v>-2</v>
      </c>
      <c r="I14" s="11">
        <v>-2</v>
      </c>
      <c r="J14" s="537">
        <v>-40</v>
      </c>
      <c r="K14" s="11">
        <v>-40</v>
      </c>
      <c r="L14" s="11">
        <v>-54</v>
      </c>
      <c r="M14" s="11">
        <v>-260</v>
      </c>
      <c r="N14" s="11">
        <f t="shared" si="0"/>
        <v>-206</v>
      </c>
      <c r="P14" s="18"/>
      <c r="S14" s="23"/>
      <c r="T14" s="18"/>
      <c r="U14" s="21"/>
      <c r="V14" s="20"/>
      <c r="W14" s="16"/>
      <c r="X14" s="15"/>
      <c r="Y14" s="13"/>
      <c r="AA14" s="17"/>
      <c r="AB14" s="18"/>
      <c r="AC14" s="18"/>
      <c r="AD14" s="18"/>
      <c r="AE14" s="18"/>
      <c r="AF14" s="18"/>
      <c r="AG14" s="21"/>
      <c r="AH14" s="20"/>
      <c r="AI14" s="16"/>
      <c r="AJ14" s="15"/>
      <c r="AK14" s="13"/>
    </row>
    <row r="15" spans="1:37" x14ac:dyDescent="0.25">
      <c r="A15" s="10">
        <v>10</v>
      </c>
      <c r="B15" s="537">
        <v>-125</v>
      </c>
      <c r="C15" s="11">
        <v>-125</v>
      </c>
      <c r="D15" s="537">
        <v>-1</v>
      </c>
      <c r="E15" s="11">
        <v>-1</v>
      </c>
      <c r="F15" s="537">
        <v>-90</v>
      </c>
      <c r="G15" s="11">
        <v>-90</v>
      </c>
      <c r="H15" s="537">
        <v>-2</v>
      </c>
      <c r="I15" s="11">
        <v>-2</v>
      </c>
      <c r="J15" s="537">
        <v>-40</v>
      </c>
      <c r="K15" s="11">
        <v>-40</v>
      </c>
      <c r="L15" s="11">
        <v>-671</v>
      </c>
      <c r="M15" s="11">
        <v>-260</v>
      </c>
      <c r="N15" s="11">
        <f t="shared" si="0"/>
        <v>411</v>
      </c>
      <c r="P15" s="18"/>
      <c r="S15" s="23"/>
      <c r="T15" s="18"/>
      <c r="U15" s="21"/>
      <c r="V15" s="20"/>
      <c r="W15" s="16"/>
      <c r="X15" s="15"/>
      <c r="Y15" s="13"/>
      <c r="AA15" s="17"/>
      <c r="AB15" s="18"/>
      <c r="AC15" s="18"/>
      <c r="AD15" s="18"/>
      <c r="AE15" s="18"/>
      <c r="AF15" s="18"/>
      <c r="AG15" s="21"/>
      <c r="AH15" s="20"/>
      <c r="AI15" s="16"/>
      <c r="AJ15" s="15"/>
      <c r="AK15" s="13"/>
    </row>
    <row r="16" spans="1:37" x14ac:dyDescent="0.25">
      <c r="A16" s="10">
        <v>11</v>
      </c>
      <c r="B16" s="537">
        <v>-125</v>
      </c>
      <c r="C16" s="11">
        <v>-125</v>
      </c>
      <c r="D16" s="537">
        <v>-1</v>
      </c>
      <c r="E16" s="11">
        <v>-1</v>
      </c>
      <c r="F16" s="537">
        <v>-90</v>
      </c>
      <c r="G16" s="11">
        <v>-90</v>
      </c>
      <c r="H16" s="537">
        <v>-2</v>
      </c>
      <c r="I16" s="11">
        <v>-2</v>
      </c>
      <c r="J16" s="537">
        <v>-40</v>
      </c>
      <c r="K16" s="11">
        <v>-40</v>
      </c>
      <c r="L16" s="11">
        <v>-1814</v>
      </c>
      <c r="M16" s="11">
        <v>-260</v>
      </c>
      <c r="N16" s="11">
        <f>+M16+K16+I16+G16+E16+C16-L16-J16-H16-F16-D16-B16</f>
        <v>1554</v>
      </c>
      <c r="P16" s="18"/>
      <c r="S16" s="23"/>
      <c r="T16" s="18"/>
      <c r="U16" s="21"/>
      <c r="V16" s="20"/>
      <c r="W16" s="16"/>
      <c r="X16" s="15"/>
      <c r="Y16" s="13"/>
      <c r="AA16" s="17"/>
      <c r="AB16" s="18"/>
      <c r="AC16" s="18"/>
      <c r="AD16" s="18"/>
      <c r="AE16" s="18"/>
      <c r="AF16" s="18"/>
      <c r="AG16" s="21"/>
      <c r="AH16" s="20"/>
      <c r="AI16" s="16"/>
      <c r="AJ16" s="15"/>
      <c r="AK16" s="13"/>
    </row>
    <row r="17" spans="1:37" x14ac:dyDescent="0.25">
      <c r="A17" s="10">
        <v>12</v>
      </c>
      <c r="B17" s="537">
        <v>-125</v>
      </c>
      <c r="C17" s="11">
        <v>-125</v>
      </c>
      <c r="D17" s="537">
        <v>-1</v>
      </c>
      <c r="E17" s="11">
        <v>-1</v>
      </c>
      <c r="F17" s="537">
        <v>-90</v>
      </c>
      <c r="G17" s="11">
        <v>-90</v>
      </c>
      <c r="H17" s="537">
        <v>-2</v>
      </c>
      <c r="I17" s="11">
        <v>-2</v>
      </c>
      <c r="J17" s="537">
        <v>-40</v>
      </c>
      <c r="K17" s="11">
        <v>-40</v>
      </c>
      <c r="L17" s="11">
        <v>-1</v>
      </c>
      <c r="M17" s="11">
        <v>-260</v>
      </c>
      <c r="N17" s="11">
        <f>+M17+K17+I17+G17+E17+C17-L17-J17-H17-F17-D17-B17</f>
        <v>-259</v>
      </c>
      <c r="P17" s="18"/>
      <c r="S17" s="23"/>
      <c r="T17" s="18"/>
      <c r="U17" s="21"/>
      <c r="V17" s="20"/>
      <c r="W17" s="16"/>
      <c r="X17" s="15"/>
      <c r="Y17" s="13"/>
      <c r="AA17" s="17"/>
      <c r="AB17" s="18"/>
      <c r="AC17" s="18"/>
      <c r="AD17" s="18"/>
      <c r="AE17" s="18"/>
      <c r="AF17" s="18"/>
      <c r="AG17" s="21"/>
      <c r="AH17" s="20"/>
      <c r="AI17" s="16"/>
      <c r="AJ17" s="15"/>
      <c r="AK17" s="13"/>
    </row>
    <row r="18" spans="1:37" x14ac:dyDescent="0.25">
      <c r="A18" s="10">
        <v>13</v>
      </c>
      <c r="B18" s="537">
        <v>-125</v>
      </c>
      <c r="C18" s="11">
        <v>-125</v>
      </c>
      <c r="D18" s="537">
        <v>-1</v>
      </c>
      <c r="E18" s="11">
        <v>-1</v>
      </c>
      <c r="F18" s="537">
        <v>-90</v>
      </c>
      <c r="G18" s="11">
        <v>-90</v>
      </c>
      <c r="H18" s="537">
        <v>-2</v>
      </c>
      <c r="I18" s="11">
        <v>-2</v>
      </c>
      <c r="J18" s="537">
        <v>-40</v>
      </c>
      <c r="K18" s="11">
        <v>-40</v>
      </c>
      <c r="L18" s="11">
        <v>-300</v>
      </c>
      <c r="M18" s="11">
        <v>-260</v>
      </c>
      <c r="N18" s="11">
        <f>+M18+K18+I18+G18+E18+C18-L18-J18-H18-F18-D18-B18</f>
        <v>40</v>
      </c>
      <c r="P18" s="18"/>
      <c r="S18" s="23"/>
      <c r="T18" s="18"/>
      <c r="U18" s="21"/>
      <c r="V18" s="20"/>
      <c r="W18" s="16"/>
      <c r="X18" s="15"/>
      <c r="Y18" s="13"/>
      <c r="AA18" s="17"/>
      <c r="AB18" s="18"/>
      <c r="AF18" s="18"/>
      <c r="AG18" s="21"/>
      <c r="AH18" s="20"/>
      <c r="AI18" s="16"/>
      <c r="AJ18" s="15"/>
      <c r="AK18" s="13"/>
    </row>
    <row r="19" spans="1:37" x14ac:dyDescent="0.25">
      <c r="A19" s="10">
        <v>14</v>
      </c>
      <c r="B19" s="537">
        <v>-125</v>
      </c>
      <c r="C19" s="11">
        <v>-125</v>
      </c>
      <c r="D19" s="537">
        <v>-1</v>
      </c>
      <c r="E19" s="11">
        <v>-1</v>
      </c>
      <c r="F19" s="537">
        <v>-90</v>
      </c>
      <c r="G19" s="11">
        <v>-90</v>
      </c>
      <c r="H19" s="537">
        <v>-2</v>
      </c>
      <c r="I19" s="11">
        <v>-2</v>
      </c>
      <c r="J19" s="537">
        <v>-40</v>
      </c>
      <c r="K19" s="11">
        <v>-40</v>
      </c>
      <c r="L19" s="11">
        <v>-490</v>
      </c>
      <c r="M19" s="11">
        <v>-319</v>
      </c>
      <c r="N19" s="11">
        <f>+M19+K19+I19+G19+E19+C19-L19-J19-H19-F19-D19-B19</f>
        <v>171</v>
      </c>
      <c r="P19" s="18"/>
      <c r="T19" s="18"/>
      <c r="U19" s="19"/>
      <c r="V19" s="20"/>
      <c r="W19" s="16"/>
      <c r="X19" s="15"/>
      <c r="Y19" s="13"/>
      <c r="AA19" s="17"/>
      <c r="AB19" s="18"/>
      <c r="AF19" s="18"/>
      <c r="AG19" s="21"/>
      <c r="AH19" s="20"/>
      <c r="AI19" s="16"/>
      <c r="AJ19" s="15"/>
      <c r="AK19" s="13"/>
    </row>
    <row r="20" spans="1:37" x14ac:dyDescent="0.25">
      <c r="A20" s="10">
        <v>15</v>
      </c>
      <c r="B20" s="537">
        <v>-125</v>
      </c>
      <c r="C20" s="11">
        <v>-125</v>
      </c>
      <c r="D20" s="537">
        <v>-1</v>
      </c>
      <c r="E20" s="11">
        <v>-1</v>
      </c>
      <c r="F20" s="537">
        <v>-90</v>
      </c>
      <c r="G20" s="11">
        <v>-90</v>
      </c>
      <c r="H20" s="537">
        <v>-2</v>
      </c>
      <c r="I20" s="11">
        <v>-2</v>
      </c>
      <c r="J20" s="537">
        <v>-40</v>
      </c>
      <c r="K20" s="11">
        <v>-40</v>
      </c>
      <c r="L20" s="11">
        <v>-328</v>
      </c>
      <c r="M20" s="11">
        <v>-319</v>
      </c>
      <c r="N20" s="11">
        <f>+M20+K20+I20+G20+E20+C20-L20-J20-H20-F20-D20-B20</f>
        <v>9</v>
      </c>
      <c r="P20" s="18"/>
      <c r="T20" s="18"/>
      <c r="U20" s="19"/>
      <c r="V20" s="20"/>
      <c r="W20" s="16"/>
      <c r="X20" s="15"/>
      <c r="Y20" s="13"/>
      <c r="AA20" s="17"/>
      <c r="AB20" s="18"/>
      <c r="AF20" s="18"/>
      <c r="AG20" s="21"/>
      <c r="AH20" s="20"/>
      <c r="AI20" s="16"/>
      <c r="AJ20" s="15"/>
      <c r="AK20" s="13"/>
    </row>
    <row r="21" spans="1:37" x14ac:dyDescent="0.25">
      <c r="A21" s="10">
        <v>16</v>
      </c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>
        <f t="shared" si="0"/>
        <v>0</v>
      </c>
      <c r="AA21" s="17"/>
      <c r="AB21" s="18"/>
      <c r="AF21" s="18"/>
      <c r="AG21" s="21"/>
      <c r="AH21" s="20"/>
      <c r="AI21" s="16"/>
      <c r="AJ21" s="15"/>
      <c r="AK21" s="13"/>
    </row>
    <row r="22" spans="1:37" x14ac:dyDescent="0.25">
      <c r="A22" s="10">
        <v>17</v>
      </c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>
        <f t="shared" si="0"/>
        <v>0</v>
      </c>
      <c r="AA22" s="17"/>
      <c r="AB22" s="24"/>
      <c r="AF22" s="18"/>
      <c r="AG22" s="19"/>
      <c r="AH22" s="20"/>
      <c r="AI22" s="16"/>
      <c r="AJ22" s="15"/>
      <c r="AK22" s="13"/>
    </row>
    <row r="23" spans="1:37" x14ac:dyDescent="0.25">
      <c r="A23" s="10">
        <v>18</v>
      </c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>
        <f t="shared" si="0"/>
        <v>0</v>
      </c>
      <c r="P23" s="18"/>
      <c r="Q23" s="18"/>
      <c r="R23" s="18"/>
      <c r="S23" s="18"/>
      <c r="T23" s="18"/>
      <c r="U23" s="21"/>
      <c r="V23" s="20"/>
      <c r="W23" s="16"/>
      <c r="X23" s="15"/>
      <c r="Y23" s="13"/>
      <c r="AA23" s="17"/>
      <c r="AB23" s="24"/>
      <c r="AF23" s="18"/>
      <c r="AG23" s="19"/>
      <c r="AH23" s="20"/>
      <c r="AI23" s="16"/>
      <c r="AJ23" s="15"/>
      <c r="AK23" s="13"/>
    </row>
    <row r="24" spans="1:37" x14ac:dyDescent="0.25">
      <c r="A24" s="10">
        <v>19</v>
      </c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>
        <f t="shared" si="0"/>
        <v>0</v>
      </c>
      <c r="P24" s="18"/>
      <c r="Q24" s="18"/>
      <c r="R24" s="18"/>
      <c r="S24" s="18"/>
      <c r="T24" s="18"/>
      <c r="U24" s="21"/>
      <c r="V24" s="20"/>
      <c r="W24" s="16"/>
      <c r="X24" s="15"/>
      <c r="Y24" s="13"/>
    </row>
    <row r="25" spans="1:37" x14ac:dyDescent="0.25">
      <c r="A25" s="10">
        <v>20</v>
      </c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>
        <f t="shared" si="0"/>
        <v>0</v>
      </c>
      <c r="P25" s="18"/>
      <c r="Q25" s="18"/>
      <c r="R25" s="18"/>
      <c r="S25" s="18"/>
      <c r="T25" s="18"/>
      <c r="U25" s="21"/>
      <c r="V25" s="20"/>
      <c r="W25" s="16"/>
      <c r="X25" s="15"/>
      <c r="Y25" s="13"/>
    </row>
    <row r="26" spans="1:37" x14ac:dyDescent="0.25">
      <c r="A26" s="10">
        <v>21</v>
      </c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>
        <f t="shared" si="0"/>
        <v>0</v>
      </c>
      <c r="P26" s="18"/>
      <c r="Q26" s="18"/>
      <c r="R26" s="18"/>
      <c r="S26" s="18"/>
      <c r="T26" s="18"/>
      <c r="U26" s="21"/>
      <c r="V26" s="20"/>
      <c r="W26" s="16"/>
      <c r="X26" s="15"/>
      <c r="Y26" s="13"/>
    </row>
    <row r="27" spans="1:37" x14ac:dyDescent="0.25">
      <c r="A27" s="10">
        <v>22</v>
      </c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>
        <f t="shared" si="0"/>
        <v>0</v>
      </c>
      <c r="P27" s="18"/>
      <c r="Q27" s="18"/>
      <c r="R27" s="18"/>
      <c r="S27" s="18"/>
      <c r="T27" s="18"/>
      <c r="U27" s="21"/>
      <c r="V27" s="20"/>
      <c r="W27" s="16"/>
      <c r="X27" s="15"/>
      <c r="Y27" s="13"/>
    </row>
    <row r="28" spans="1:37" x14ac:dyDescent="0.25">
      <c r="A28" s="10">
        <v>23</v>
      </c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>
        <f t="shared" si="0"/>
        <v>0</v>
      </c>
      <c r="P28" s="18"/>
      <c r="Q28" s="18"/>
      <c r="R28" s="18"/>
      <c r="S28" s="18"/>
      <c r="T28" s="18"/>
      <c r="U28" s="21"/>
      <c r="V28" s="20"/>
      <c r="W28" s="16"/>
      <c r="X28" s="15"/>
      <c r="Y28" s="13"/>
    </row>
    <row r="29" spans="1:37" x14ac:dyDescent="0.25">
      <c r="A29" s="10">
        <v>24</v>
      </c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>
        <f t="shared" si="0"/>
        <v>0</v>
      </c>
      <c r="P29" s="18"/>
      <c r="Q29" s="18"/>
      <c r="R29" s="18"/>
      <c r="S29" s="18"/>
      <c r="T29" s="18"/>
      <c r="U29" s="21"/>
      <c r="V29" s="20"/>
      <c r="W29" s="16"/>
      <c r="X29" s="15"/>
      <c r="Y29" s="13"/>
    </row>
    <row r="30" spans="1:37" x14ac:dyDescent="0.25">
      <c r="A30" s="10">
        <v>25</v>
      </c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>
        <f t="shared" si="0"/>
        <v>0</v>
      </c>
      <c r="P30" s="18"/>
      <c r="Q30" s="18"/>
      <c r="R30" s="18"/>
      <c r="S30" s="18"/>
      <c r="T30" s="18"/>
      <c r="U30" s="21"/>
      <c r="V30" s="20"/>
      <c r="W30" s="16"/>
      <c r="X30" s="15"/>
      <c r="Y30" s="13"/>
    </row>
    <row r="31" spans="1:37" x14ac:dyDescent="0.25">
      <c r="A31" s="10">
        <v>26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>
        <f t="shared" si="0"/>
        <v>0</v>
      </c>
      <c r="P31" s="18"/>
      <c r="Q31" s="18"/>
      <c r="R31" s="18"/>
      <c r="S31" s="18"/>
      <c r="T31" s="18"/>
      <c r="U31" s="21"/>
      <c r="V31" s="20"/>
      <c r="W31" s="16"/>
      <c r="X31" s="15"/>
      <c r="Y31" s="13"/>
    </row>
    <row r="32" spans="1:37" x14ac:dyDescent="0.25">
      <c r="A32" s="10">
        <v>27</v>
      </c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>
        <f t="shared" si="0"/>
        <v>0</v>
      </c>
      <c r="P32" s="18"/>
      <c r="Q32" s="18"/>
      <c r="R32" s="18"/>
      <c r="S32" s="18"/>
      <c r="T32" s="18"/>
      <c r="U32" s="21"/>
      <c r="V32" s="20"/>
      <c r="W32" s="16"/>
      <c r="X32" s="15"/>
      <c r="Y32" s="13"/>
    </row>
    <row r="33" spans="1:25" x14ac:dyDescent="0.25">
      <c r="A33" s="10">
        <v>28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>
        <f t="shared" si="0"/>
        <v>0</v>
      </c>
      <c r="P33" s="18"/>
      <c r="Q33" s="18"/>
      <c r="R33" s="18"/>
      <c r="S33" s="18"/>
      <c r="T33" s="18"/>
      <c r="U33" s="21"/>
      <c r="V33" s="20"/>
      <c r="W33" s="16"/>
      <c r="X33" s="15"/>
      <c r="Y33" s="13"/>
    </row>
    <row r="34" spans="1:25" x14ac:dyDescent="0.25">
      <c r="A34" s="10">
        <v>29</v>
      </c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>
        <f t="shared" si="0"/>
        <v>0</v>
      </c>
      <c r="P34" s="18"/>
      <c r="T34" s="18"/>
      <c r="U34" s="21"/>
      <c r="V34" s="20"/>
      <c r="W34" s="16"/>
      <c r="X34" s="15"/>
      <c r="Y34" s="13"/>
    </row>
    <row r="35" spans="1:25" x14ac:dyDescent="0.25">
      <c r="A35" s="10">
        <v>30</v>
      </c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>
        <f t="shared" si="0"/>
        <v>0</v>
      </c>
      <c r="P35" s="18"/>
      <c r="T35" s="18"/>
      <c r="U35" s="21"/>
      <c r="V35" s="20"/>
      <c r="W35" s="16"/>
      <c r="X35" s="15"/>
      <c r="Y35" s="13"/>
    </row>
    <row r="36" spans="1:25" x14ac:dyDescent="0.25">
      <c r="A36" s="10">
        <v>31</v>
      </c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>
        <f t="shared" si="0"/>
        <v>0</v>
      </c>
      <c r="P36" s="18"/>
      <c r="T36" s="18"/>
      <c r="U36" s="21"/>
      <c r="V36" s="20"/>
      <c r="W36" s="16"/>
      <c r="X36" s="15"/>
      <c r="Y36" s="13"/>
    </row>
    <row r="37" spans="1:25" x14ac:dyDescent="0.25">
      <c r="A37" s="10"/>
      <c r="B37" s="11">
        <f>SUM(B6:B36)</f>
        <v>-1875</v>
      </c>
      <c r="C37" s="11">
        <f t="shared" ref="C37:N37" si="1">SUM(C6:C36)</f>
        <v>-1875</v>
      </c>
      <c r="D37" s="11">
        <f t="shared" si="1"/>
        <v>-15</v>
      </c>
      <c r="E37" s="11">
        <f t="shared" si="1"/>
        <v>-15</v>
      </c>
      <c r="F37" s="11">
        <f t="shared" si="1"/>
        <v>-1350</v>
      </c>
      <c r="G37" s="11">
        <f t="shared" si="1"/>
        <v>-1350</v>
      </c>
      <c r="H37" s="11">
        <f t="shared" si="1"/>
        <v>-30</v>
      </c>
      <c r="I37" s="11">
        <f t="shared" si="1"/>
        <v>-30</v>
      </c>
      <c r="J37" s="11">
        <f>SUM(J6:J36)</f>
        <v>-600</v>
      </c>
      <c r="K37" s="11">
        <f>SUM(K6:K36)</f>
        <v>-600</v>
      </c>
      <c r="L37" s="11">
        <f>SUM(L6:L36)</f>
        <v>-7881</v>
      </c>
      <c r="M37" s="11">
        <f>SUM(M6:M36)</f>
        <v>-4018</v>
      </c>
      <c r="N37" s="11">
        <f t="shared" si="1"/>
        <v>3863</v>
      </c>
      <c r="P37" s="18"/>
      <c r="T37" s="18"/>
      <c r="U37" s="21"/>
      <c r="V37" s="20"/>
      <c r="W37" s="16"/>
      <c r="X37" s="15"/>
      <c r="Y37" s="13"/>
    </row>
    <row r="38" spans="1:25" x14ac:dyDescent="0.25">
      <c r="N38" s="15">
        <f>+summary!H4</f>
        <v>2.14</v>
      </c>
      <c r="P38" s="24"/>
      <c r="T38" s="18"/>
      <c r="U38" s="19"/>
      <c r="V38" s="20"/>
      <c r="W38" s="16"/>
      <c r="X38" s="15"/>
      <c r="Y38" s="13"/>
    </row>
    <row r="39" spans="1:25" x14ac:dyDescent="0.25">
      <c r="H39" s="14"/>
      <c r="I39" s="14"/>
      <c r="J39" s="14"/>
      <c r="K39" s="14"/>
      <c r="L39" s="14"/>
      <c r="M39" s="14"/>
      <c r="N39" s="47">
        <f>+N38*N37</f>
        <v>8266.82</v>
      </c>
      <c r="P39" s="24"/>
      <c r="T39" s="18"/>
      <c r="U39" s="19"/>
      <c r="V39" s="20"/>
      <c r="W39" s="16"/>
      <c r="X39" s="15"/>
      <c r="Y39" s="13"/>
    </row>
    <row r="40" spans="1:25" x14ac:dyDescent="0.25">
      <c r="N40" s="247"/>
      <c r="P40" s="18"/>
      <c r="T40" s="18"/>
      <c r="U40" s="19"/>
      <c r="V40" s="20"/>
      <c r="W40" s="16"/>
      <c r="X40" s="15"/>
      <c r="Y40" s="13"/>
    </row>
    <row r="41" spans="1:25" x14ac:dyDescent="0.25">
      <c r="A41" s="57">
        <v>37225</v>
      </c>
      <c r="C41" s="25"/>
      <c r="E41" s="25"/>
      <c r="G41" s="25"/>
      <c r="I41" s="25"/>
      <c r="K41" s="25"/>
      <c r="M41" s="25"/>
      <c r="N41" s="512">
        <v>28367.49</v>
      </c>
      <c r="P41" s="18"/>
      <c r="T41" s="18"/>
      <c r="U41" s="19"/>
      <c r="V41" s="20"/>
      <c r="W41" s="16"/>
      <c r="X41" s="15"/>
      <c r="Y41" s="13"/>
    </row>
    <row r="42" spans="1:25" x14ac:dyDescent="0.25">
      <c r="N42" s="322"/>
      <c r="P42" s="18"/>
      <c r="T42" s="18"/>
      <c r="U42" s="19"/>
      <c r="V42" s="20"/>
      <c r="W42" s="16"/>
      <c r="X42" s="15"/>
      <c r="Y42" s="13"/>
    </row>
    <row r="43" spans="1:25" x14ac:dyDescent="0.25">
      <c r="A43" s="57">
        <v>37240</v>
      </c>
      <c r="N43" s="322">
        <f>+N41+N39</f>
        <v>36634.31</v>
      </c>
      <c r="P43" s="18"/>
      <c r="T43" s="18"/>
      <c r="U43" s="19"/>
      <c r="V43" s="20"/>
      <c r="W43" s="16"/>
      <c r="X43" s="15"/>
      <c r="Y43" s="13"/>
    </row>
    <row r="44" spans="1:25" x14ac:dyDescent="0.25">
      <c r="N44" s="247"/>
      <c r="P44" s="18"/>
      <c r="T44" s="18"/>
      <c r="U44" s="19"/>
      <c r="V44" s="20"/>
      <c r="W44" s="16"/>
      <c r="X44" s="15"/>
      <c r="Y44" s="13"/>
    </row>
    <row r="45" spans="1:25" x14ac:dyDescent="0.25">
      <c r="P45" s="18"/>
      <c r="T45" s="18"/>
      <c r="U45" s="19"/>
      <c r="V45" s="20"/>
      <c r="W45" s="16"/>
      <c r="X45" s="15"/>
      <c r="Y45" s="13"/>
    </row>
    <row r="46" spans="1:25" x14ac:dyDescent="0.25">
      <c r="B46" s="1"/>
      <c r="D46" s="1"/>
      <c r="F46" s="1"/>
      <c r="H46" s="1"/>
      <c r="J46" s="1"/>
      <c r="L46" s="1"/>
      <c r="O46" s="17"/>
      <c r="P46" s="24"/>
      <c r="T46" s="18"/>
      <c r="U46" s="19"/>
      <c r="V46" s="20"/>
      <c r="W46" s="16"/>
      <c r="X46" s="15"/>
      <c r="Y46" s="13"/>
    </row>
    <row r="47" spans="1:25" x14ac:dyDescent="0.25">
      <c r="A47" s="32" t="s">
        <v>152</v>
      </c>
      <c r="B47" s="32"/>
      <c r="C47" s="32"/>
      <c r="D47" s="32"/>
      <c r="E47" s="4"/>
      <c r="F47" s="4"/>
      <c r="G47" s="4"/>
      <c r="H47" s="4"/>
      <c r="I47" s="4"/>
      <c r="J47" s="4"/>
      <c r="K47" s="4"/>
      <c r="L47" s="4"/>
      <c r="M47" s="4"/>
      <c r="N47" s="4"/>
      <c r="O47" s="17"/>
      <c r="P47" s="24"/>
      <c r="T47" s="18"/>
      <c r="U47" s="19"/>
      <c r="V47" s="20"/>
      <c r="W47" s="16"/>
      <c r="X47" s="15"/>
      <c r="Y47" s="13"/>
    </row>
    <row r="48" spans="1:25" x14ac:dyDescent="0.25">
      <c r="A48" s="49">
        <f>+A41</f>
        <v>37225</v>
      </c>
      <c r="B48" s="32"/>
      <c r="C48" s="32"/>
      <c r="D48" s="513">
        <v>10205</v>
      </c>
      <c r="E48" s="6"/>
      <c r="F48" s="6"/>
      <c r="G48" s="6"/>
      <c r="H48" s="6"/>
      <c r="I48" s="6"/>
      <c r="J48" s="6"/>
      <c r="K48" s="6"/>
      <c r="L48" s="6"/>
      <c r="M48" s="6"/>
      <c r="N48" s="6"/>
      <c r="O48" s="17"/>
      <c r="T48" s="18"/>
      <c r="U48" s="19"/>
      <c r="V48" s="20"/>
      <c r="W48" s="16"/>
      <c r="X48" s="15"/>
      <c r="Y48" s="13"/>
    </row>
    <row r="49" spans="1:25" x14ac:dyDescent="0.25">
      <c r="A49" s="49">
        <f>+A43</f>
        <v>37240</v>
      </c>
      <c r="B49" s="32"/>
      <c r="C49" s="32"/>
      <c r="D49" s="355">
        <f>+N37</f>
        <v>3863</v>
      </c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7"/>
      <c r="T49" s="18"/>
      <c r="U49" s="19"/>
      <c r="V49" s="20"/>
      <c r="W49" s="16"/>
      <c r="X49" s="15"/>
      <c r="Y49" s="13"/>
    </row>
    <row r="50" spans="1:25" x14ac:dyDescent="0.25">
      <c r="A50" s="32"/>
      <c r="B50" s="32"/>
      <c r="C50" s="32"/>
      <c r="D50" s="14">
        <f>+D49+D48</f>
        <v>14068</v>
      </c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7"/>
      <c r="U50" s="19"/>
    </row>
    <row r="51" spans="1:25" x14ac:dyDescent="0.25">
      <c r="A51" s="139"/>
      <c r="B51" s="119"/>
      <c r="C51" s="140"/>
      <c r="D51" s="140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7"/>
    </row>
    <row r="52" spans="1:25" x14ac:dyDescent="0.25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7"/>
    </row>
    <row r="53" spans="1:25" x14ac:dyDescent="0.25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7"/>
    </row>
    <row r="54" spans="1:25" x14ac:dyDescent="0.25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7"/>
    </row>
    <row r="55" spans="1:25" x14ac:dyDescent="0.25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7"/>
    </row>
    <row r="56" spans="1:25" x14ac:dyDescent="0.25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7"/>
    </row>
    <row r="57" spans="1:25" x14ac:dyDescent="0.25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7"/>
    </row>
    <row r="58" spans="1:25" x14ac:dyDescent="0.25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7"/>
    </row>
    <row r="59" spans="1:25" x14ac:dyDescent="0.25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7"/>
    </row>
    <row r="60" spans="1:25" x14ac:dyDescent="0.25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7"/>
    </row>
    <row r="61" spans="1:25" x14ac:dyDescent="0.25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7"/>
    </row>
    <row r="62" spans="1:25" x14ac:dyDescent="0.25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7"/>
    </row>
    <row r="63" spans="1:25" x14ac:dyDescent="0.25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7"/>
    </row>
    <row r="64" spans="1:25" x14ac:dyDescent="0.25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7"/>
    </row>
    <row r="65" spans="1:22" x14ac:dyDescent="0.25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7"/>
    </row>
    <row r="66" spans="1:22" x14ac:dyDescent="0.25">
      <c r="A66" s="10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7"/>
    </row>
    <row r="67" spans="1:22" x14ac:dyDescent="0.25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7"/>
    </row>
    <row r="68" spans="1:22" x14ac:dyDescent="0.25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7"/>
    </row>
    <row r="69" spans="1:22" x14ac:dyDescent="0.25">
      <c r="A69" s="10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</row>
    <row r="70" spans="1:22" x14ac:dyDescent="0.25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7"/>
      <c r="P70" s="18"/>
      <c r="Q70" s="18"/>
      <c r="R70" s="18"/>
      <c r="S70" s="18"/>
      <c r="T70" s="18"/>
      <c r="U70" s="28"/>
      <c r="V70" s="29"/>
    </row>
    <row r="71" spans="1:22" x14ac:dyDescent="0.25">
      <c r="A71" s="10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7"/>
      <c r="P71" s="18"/>
      <c r="Q71" s="18"/>
      <c r="R71" s="18"/>
      <c r="S71" s="18"/>
      <c r="T71" s="18"/>
      <c r="U71" s="28"/>
      <c r="V71" s="29"/>
    </row>
    <row r="72" spans="1:22" x14ac:dyDescent="0.25">
      <c r="A72" s="10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7"/>
      <c r="P72" s="18"/>
      <c r="Q72" s="18"/>
      <c r="R72" s="18"/>
      <c r="S72" s="18"/>
      <c r="T72" s="18"/>
      <c r="U72" s="28"/>
      <c r="V72" s="29"/>
    </row>
    <row r="73" spans="1:22" x14ac:dyDescent="0.25">
      <c r="A73" s="10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7"/>
      <c r="P73" s="18"/>
      <c r="Q73" s="18"/>
      <c r="R73" s="18"/>
      <c r="S73" s="18"/>
      <c r="T73" s="18"/>
      <c r="U73" s="28"/>
      <c r="V73" s="29"/>
    </row>
    <row r="74" spans="1:22" x14ac:dyDescent="0.25">
      <c r="A74" s="10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7"/>
      <c r="P74" s="18"/>
      <c r="Q74" s="18"/>
      <c r="R74" s="18"/>
      <c r="S74" s="18"/>
      <c r="T74" s="18"/>
      <c r="U74" s="28"/>
      <c r="V74" s="29"/>
    </row>
    <row r="75" spans="1:22" x14ac:dyDescent="0.25">
      <c r="A75" s="10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7"/>
      <c r="P75" s="18"/>
      <c r="Q75" s="18"/>
      <c r="R75" s="18"/>
      <c r="S75" s="18"/>
      <c r="T75" s="18"/>
      <c r="U75" s="28"/>
      <c r="V75" s="29"/>
    </row>
    <row r="76" spans="1:22" x14ac:dyDescent="0.25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7"/>
      <c r="P76" s="18"/>
      <c r="Q76" s="18"/>
      <c r="R76" s="18"/>
      <c r="S76" s="18"/>
      <c r="T76" s="18"/>
      <c r="U76" s="22"/>
      <c r="V76" s="29"/>
    </row>
    <row r="77" spans="1:22" x14ac:dyDescent="0.25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7"/>
      <c r="P77" s="18"/>
      <c r="Q77" s="18"/>
      <c r="R77" s="18"/>
      <c r="S77" s="18"/>
      <c r="T77" s="18"/>
      <c r="U77" s="22"/>
      <c r="V77" s="29"/>
    </row>
    <row r="78" spans="1:22" x14ac:dyDescent="0.25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7"/>
      <c r="P78" s="18"/>
      <c r="Q78" s="18"/>
      <c r="R78" s="18"/>
      <c r="S78" s="18"/>
      <c r="T78" s="18"/>
      <c r="U78" s="22"/>
      <c r="V78" s="29"/>
    </row>
    <row r="79" spans="1:22" x14ac:dyDescent="0.25">
      <c r="A79" s="10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7"/>
      <c r="P79" s="18"/>
      <c r="Q79" s="18"/>
      <c r="R79" s="18"/>
      <c r="S79" s="18"/>
      <c r="T79" s="18"/>
      <c r="U79" s="22"/>
      <c r="V79" s="29"/>
    </row>
    <row r="80" spans="1:22" x14ac:dyDescent="0.25">
      <c r="A80" s="10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7"/>
      <c r="P80" s="18"/>
      <c r="Q80" s="18"/>
      <c r="R80" s="18"/>
      <c r="S80" s="18"/>
      <c r="T80" s="18"/>
      <c r="U80" s="22"/>
      <c r="V80" s="29"/>
    </row>
    <row r="81" spans="1:22" x14ac:dyDescent="0.25">
      <c r="A81" s="26"/>
      <c r="C81" s="25"/>
      <c r="E81" s="25"/>
      <c r="G81" s="25"/>
      <c r="I81" s="25"/>
      <c r="K81" s="25"/>
      <c r="M81" s="25"/>
      <c r="O81" s="17"/>
      <c r="P81" s="18"/>
      <c r="Q81" s="18"/>
      <c r="R81" s="18"/>
      <c r="S81" s="18"/>
      <c r="T81" s="18"/>
      <c r="U81" s="22"/>
      <c r="V81" s="29"/>
    </row>
    <row r="82" spans="1:22" x14ac:dyDescent="0.25">
      <c r="A82" s="26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O82" s="17"/>
      <c r="P82" s="18"/>
      <c r="Q82" s="18"/>
      <c r="R82" s="18"/>
      <c r="S82" s="18"/>
      <c r="T82" s="18"/>
      <c r="U82" s="22"/>
      <c r="V82" s="29"/>
    </row>
    <row r="83" spans="1:22" x14ac:dyDescent="0.25">
      <c r="A83" s="26"/>
      <c r="C83" s="25"/>
      <c r="E83" s="25"/>
      <c r="H83" s="27"/>
      <c r="I83" s="27"/>
      <c r="J83" s="27"/>
      <c r="K83" s="27"/>
      <c r="L83" s="27"/>
      <c r="M83" s="27"/>
      <c r="N83" s="25"/>
      <c r="O83" s="17"/>
      <c r="P83" s="18"/>
      <c r="Q83" s="18"/>
      <c r="R83" s="18"/>
      <c r="S83" s="18"/>
      <c r="T83" s="18"/>
      <c r="V83" s="29"/>
    </row>
    <row r="84" spans="1:22" x14ac:dyDescent="0.25">
      <c r="A84" s="26"/>
      <c r="O84" s="17"/>
      <c r="P84" s="18"/>
      <c r="Q84" s="18"/>
      <c r="R84" s="18"/>
      <c r="S84" s="18"/>
      <c r="T84" s="18"/>
      <c r="V84" s="29"/>
    </row>
    <row r="85" spans="1:22" x14ac:dyDescent="0.25">
      <c r="A85" s="26"/>
      <c r="O85" s="17"/>
      <c r="P85" s="18"/>
      <c r="Q85" s="18"/>
      <c r="R85" s="18"/>
      <c r="S85" s="18"/>
      <c r="T85" s="18"/>
      <c r="V85" s="29"/>
    </row>
    <row r="86" spans="1:22" x14ac:dyDescent="0.25">
      <c r="A86" s="26"/>
      <c r="O86" s="17"/>
      <c r="P86" s="18"/>
      <c r="Q86" s="18"/>
      <c r="R86" s="18"/>
      <c r="S86" s="18"/>
      <c r="T86" s="18"/>
      <c r="V86" s="29"/>
    </row>
    <row r="87" spans="1:22" x14ac:dyDescent="0.25">
      <c r="A87" s="26"/>
      <c r="O87" s="17"/>
      <c r="P87" s="18"/>
      <c r="Q87" s="18"/>
      <c r="R87" s="18"/>
      <c r="S87" s="18"/>
      <c r="T87" s="18"/>
      <c r="V87" s="29"/>
    </row>
    <row r="88" spans="1:22" x14ac:dyDescent="0.25">
      <c r="A88" s="26"/>
      <c r="O88" s="17"/>
      <c r="P88" s="18"/>
      <c r="Q88" s="18"/>
      <c r="R88" s="18"/>
      <c r="S88" s="18"/>
      <c r="T88" s="18"/>
      <c r="V88" s="29"/>
    </row>
    <row r="89" spans="1:22" x14ac:dyDescent="0.25">
      <c r="A89" s="26"/>
      <c r="O89" s="17"/>
      <c r="P89" s="18"/>
      <c r="Q89" s="18"/>
      <c r="R89" s="18"/>
      <c r="S89" s="18"/>
      <c r="T89" s="18"/>
      <c r="V89" s="29"/>
    </row>
    <row r="90" spans="1:22" x14ac:dyDescent="0.25">
      <c r="B90" s="1"/>
      <c r="D90" s="1"/>
      <c r="F90" s="1"/>
      <c r="H90" s="1"/>
      <c r="J90" s="1"/>
      <c r="L90" s="1"/>
      <c r="O90" s="17"/>
      <c r="P90" s="18"/>
      <c r="Q90" s="18"/>
      <c r="R90" s="18"/>
      <c r="S90" s="18"/>
      <c r="T90" s="18"/>
      <c r="V90" s="29"/>
    </row>
    <row r="91" spans="1:22" x14ac:dyDescent="0.25">
      <c r="A91" s="3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17"/>
      <c r="P91" s="18"/>
      <c r="Q91" s="18"/>
      <c r="R91" s="18"/>
      <c r="S91" s="18"/>
      <c r="T91" s="18"/>
      <c r="V91" s="29"/>
    </row>
    <row r="92" spans="1:22" x14ac:dyDescent="0.25">
      <c r="A92" s="5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17"/>
      <c r="P92" s="27"/>
      <c r="Q92" s="27"/>
      <c r="R92" s="27"/>
      <c r="S92" s="27"/>
      <c r="T92" s="27"/>
      <c r="V92" s="8"/>
    </row>
    <row r="93" spans="1:22" x14ac:dyDescent="0.25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</row>
    <row r="94" spans="1:22" x14ac:dyDescent="0.25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</row>
    <row r="95" spans="1:22" x14ac:dyDescent="0.25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</row>
    <row r="96" spans="1:22" x14ac:dyDescent="0.25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</row>
    <row r="97" spans="1:14" x14ac:dyDescent="0.25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</row>
    <row r="98" spans="1:14" x14ac:dyDescent="0.25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</row>
    <row r="99" spans="1:14" x14ac:dyDescent="0.25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</row>
    <row r="100" spans="1:14" x14ac:dyDescent="0.25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</row>
    <row r="101" spans="1:14" x14ac:dyDescent="0.25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</row>
    <row r="102" spans="1:14" x14ac:dyDescent="0.25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</row>
    <row r="103" spans="1:14" x14ac:dyDescent="0.25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</row>
    <row r="104" spans="1:14" x14ac:dyDescent="0.25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</row>
    <row r="105" spans="1:14" x14ac:dyDescent="0.25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</row>
    <row r="106" spans="1:14" x14ac:dyDescent="0.25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</row>
    <row r="107" spans="1:14" x14ac:dyDescent="0.25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</row>
    <row r="108" spans="1:14" x14ac:dyDescent="0.25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</row>
    <row r="109" spans="1:14" x14ac:dyDescent="0.25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</row>
    <row r="110" spans="1:14" x14ac:dyDescent="0.25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</row>
    <row r="111" spans="1:14" x14ac:dyDescent="0.25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</row>
    <row r="112" spans="1:14" x14ac:dyDescent="0.25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</row>
    <row r="113" spans="1:14" x14ac:dyDescent="0.25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</row>
    <row r="114" spans="1:14" x14ac:dyDescent="0.25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</row>
    <row r="115" spans="1:14" x14ac:dyDescent="0.25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</row>
    <row r="116" spans="1:14" x14ac:dyDescent="0.25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</row>
    <row r="117" spans="1:14" x14ac:dyDescent="0.25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</row>
    <row r="118" spans="1:14" x14ac:dyDescent="0.25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</row>
    <row r="119" spans="1:14" x14ac:dyDescent="0.25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</row>
    <row r="120" spans="1:14" x14ac:dyDescent="0.25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</row>
    <row r="121" spans="1:14" x14ac:dyDescent="0.25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</row>
    <row r="122" spans="1:14" x14ac:dyDescent="0.25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</row>
    <row r="123" spans="1:14" x14ac:dyDescent="0.25">
      <c r="A123" s="10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</row>
    <row r="124" spans="1:14" x14ac:dyDescent="0.25">
      <c r="A124" s="10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</row>
    <row r="125" spans="1:14" x14ac:dyDescent="0.25">
      <c r="A125" s="26"/>
      <c r="B125" s="24"/>
      <c r="C125" s="25"/>
      <c r="D125" s="24"/>
      <c r="E125" s="25"/>
      <c r="F125" s="24"/>
      <c r="G125" s="25"/>
      <c r="H125" s="24"/>
      <c r="I125" s="25"/>
      <c r="J125" s="24"/>
      <c r="K125" s="25"/>
      <c r="L125" s="24"/>
      <c r="M125" s="25"/>
    </row>
    <row r="126" spans="1:14" x14ac:dyDescent="0.25">
      <c r="A126" s="26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</row>
    <row r="127" spans="1:14" x14ac:dyDescent="0.25">
      <c r="A127" s="26"/>
      <c r="C127" s="25"/>
      <c r="E127" s="25"/>
      <c r="H127" s="27"/>
      <c r="I127" s="27"/>
      <c r="J127" s="27"/>
      <c r="K127" s="27"/>
      <c r="L127" s="27"/>
      <c r="M127" s="27"/>
      <c r="N127" s="25"/>
    </row>
    <row r="128" spans="1:14" x14ac:dyDescent="0.25">
      <c r="A128" s="26"/>
    </row>
    <row r="129" spans="1:14" x14ac:dyDescent="0.25">
      <c r="B129" s="1"/>
      <c r="D129" s="1"/>
      <c r="F129" s="1"/>
      <c r="H129" s="1"/>
      <c r="J129" s="1"/>
      <c r="L129" s="1"/>
    </row>
    <row r="130" spans="1:14" x14ac:dyDescent="0.25">
      <c r="B130" s="30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</row>
    <row r="131" spans="1:14" x14ac:dyDescent="0.25">
      <c r="A131" s="5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</row>
    <row r="132" spans="1:14" x14ac:dyDescent="0.25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</row>
    <row r="133" spans="1:14" x14ac:dyDescent="0.25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</row>
    <row r="134" spans="1:14" x14ac:dyDescent="0.25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</row>
    <row r="135" spans="1:14" x14ac:dyDescent="0.25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</row>
    <row r="136" spans="1:14" x14ac:dyDescent="0.25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</row>
    <row r="137" spans="1:14" x14ac:dyDescent="0.25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</row>
    <row r="138" spans="1:14" x14ac:dyDescent="0.25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</row>
    <row r="139" spans="1:14" x14ac:dyDescent="0.25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</row>
    <row r="140" spans="1:14" x14ac:dyDescent="0.25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</row>
    <row r="141" spans="1:14" x14ac:dyDescent="0.25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</row>
    <row r="142" spans="1:14" x14ac:dyDescent="0.25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</row>
    <row r="143" spans="1:14" x14ac:dyDescent="0.25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</row>
    <row r="144" spans="1:14" x14ac:dyDescent="0.25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</row>
    <row r="145" spans="1:14" x14ac:dyDescent="0.25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</row>
    <row r="146" spans="1:14" x14ac:dyDescent="0.25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</row>
    <row r="147" spans="1:14" x14ac:dyDescent="0.25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</row>
    <row r="148" spans="1:14" x14ac:dyDescent="0.25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</row>
    <row r="149" spans="1:14" x14ac:dyDescent="0.25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</row>
    <row r="150" spans="1:14" x14ac:dyDescent="0.25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</row>
    <row r="151" spans="1:14" x14ac:dyDescent="0.25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</row>
    <row r="152" spans="1:14" x14ac:dyDescent="0.25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</row>
    <row r="153" spans="1:14" x14ac:dyDescent="0.25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</row>
    <row r="154" spans="1:14" x14ac:dyDescent="0.25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</row>
    <row r="155" spans="1:14" x14ac:dyDescent="0.25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</row>
    <row r="156" spans="1:14" x14ac:dyDescent="0.25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</row>
    <row r="157" spans="1:14" x14ac:dyDescent="0.25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</row>
    <row r="158" spans="1:14" x14ac:dyDescent="0.25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</row>
    <row r="159" spans="1:14" x14ac:dyDescent="0.25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</row>
    <row r="160" spans="1:14" x14ac:dyDescent="0.25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</row>
    <row r="161" spans="1:14" x14ac:dyDescent="0.25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</row>
    <row r="162" spans="1:14" x14ac:dyDescent="0.25">
      <c r="A162" s="10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</row>
    <row r="163" spans="1:14" x14ac:dyDescent="0.25">
      <c r="A163" s="10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</row>
    <row r="166" spans="1:14" x14ac:dyDescent="0.25">
      <c r="I166" s="31"/>
      <c r="K166" s="31"/>
      <c r="M166" s="31"/>
      <c r="N166" s="24"/>
    </row>
    <row r="167" spans="1:14" x14ac:dyDescent="0.25">
      <c r="N167" s="24"/>
    </row>
    <row r="171" spans="1:14" x14ac:dyDescent="0.25">
      <c r="B171" s="1"/>
      <c r="D171" s="1"/>
      <c r="F171" s="1"/>
      <c r="H171" s="1"/>
      <c r="J171" s="1"/>
      <c r="L171" s="1"/>
    </row>
    <row r="172" spans="1:14" x14ac:dyDescent="0.25">
      <c r="B172" s="30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</row>
    <row r="173" spans="1:14" x14ac:dyDescent="0.25">
      <c r="A173" s="5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</row>
    <row r="174" spans="1:14" x14ac:dyDescent="0.25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</row>
    <row r="175" spans="1:14" x14ac:dyDescent="0.25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</row>
    <row r="176" spans="1:14" x14ac:dyDescent="0.25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</row>
    <row r="177" spans="1:13" x14ac:dyDescent="0.25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</row>
    <row r="178" spans="1:13" x14ac:dyDescent="0.25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</row>
    <row r="179" spans="1:13" x14ac:dyDescent="0.25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</row>
    <row r="180" spans="1:13" x14ac:dyDescent="0.25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</row>
    <row r="181" spans="1:13" x14ac:dyDescent="0.25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</row>
    <row r="182" spans="1:13" x14ac:dyDescent="0.25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</row>
    <row r="183" spans="1:13" x14ac:dyDescent="0.25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</row>
    <row r="184" spans="1:13" x14ac:dyDescent="0.25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</row>
    <row r="185" spans="1:13" x14ac:dyDescent="0.25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</row>
    <row r="186" spans="1:13" x14ac:dyDescent="0.25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</row>
    <row r="187" spans="1:13" x14ac:dyDescent="0.25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</row>
    <row r="188" spans="1:13" x14ac:dyDescent="0.25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</row>
    <row r="189" spans="1:13" x14ac:dyDescent="0.25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</row>
    <row r="190" spans="1:13" x14ac:dyDescent="0.25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</row>
    <row r="191" spans="1:13" x14ac:dyDescent="0.25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</row>
    <row r="192" spans="1:13" x14ac:dyDescent="0.25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</row>
    <row r="193" spans="1:13" x14ac:dyDescent="0.25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</row>
    <row r="194" spans="1:13" x14ac:dyDescent="0.25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</row>
    <row r="195" spans="1:13" x14ac:dyDescent="0.25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</row>
    <row r="196" spans="1:13" x14ac:dyDescent="0.25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</row>
    <row r="197" spans="1:13" x14ac:dyDescent="0.25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</row>
    <row r="198" spans="1:13" x14ac:dyDescent="0.25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</row>
    <row r="199" spans="1:13" x14ac:dyDescent="0.25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</row>
    <row r="200" spans="1:13" x14ac:dyDescent="0.25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</row>
    <row r="201" spans="1:13" x14ac:dyDescent="0.25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</row>
    <row r="202" spans="1:13" x14ac:dyDescent="0.25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</row>
    <row r="203" spans="1:13" x14ac:dyDescent="0.25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</row>
    <row r="204" spans="1:13" x14ac:dyDescent="0.25">
      <c r="A204" s="10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</row>
    <row r="205" spans="1:13" x14ac:dyDescent="0.25">
      <c r="A205" s="10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</row>
    <row r="208" spans="1:13" x14ac:dyDescent="0.25">
      <c r="I208" s="31"/>
      <c r="K208" s="31"/>
      <c r="M208" s="31"/>
    </row>
    <row r="214" spans="1:13" x14ac:dyDescent="0.25">
      <c r="B214" s="1"/>
      <c r="D214" s="1"/>
      <c r="F214" s="1"/>
      <c r="H214" s="1"/>
      <c r="J214" s="1"/>
      <c r="L214" s="1"/>
    </row>
    <row r="215" spans="1:13" x14ac:dyDescent="0.25">
      <c r="B215" s="30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</row>
    <row r="216" spans="1:13" x14ac:dyDescent="0.25">
      <c r="A216" s="5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</row>
    <row r="217" spans="1:13" x14ac:dyDescent="0.25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</row>
    <row r="218" spans="1:13" x14ac:dyDescent="0.25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</row>
    <row r="219" spans="1:13" x14ac:dyDescent="0.25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</row>
    <row r="220" spans="1:13" x14ac:dyDescent="0.25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</row>
    <row r="221" spans="1:13" x14ac:dyDescent="0.25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</row>
    <row r="222" spans="1:13" x14ac:dyDescent="0.25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</row>
    <row r="223" spans="1:13" x14ac:dyDescent="0.25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</row>
    <row r="224" spans="1:13" x14ac:dyDescent="0.25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</row>
    <row r="225" spans="1:13" x14ac:dyDescent="0.25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</row>
    <row r="226" spans="1:13" x14ac:dyDescent="0.25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</row>
    <row r="227" spans="1:13" x14ac:dyDescent="0.25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</row>
    <row r="228" spans="1:13" x14ac:dyDescent="0.25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</row>
    <row r="229" spans="1:13" x14ac:dyDescent="0.25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</row>
    <row r="230" spans="1:13" x14ac:dyDescent="0.25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</row>
    <row r="231" spans="1:13" x14ac:dyDescent="0.25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</row>
    <row r="232" spans="1:13" x14ac:dyDescent="0.25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</row>
    <row r="233" spans="1:13" x14ac:dyDescent="0.25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</row>
    <row r="234" spans="1:13" x14ac:dyDescent="0.25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</row>
    <row r="235" spans="1:13" x14ac:dyDescent="0.25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</row>
    <row r="236" spans="1:13" x14ac:dyDescent="0.25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</row>
    <row r="237" spans="1:13" x14ac:dyDescent="0.25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</row>
    <row r="238" spans="1:13" x14ac:dyDescent="0.25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</row>
    <row r="239" spans="1:13" x14ac:dyDescent="0.25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</row>
    <row r="240" spans="1:13" x14ac:dyDescent="0.25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</row>
    <row r="241" spans="1:21" x14ac:dyDescent="0.25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</row>
    <row r="242" spans="1:21" x14ac:dyDescent="0.25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</row>
    <row r="243" spans="1:21" x14ac:dyDescent="0.25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</row>
    <row r="244" spans="1:21" x14ac:dyDescent="0.25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</row>
    <row r="245" spans="1:21" x14ac:dyDescent="0.25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</row>
    <row r="246" spans="1:21" x14ac:dyDescent="0.25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</row>
    <row r="247" spans="1:21" x14ac:dyDescent="0.25">
      <c r="A247" s="10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</row>
    <row r="248" spans="1:21" x14ac:dyDescent="0.25">
      <c r="A248" s="10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</row>
    <row r="251" spans="1:21" x14ac:dyDescent="0.25">
      <c r="I251" s="31"/>
      <c r="K251" s="31"/>
      <c r="M251" s="31"/>
    </row>
    <row r="256" spans="1:21" x14ac:dyDescent="0.25">
      <c r="B256" s="1"/>
      <c r="D256" s="1"/>
      <c r="F256" s="1"/>
      <c r="H256" s="1"/>
      <c r="J256" s="1"/>
      <c r="L256" s="1"/>
      <c r="O256" s="1"/>
      <c r="Q256" s="1"/>
      <c r="S256" s="1"/>
      <c r="U256" s="1"/>
    </row>
    <row r="257" spans="1:23" x14ac:dyDescent="0.25">
      <c r="B257" s="30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O257" s="30"/>
      <c r="P257" s="4"/>
      <c r="Q257" s="4"/>
      <c r="R257" s="4"/>
      <c r="S257" s="4"/>
      <c r="T257" s="4"/>
      <c r="U257" s="4"/>
      <c r="V257" s="4"/>
      <c r="W257" s="4"/>
    </row>
    <row r="258" spans="1:23" x14ac:dyDescent="0.25">
      <c r="A258" s="5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5"/>
      <c r="O258" s="6"/>
      <c r="P258" s="6"/>
      <c r="Q258" s="6"/>
      <c r="R258" s="6"/>
      <c r="S258" s="6"/>
      <c r="T258" s="6"/>
      <c r="U258" s="6"/>
      <c r="V258" s="6"/>
      <c r="W258" s="6"/>
    </row>
    <row r="259" spans="1:23" x14ac:dyDescent="0.25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0"/>
      <c r="O259" s="11"/>
      <c r="P259" s="11"/>
      <c r="Q259" s="11"/>
      <c r="R259" s="11"/>
      <c r="S259" s="11"/>
      <c r="T259" s="11"/>
      <c r="U259" s="11"/>
      <c r="V259" s="11"/>
      <c r="W259" s="11"/>
    </row>
    <row r="260" spans="1:23" x14ac:dyDescent="0.25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0"/>
      <c r="O260" s="11"/>
      <c r="P260" s="11"/>
      <c r="Q260" s="11"/>
      <c r="R260" s="11"/>
      <c r="S260" s="11"/>
      <c r="T260" s="11"/>
      <c r="U260" s="11"/>
      <c r="V260" s="11"/>
      <c r="W260" s="11"/>
    </row>
    <row r="261" spans="1:23" x14ac:dyDescent="0.25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0"/>
      <c r="O261" s="11"/>
      <c r="P261" s="11"/>
      <c r="Q261" s="11"/>
      <c r="R261" s="11"/>
      <c r="S261" s="11"/>
      <c r="T261" s="11"/>
      <c r="U261" s="11"/>
      <c r="V261" s="11"/>
      <c r="W261" s="11"/>
    </row>
    <row r="262" spans="1:23" x14ac:dyDescent="0.25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0"/>
      <c r="O262" s="11"/>
      <c r="P262" s="11"/>
      <c r="Q262" s="11"/>
      <c r="R262" s="11"/>
      <c r="S262" s="11"/>
      <c r="T262" s="11"/>
      <c r="U262" s="11"/>
      <c r="V262" s="11"/>
      <c r="W262" s="11"/>
    </row>
    <row r="263" spans="1:23" x14ac:dyDescent="0.25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0"/>
      <c r="O263" s="11"/>
      <c r="P263" s="11"/>
      <c r="Q263" s="11"/>
      <c r="R263" s="11"/>
      <c r="S263" s="11"/>
      <c r="T263" s="11"/>
      <c r="U263" s="11"/>
      <c r="V263" s="11"/>
      <c r="W263" s="11"/>
    </row>
    <row r="264" spans="1:23" x14ac:dyDescent="0.25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0"/>
      <c r="O264" s="11"/>
      <c r="P264" s="11"/>
      <c r="Q264" s="11"/>
      <c r="R264" s="11"/>
      <c r="S264" s="11"/>
      <c r="T264" s="11"/>
      <c r="U264" s="11"/>
      <c r="V264" s="11"/>
      <c r="W264" s="11"/>
    </row>
    <row r="265" spans="1:23" x14ac:dyDescent="0.25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0"/>
      <c r="O265" s="11"/>
      <c r="P265" s="11"/>
      <c r="Q265" s="11"/>
      <c r="R265" s="11"/>
      <c r="S265" s="11"/>
      <c r="T265" s="11"/>
      <c r="U265" s="11"/>
      <c r="V265" s="11"/>
      <c r="W265" s="11"/>
    </row>
    <row r="266" spans="1:23" x14ac:dyDescent="0.25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0"/>
      <c r="O266" s="11"/>
      <c r="P266" s="11"/>
      <c r="Q266" s="11"/>
      <c r="R266" s="11"/>
      <c r="S266" s="11"/>
      <c r="T266" s="11"/>
      <c r="U266" s="11"/>
      <c r="V266" s="11"/>
      <c r="W266" s="11"/>
    </row>
    <row r="267" spans="1:23" x14ac:dyDescent="0.25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0"/>
      <c r="O267" s="11"/>
      <c r="P267" s="11"/>
      <c r="Q267" s="11"/>
      <c r="R267" s="11"/>
      <c r="S267" s="11"/>
      <c r="T267" s="11"/>
      <c r="U267" s="11"/>
      <c r="V267" s="11"/>
      <c r="W267" s="11"/>
    </row>
    <row r="268" spans="1:23" x14ac:dyDescent="0.25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0"/>
      <c r="O268" s="11"/>
      <c r="P268" s="11"/>
      <c r="Q268" s="11"/>
      <c r="R268" s="11"/>
      <c r="S268" s="11"/>
      <c r="T268" s="11"/>
      <c r="U268" s="11"/>
      <c r="V268" s="11"/>
      <c r="W268" s="11"/>
    </row>
    <row r="269" spans="1:23" x14ac:dyDescent="0.25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0"/>
      <c r="O269" s="11"/>
      <c r="P269" s="11"/>
      <c r="Q269" s="11"/>
      <c r="R269" s="11"/>
      <c r="S269" s="11"/>
      <c r="T269" s="11"/>
      <c r="U269" s="11"/>
      <c r="V269" s="11"/>
      <c r="W269" s="11"/>
    </row>
    <row r="270" spans="1:23" x14ac:dyDescent="0.25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0"/>
      <c r="O270" s="11"/>
      <c r="P270" s="11"/>
      <c r="Q270" s="11"/>
      <c r="R270" s="11"/>
      <c r="S270" s="11"/>
      <c r="T270" s="11"/>
      <c r="U270" s="11"/>
      <c r="V270" s="11"/>
      <c r="W270" s="11"/>
    </row>
    <row r="271" spans="1:23" x14ac:dyDescent="0.25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0"/>
      <c r="O271" s="11"/>
      <c r="P271" s="11"/>
      <c r="Q271" s="11"/>
      <c r="R271" s="11"/>
      <c r="S271" s="11"/>
      <c r="T271" s="11"/>
      <c r="U271" s="11"/>
      <c r="V271" s="11"/>
      <c r="W271" s="11"/>
    </row>
    <row r="272" spans="1:23" x14ac:dyDescent="0.25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0"/>
      <c r="O272" s="11"/>
      <c r="P272" s="11"/>
      <c r="Q272" s="11"/>
      <c r="R272" s="11"/>
      <c r="S272" s="11"/>
      <c r="T272" s="11"/>
      <c r="U272" s="11"/>
      <c r="V272" s="11"/>
      <c r="W272" s="11"/>
    </row>
    <row r="273" spans="1:23" x14ac:dyDescent="0.25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0"/>
      <c r="O273" s="11"/>
      <c r="P273" s="11"/>
      <c r="Q273" s="11"/>
      <c r="R273" s="11"/>
      <c r="S273" s="11"/>
      <c r="T273" s="11"/>
      <c r="U273" s="11"/>
      <c r="V273" s="11"/>
      <c r="W273" s="11"/>
    </row>
    <row r="274" spans="1:23" x14ac:dyDescent="0.25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0"/>
      <c r="O274" s="11"/>
      <c r="P274" s="11"/>
      <c r="Q274" s="11"/>
      <c r="R274" s="11"/>
      <c r="S274" s="11"/>
      <c r="T274" s="11"/>
      <c r="U274" s="11"/>
      <c r="V274" s="11"/>
      <c r="W274" s="11"/>
    </row>
    <row r="275" spans="1:23" x14ac:dyDescent="0.25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0"/>
      <c r="O275" s="11"/>
      <c r="P275" s="11"/>
      <c r="Q275" s="11"/>
      <c r="R275" s="11"/>
      <c r="S275" s="11"/>
      <c r="T275" s="11"/>
      <c r="U275" s="11"/>
      <c r="V275" s="11"/>
      <c r="W275" s="11"/>
    </row>
    <row r="276" spans="1:23" x14ac:dyDescent="0.25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0"/>
      <c r="O276" s="11"/>
      <c r="P276" s="11"/>
      <c r="Q276" s="11"/>
      <c r="R276" s="11"/>
      <c r="S276" s="11"/>
      <c r="T276" s="11"/>
      <c r="U276" s="11"/>
      <c r="V276" s="11"/>
      <c r="W276" s="11"/>
    </row>
    <row r="277" spans="1:23" x14ac:dyDescent="0.25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0"/>
      <c r="O277" s="11"/>
      <c r="P277" s="11"/>
      <c r="Q277" s="11"/>
      <c r="R277" s="11"/>
      <c r="S277" s="11"/>
      <c r="T277" s="11"/>
      <c r="U277" s="11"/>
      <c r="V277" s="11"/>
      <c r="W277" s="11"/>
    </row>
    <row r="278" spans="1:23" x14ac:dyDescent="0.25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0"/>
      <c r="O278" s="11"/>
      <c r="P278" s="11"/>
      <c r="Q278" s="11"/>
      <c r="R278" s="11"/>
      <c r="S278" s="11"/>
      <c r="T278" s="11"/>
      <c r="U278" s="11"/>
      <c r="V278" s="11"/>
      <c r="W278" s="11"/>
    </row>
    <row r="279" spans="1:23" x14ac:dyDescent="0.25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0"/>
      <c r="O279" s="11"/>
      <c r="P279" s="11"/>
      <c r="Q279" s="11"/>
      <c r="R279" s="11"/>
      <c r="S279" s="11"/>
      <c r="T279" s="11"/>
      <c r="U279" s="11"/>
      <c r="V279" s="11"/>
      <c r="W279" s="11"/>
    </row>
    <row r="280" spans="1:23" x14ac:dyDescent="0.25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0"/>
      <c r="O280" s="11"/>
      <c r="P280" s="11"/>
      <c r="Q280" s="11"/>
      <c r="R280" s="11"/>
      <c r="S280" s="11"/>
      <c r="T280" s="11"/>
      <c r="U280" s="11"/>
      <c r="V280" s="11"/>
      <c r="W280" s="11"/>
    </row>
    <row r="281" spans="1:23" x14ac:dyDescent="0.25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0"/>
      <c r="O281" s="11"/>
      <c r="P281" s="11"/>
      <c r="Q281" s="11"/>
      <c r="R281" s="11"/>
      <c r="S281" s="11"/>
      <c r="T281" s="11"/>
      <c r="U281" s="11"/>
      <c r="V281" s="11"/>
      <c r="W281" s="11"/>
    </row>
    <row r="282" spans="1:23" x14ac:dyDescent="0.25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0"/>
      <c r="O282" s="11"/>
      <c r="P282" s="11"/>
      <c r="Q282" s="11"/>
      <c r="R282" s="11"/>
      <c r="S282" s="11"/>
      <c r="T282" s="11"/>
      <c r="U282" s="11"/>
      <c r="V282" s="11"/>
      <c r="W282" s="11"/>
    </row>
    <row r="283" spans="1:23" x14ac:dyDescent="0.25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0"/>
      <c r="O283" s="11"/>
      <c r="P283" s="11"/>
      <c r="Q283" s="11"/>
      <c r="R283" s="11"/>
      <c r="S283" s="11"/>
      <c r="T283" s="11"/>
      <c r="U283" s="11"/>
      <c r="V283" s="11"/>
      <c r="W283" s="11"/>
    </row>
    <row r="284" spans="1:23" x14ac:dyDescent="0.25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0"/>
      <c r="O284" s="11"/>
      <c r="P284" s="11"/>
      <c r="Q284" s="11"/>
      <c r="R284" s="11"/>
      <c r="S284" s="11"/>
      <c r="T284" s="11"/>
      <c r="U284" s="11"/>
      <c r="V284" s="11"/>
      <c r="W284" s="11"/>
    </row>
    <row r="285" spans="1:23" x14ac:dyDescent="0.25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0"/>
      <c r="O285" s="11"/>
      <c r="P285" s="11"/>
      <c r="Q285" s="11"/>
      <c r="R285" s="11"/>
      <c r="S285" s="11"/>
      <c r="T285" s="11"/>
      <c r="U285" s="11"/>
      <c r="V285" s="11"/>
      <c r="W285" s="11"/>
    </row>
    <row r="286" spans="1:23" x14ac:dyDescent="0.25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0"/>
      <c r="O286" s="11"/>
      <c r="P286" s="11"/>
      <c r="Q286" s="11"/>
      <c r="R286" s="11"/>
      <c r="S286" s="11"/>
      <c r="T286" s="11"/>
      <c r="U286" s="11"/>
      <c r="V286" s="11"/>
      <c r="W286" s="11"/>
    </row>
    <row r="287" spans="1:23" x14ac:dyDescent="0.25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0"/>
      <c r="O287" s="11"/>
      <c r="P287" s="11"/>
      <c r="Q287" s="11"/>
      <c r="R287" s="11"/>
      <c r="S287" s="11"/>
      <c r="T287" s="11"/>
      <c r="U287" s="11"/>
      <c r="V287" s="11"/>
      <c r="W287" s="11"/>
    </row>
    <row r="288" spans="1:23" x14ac:dyDescent="0.25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0"/>
      <c r="O288" s="11"/>
      <c r="P288" s="11"/>
      <c r="Q288" s="11"/>
      <c r="R288" s="11"/>
      <c r="S288" s="11"/>
      <c r="T288" s="11"/>
      <c r="U288" s="11"/>
      <c r="V288" s="11"/>
      <c r="W288" s="11"/>
    </row>
    <row r="289" spans="1:23" x14ac:dyDescent="0.25">
      <c r="A289" s="10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0"/>
      <c r="O289" s="11"/>
      <c r="P289" s="11"/>
      <c r="Q289" s="11"/>
      <c r="R289" s="11"/>
      <c r="S289" s="11"/>
      <c r="T289" s="11"/>
      <c r="U289" s="11"/>
      <c r="V289" s="11"/>
      <c r="W289" s="11"/>
    </row>
    <row r="290" spans="1:23" x14ac:dyDescent="0.25">
      <c r="A290" s="10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0"/>
      <c r="O290" s="11"/>
      <c r="P290" s="11"/>
      <c r="Q290" s="11"/>
      <c r="R290" s="11"/>
      <c r="S290" s="11"/>
      <c r="T290" s="11"/>
      <c r="U290" s="11"/>
      <c r="V290" s="11"/>
      <c r="W290" s="11"/>
    </row>
    <row r="293" spans="1:23" x14ac:dyDescent="0.25">
      <c r="I293" s="31"/>
      <c r="K293" s="31"/>
      <c r="M293" s="31"/>
      <c r="V293" s="31"/>
      <c r="W293" s="24"/>
    </row>
    <row r="294" spans="1:23" x14ac:dyDescent="0.25">
      <c r="W294" s="24"/>
    </row>
    <row r="295" spans="1:23" x14ac:dyDescent="0.25">
      <c r="W295" s="24"/>
    </row>
    <row r="297" spans="1:23" x14ac:dyDescent="0.25">
      <c r="O297" s="1"/>
      <c r="Q297" s="1"/>
      <c r="S297" s="1"/>
      <c r="U297" s="1"/>
    </row>
    <row r="298" spans="1:23" x14ac:dyDescent="0.25">
      <c r="O298" s="30"/>
      <c r="P298" s="4"/>
      <c r="Q298" s="4"/>
      <c r="R298" s="4"/>
      <c r="S298" s="4"/>
      <c r="T298" s="4"/>
      <c r="U298" s="4"/>
      <c r="V298" s="4"/>
      <c r="W298" s="4"/>
    </row>
    <row r="299" spans="1:23" x14ac:dyDescent="0.25">
      <c r="N299" s="5"/>
      <c r="O299" s="6"/>
      <c r="P299" s="6"/>
      <c r="Q299" s="6"/>
      <c r="R299" s="6"/>
      <c r="S299" s="6"/>
      <c r="T299" s="6"/>
      <c r="U299" s="6"/>
      <c r="V299" s="6"/>
      <c r="W299" s="6"/>
    </row>
    <row r="300" spans="1:23" x14ac:dyDescent="0.25">
      <c r="N300" s="10"/>
      <c r="O300" s="11"/>
      <c r="P300" s="11"/>
      <c r="Q300" s="11"/>
      <c r="R300" s="11"/>
      <c r="S300" s="11"/>
      <c r="T300" s="11"/>
      <c r="U300" s="11"/>
      <c r="V300" s="11"/>
      <c r="W300" s="11"/>
    </row>
    <row r="301" spans="1:23" x14ac:dyDescent="0.25">
      <c r="N301" s="10"/>
      <c r="O301" s="11"/>
      <c r="P301" s="11"/>
      <c r="Q301" s="11"/>
      <c r="R301" s="11"/>
      <c r="S301" s="11"/>
      <c r="T301" s="11"/>
      <c r="U301" s="11"/>
      <c r="V301" s="11"/>
      <c r="W301" s="11"/>
    </row>
    <row r="302" spans="1:23" x14ac:dyDescent="0.25">
      <c r="N302" s="10"/>
      <c r="O302" s="11"/>
      <c r="P302" s="11"/>
      <c r="Q302" s="11"/>
      <c r="R302" s="11"/>
      <c r="S302" s="11"/>
      <c r="T302" s="11"/>
      <c r="U302" s="11"/>
      <c r="V302" s="11"/>
      <c r="W302" s="11"/>
    </row>
    <row r="303" spans="1:23" x14ac:dyDescent="0.25">
      <c r="N303" s="10"/>
      <c r="O303" s="11"/>
      <c r="P303" s="11"/>
      <c r="Q303" s="11"/>
      <c r="R303" s="11"/>
      <c r="S303" s="11"/>
      <c r="T303" s="11"/>
      <c r="U303" s="11"/>
      <c r="V303" s="11"/>
      <c r="W303" s="11"/>
    </row>
    <row r="304" spans="1:23" x14ac:dyDescent="0.25">
      <c r="N304" s="10"/>
      <c r="O304" s="11"/>
      <c r="P304" s="11"/>
      <c r="Q304" s="11"/>
      <c r="R304" s="11"/>
      <c r="S304" s="11"/>
      <c r="T304" s="11"/>
      <c r="U304" s="11"/>
      <c r="V304" s="11"/>
      <c r="W304" s="11"/>
    </row>
    <row r="305" spans="14:23" x14ac:dyDescent="0.25">
      <c r="N305" s="10"/>
      <c r="O305" s="11"/>
      <c r="P305" s="11"/>
      <c r="Q305" s="11"/>
      <c r="R305" s="11"/>
      <c r="S305" s="11"/>
      <c r="T305" s="11"/>
      <c r="U305" s="11"/>
      <c r="V305" s="11"/>
      <c r="W305" s="11"/>
    </row>
    <row r="306" spans="14:23" x14ac:dyDescent="0.25">
      <c r="N306" s="10"/>
      <c r="O306" s="11"/>
      <c r="P306" s="11"/>
      <c r="Q306" s="11"/>
      <c r="R306" s="11"/>
      <c r="S306" s="11"/>
      <c r="T306" s="11"/>
      <c r="U306" s="11"/>
      <c r="V306" s="11"/>
      <c r="W306" s="11"/>
    </row>
    <row r="307" spans="14:23" x14ac:dyDescent="0.25">
      <c r="N307" s="10"/>
      <c r="O307" s="11"/>
      <c r="P307" s="11"/>
      <c r="Q307" s="11"/>
      <c r="R307" s="11"/>
      <c r="S307" s="11"/>
      <c r="T307" s="11"/>
      <c r="U307" s="11"/>
      <c r="V307" s="11"/>
      <c r="W307" s="11"/>
    </row>
    <row r="308" spans="14:23" x14ac:dyDescent="0.25">
      <c r="N308" s="10"/>
      <c r="O308" s="11"/>
      <c r="P308" s="11"/>
      <c r="Q308" s="11"/>
      <c r="R308" s="11"/>
      <c r="S308" s="11"/>
      <c r="T308" s="11"/>
      <c r="U308" s="11"/>
      <c r="V308" s="11"/>
      <c r="W308" s="11"/>
    </row>
    <row r="309" spans="14:23" x14ac:dyDescent="0.25">
      <c r="N309" s="10"/>
      <c r="O309" s="11"/>
      <c r="P309" s="11"/>
      <c r="Q309" s="11"/>
      <c r="R309" s="11"/>
      <c r="S309" s="11"/>
      <c r="T309" s="11"/>
      <c r="U309" s="11"/>
      <c r="V309" s="11"/>
      <c r="W309" s="11"/>
    </row>
    <row r="310" spans="14:23" x14ac:dyDescent="0.25">
      <c r="N310" s="10"/>
      <c r="O310" s="11"/>
      <c r="P310" s="11"/>
      <c r="Q310" s="11"/>
      <c r="R310" s="11"/>
      <c r="S310" s="11"/>
      <c r="T310" s="11"/>
      <c r="U310" s="11"/>
      <c r="V310" s="11"/>
      <c r="W310" s="11"/>
    </row>
    <row r="311" spans="14:23" x14ac:dyDescent="0.25">
      <c r="N311" s="10"/>
      <c r="O311" s="11"/>
      <c r="P311" s="11"/>
      <c r="Q311" s="11"/>
      <c r="R311" s="11"/>
      <c r="S311" s="11"/>
      <c r="T311" s="11"/>
      <c r="U311" s="11"/>
      <c r="V311" s="11"/>
      <c r="W311" s="11"/>
    </row>
    <row r="312" spans="14:23" x14ac:dyDescent="0.25">
      <c r="N312" s="10"/>
      <c r="O312" s="11"/>
      <c r="P312" s="11"/>
      <c r="Q312" s="11"/>
      <c r="R312" s="11"/>
      <c r="S312" s="11"/>
      <c r="T312" s="11"/>
      <c r="U312" s="11"/>
      <c r="V312" s="11"/>
      <c r="W312" s="11"/>
    </row>
    <row r="313" spans="14:23" x14ac:dyDescent="0.25">
      <c r="N313" s="10"/>
      <c r="O313" s="11"/>
      <c r="P313" s="11"/>
      <c r="Q313" s="11"/>
      <c r="R313" s="11"/>
      <c r="S313" s="11"/>
      <c r="T313" s="11"/>
      <c r="U313" s="11"/>
      <c r="V313" s="11"/>
      <c r="W313" s="11"/>
    </row>
    <row r="314" spans="14:23" x14ac:dyDescent="0.25">
      <c r="N314" s="10"/>
      <c r="O314" s="11"/>
      <c r="P314" s="11"/>
      <c r="Q314" s="11"/>
      <c r="R314" s="11"/>
      <c r="S314" s="11"/>
      <c r="T314" s="11"/>
      <c r="U314" s="11"/>
      <c r="V314" s="11"/>
      <c r="W314" s="11"/>
    </row>
    <row r="315" spans="14:23" x14ac:dyDescent="0.25">
      <c r="N315" s="10"/>
      <c r="O315" s="11"/>
      <c r="P315" s="11"/>
      <c r="Q315" s="11"/>
      <c r="R315" s="11"/>
      <c r="S315" s="11"/>
      <c r="T315" s="11"/>
      <c r="U315" s="11"/>
      <c r="V315" s="11"/>
      <c r="W315" s="11"/>
    </row>
    <row r="316" spans="14:23" x14ac:dyDescent="0.25">
      <c r="N316" s="10"/>
      <c r="O316" s="11"/>
      <c r="P316" s="11"/>
      <c r="Q316" s="11"/>
      <c r="R316" s="11"/>
      <c r="S316" s="11"/>
      <c r="T316" s="11"/>
      <c r="U316" s="11"/>
      <c r="V316" s="11"/>
      <c r="W316" s="11"/>
    </row>
    <row r="317" spans="14:23" x14ac:dyDescent="0.25">
      <c r="N317" s="10"/>
      <c r="O317" s="11"/>
      <c r="P317" s="11"/>
      <c r="Q317" s="11"/>
      <c r="R317" s="11"/>
      <c r="S317" s="11"/>
      <c r="T317" s="11"/>
      <c r="U317" s="11"/>
      <c r="V317" s="11"/>
      <c r="W317" s="11"/>
    </row>
    <row r="318" spans="14:23" x14ac:dyDescent="0.25">
      <c r="N318" s="10"/>
      <c r="O318" s="11"/>
      <c r="P318" s="11"/>
      <c r="Q318" s="11"/>
      <c r="R318" s="11"/>
      <c r="S318" s="11"/>
      <c r="T318" s="11"/>
      <c r="U318" s="11"/>
      <c r="V318" s="11"/>
      <c r="W318" s="11"/>
    </row>
    <row r="319" spans="14:23" x14ac:dyDescent="0.25">
      <c r="N319" s="10"/>
      <c r="O319" s="11"/>
      <c r="P319" s="11"/>
      <c r="Q319" s="11"/>
      <c r="R319" s="11"/>
      <c r="S319" s="11"/>
      <c r="T319" s="11"/>
      <c r="U319" s="11"/>
      <c r="V319" s="11"/>
      <c r="W319" s="11"/>
    </row>
    <row r="320" spans="14:23" x14ac:dyDescent="0.25">
      <c r="N320" s="10"/>
      <c r="O320" s="11"/>
      <c r="P320" s="11"/>
      <c r="Q320" s="11"/>
      <c r="R320" s="11"/>
      <c r="S320" s="11"/>
      <c r="T320" s="11"/>
      <c r="U320" s="11"/>
      <c r="V320" s="11"/>
      <c r="W320" s="11"/>
    </row>
    <row r="321" spans="14:23" x14ac:dyDescent="0.25">
      <c r="N321" s="10"/>
      <c r="O321" s="11"/>
      <c r="P321" s="11"/>
      <c r="Q321" s="11"/>
      <c r="R321" s="11"/>
      <c r="S321" s="11"/>
      <c r="T321" s="11"/>
      <c r="U321" s="11"/>
      <c r="V321" s="11"/>
      <c r="W321" s="11"/>
    </row>
    <row r="322" spans="14:23" x14ac:dyDescent="0.25">
      <c r="N322" s="10"/>
      <c r="O322" s="11"/>
      <c r="P322" s="11"/>
      <c r="Q322" s="11"/>
      <c r="R322" s="11"/>
      <c r="S322" s="11"/>
      <c r="T322" s="11"/>
      <c r="U322" s="11"/>
      <c r="V322" s="11"/>
      <c r="W322" s="11"/>
    </row>
    <row r="323" spans="14:23" x14ac:dyDescent="0.25">
      <c r="N323" s="10"/>
      <c r="O323" s="11"/>
      <c r="P323" s="11"/>
      <c r="Q323" s="11"/>
      <c r="R323" s="11"/>
      <c r="S323" s="11"/>
      <c r="T323" s="11"/>
      <c r="U323" s="11"/>
      <c r="V323" s="11"/>
      <c r="W323" s="11"/>
    </row>
    <row r="324" spans="14:23" x14ac:dyDescent="0.25">
      <c r="N324" s="10"/>
      <c r="O324" s="11"/>
      <c r="P324" s="11"/>
      <c r="Q324" s="11"/>
      <c r="R324" s="11"/>
      <c r="S324" s="11"/>
      <c r="T324" s="11"/>
      <c r="U324" s="11"/>
      <c r="V324" s="11"/>
      <c r="W324" s="11"/>
    </row>
    <row r="325" spans="14:23" x14ac:dyDescent="0.25">
      <c r="N325" s="10"/>
      <c r="O325" s="11"/>
      <c r="P325" s="11"/>
      <c r="Q325" s="11"/>
      <c r="R325" s="11"/>
      <c r="S325" s="11"/>
      <c r="T325" s="11"/>
      <c r="U325" s="11"/>
      <c r="V325" s="11"/>
      <c r="W325" s="11"/>
    </row>
    <row r="326" spans="14:23" x14ac:dyDescent="0.25">
      <c r="N326" s="10"/>
      <c r="O326" s="11"/>
      <c r="P326" s="11"/>
      <c r="Q326" s="11"/>
      <c r="R326" s="11"/>
      <c r="S326" s="11"/>
      <c r="T326" s="11"/>
      <c r="U326" s="11"/>
      <c r="V326" s="11"/>
      <c r="W326" s="11"/>
    </row>
    <row r="327" spans="14:23" x14ac:dyDescent="0.25">
      <c r="N327" s="10"/>
      <c r="O327" s="11"/>
      <c r="P327" s="11"/>
      <c r="Q327" s="11"/>
      <c r="R327" s="11"/>
      <c r="S327" s="11"/>
      <c r="T327" s="11"/>
      <c r="U327" s="11"/>
      <c r="V327" s="11"/>
      <c r="W327" s="11"/>
    </row>
    <row r="328" spans="14:23" x14ac:dyDescent="0.25">
      <c r="N328" s="10"/>
      <c r="O328" s="11"/>
      <c r="P328" s="11"/>
      <c r="Q328" s="11"/>
      <c r="R328" s="11"/>
      <c r="S328" s="11"/>
      <c r="T328" s="11"/>
      <c r="U328" s="11"/>
      <c r="V328" s="11"/>
      <c r="W328" s="11"/>
    </row>
    <row r="329" spans="14:23" x14ac:dyDescent="0.25">
      <c r="N329" s="10"/>
      <c r="O329" s="11"/>
      <c r="P329" s="11"/>
      <c r="Q329" s="11"/>
      <c r="R329" s="11"/>
      <c r="S329" s="11"/>
      <c r="T329" s="11"/>
      <c r="U329" s="11"/>
      <c r="V329" s="11"/>
      <c r="W329" s="11"/>
    </row>
    <row r="330" spans="14:23" x14ac:dyDescent="0.25">
      <c r="N330" s="10"/>
      <c r="O330" s="11"/>
      <c r="P330" s="11"/>
      <c r="Q330" s="11"/>
      <c r="R330" s="11"/>
      <c r="S330" s="11"/>
      <c r="T330" s="11"/>
      <c r="U330" s="11"/>
      <c r="V330" s="11"/>
      <c r="W330" s="11"/>
    </row>
    <row r="331" spans="14:23" x14ac:dyDescent="0.25">
      <c r="N331" s="10"/>
      <c r="O331" s="11"/>
      <c r="P331" s="11"/>
      <c r="Q331" s="11"/>
      <c r="R331" s="11"/>
      <c r="S331" s="11"/>
      <c r="T331" s="11"/>
      <c r="U331" s="11"/>
      <c r="V331" s="11"/>
      <c r="W331" s="11"/>
    </row>
    <row r="334" spans="14:23" x14ac:dyDescent="0.25">
      <c r="P334" s="25"/>
      <c r="R334" s="25"/>
      <c r="T334" s="25"/>
      <c r="V334" s="25"/>
      <c r="W334" s="24"/>
    </row>
    <row r="335" spans="14:23" x14ac:dyDescent="0.25">
      <c r="W335" s="24"/>
    </row>
    <row r="336" spans="14:23" x14ac:dyDescent="0.25">
      <c r="N336" s="33"/>
      <c r="W336" s="24"/>
    </row>
    <row r="339" spans="14:23" x14ac:dyDescent="0.25">
      <c r="O339" s="1"/>
      <c r="Q339" s="1"/>
      <c r="S339" s="1"/>
      <c r="U339" s="1"/>
    </row>
    <row r="340" spans="14:23" x14ac:dyDescent="0.25">
      <c r="O340" s="30"/>
      <c r="P340" s="4"/>
      <c r="Q340" s="4"/>
      <c r="R340" s="4"/>
      <c r="S340" s="4"/>
      <c r="T340" s="4"/>
      <c r="U340" s="4"/>
      <c r="V340" s="4"/>
      <c r="W340" s="4"/>
    </row>
    <row r="341" spans="14:23" x14ac:dyDescent="0.25">
      <c r="N341" s="5"/>
      <c r="O341" s="6"/>
      <c r="P341" s="6"/>
      <c r="Q341" s="6"/>
      <c r="R341" s="6"/>
      <c r="S341" s="6"/>
      <c r="T341" s="6"/>
      <c r="U341" s="6"/>
      <c r="V341" s="6"/>
      <c r="W341" s="6"/>
    </row>
    <row r="342" spans="14:23" x14ac:dyDescent="0.25">
      <c r="N342" s="10"/>
      <c r="O342" s="11"/>
      <c r="P342" s="11"/>
      <c r="Q342" s="11"/>
      <c r="R342" s="11"/>
      <c r="S342" s="11"/>
      <c r="T342" s="11"/>
      <c r="U342" s="11"/>
      <c r="V342" s="11"/>
      <c r="W342" s="11"/>
    </row>
    <row r="343" spans="14:23" x14ac:dyDescent="0.25">
      <c r="N343" s="10"/>
      <c r="O343" s="11"/>
      <c r="P343" s="11"/>
      <c r="Q343" s="11"/>
      <c r="R343" s="11"/>
      <c r="S343" s="11"/>
      <c r="T343" s="11"/>
      <c r="U343" s="11"/>
      <c r="V343" s="11"/>
      <c r="W343" s="11"/>
    </row>
    <row r="344" spans="14:23" x14ac:dyDescent="0.25">
      <c r="N344" s="10"/>
      <c r="O344" s="11"/>
      <c r="P344" s="11"/>
      <c r="Q344" s="11"/>
      <c r="R344" s="11"/>
      <c r="S344" s="11"/>
      <c r="T344" s="11"/>
      <c r="U344" s="11"/>
      <c r="V344" s="11"/>
      <c r="W344" s="11"/>
    </row>
    <row r="345" spans="14:23" x14ac:dyDescent="0.25">
      <c r="N345" s="10"/>
      <c r="O345" s="11"/>
      <c r="P345" s="11"/>
      <c r="Q345" s="11"/>
      <c r="R345" s="11"/>
      <c r="S345" s="11"/>
      <c r="T345" s="11"/>
      <c r="U345" s="11"/>
      <c r="V345" s="11"/>
      <c r="W345" s="11"/>
    </row>
    <row r="346" spans="14:23" x14ac:dyDescent="0.25">
      <c r="N346" s="10"/>
      <c r="O346" s="11"/>
      <c r="P346" s="11"/>
      <c r="Q346" s="11"/>
      <c r="R346" s="11"/>
      <c r="S346" s="11"/>
      <c r="T346" s="11"/>
      <c r="U346" s="11"/>
      <c r="V346" s="11"/>
      <c r="W346" s="11"/>
    </row>
    <row r="347" spans="14:23" x14ac:dyDescent="0.25">
      <c r="N347" s="10"/>
      <c r="O347" s="11"/>
      <c r="P347" s="11"/>
      <c r="Q347" s="11"/>
      <c r="R347" s="11"/>
      <c r="S347" s="11"/>
      <c r="T347" s="11"/>
      <c r="U347" s="11"/>
      <c r="V347" s="11"/>
      <c r="W347" s="11"/>
    </row>
    <row r="348" spans="14:23" x14ac:dyDescent="0.25">
      <c r="N348" s="10"/>
      <c r="O348" s="11"/>
      <c r="P348" s="11"/>
      <c r="Q348" s="11"/>
      <c r="R348" s="11"/>
      <c r="S348" s="11"/>
      <c r="T348" s="11"/>
      <c r="U348" s="11"/>
      <c r="V348" s="11"/>
      <c r="W348" s="11"/>
    </row>
    <row r="349" spans="14:23" x14ac:dyDescent="0.25">
      <c r="N349" s="10"/>
      <c r="O349" s="11"/>
      <c r="P349" s="11"/>
      <c r="Q349" s="11"/>
      <c r="R349" s="11"/>
      <c r="S349" s="11"/>
      <c r="T349" s="11"/>
      <c r="U349" s="11"/>
      <c r="V349" s="11"/>
      <c r="W349" s="11"/>
    </row>
    <row r="350" spans="14:23" x14ac:dyDescent="0.25">
      <c r="N350" s="10"/>
      <c r="O350" s="11"/>
      <c r="P350" s="11"/>
      <c r="Q350" s="11"/>
      <c r="R350" s="11"/>
      <c r="S350" s="11"/>
      <c r="T350" s="11"/>
      <c r="U350" s="11"/>
      <c r="V350" s="11"/>
      <c r="W350" s="11"/>
    </row>
    <row r="351" spans="14:23" x14ac:dyDescent="0.25">
      <c r="N351" s="10"/>
      <c r="O351" s="11"/>
      <c r="P351" s="11"/>
      <c r="Q351" s="11"/>
      <c r="R351" s="11"/>
      <c r="S351" s="11"/>
      <c r="T351" s="11"/>
      <c r="U351" s="11"/>
      <c r="V351" s="11"/>
      <c r="W351" s="11"/>
    </row>
    <row r="352" spans="14:23" x14ac:dyDescent="0.25">
      <c r="N352" s="10"/>
      <c r="O352" s="11"/>
      <c r="P352" s="11"/>
      <c r="Q352" s="11"/>
      <c r="R352" s="11"/>
      <c r="S352" s="11"/>
      <c r="T352" s="11"/>
      <c r="U352" s="11"/>
      <c r="V352" s="11"/>
      <c r="W352" s="11"/>
    </row>
    <row r="353" spans="14:23" x14ac:dyDescent="0.25">
      <c r="N353" s="10"/>
      <c r="O353" s="11"/>
      <c r="P353" s="11"/>
      <c r="Q353" s="11"/>
      <c r="R353" s="11"/>
      <c r="S353" s="11"/>
      <c r="T353" s="11"/>
      <c r="U353" s="11"/>
      <c r="V353" s="11"/>
      <c r="W353" s="11"/>
    </row>
    <row r="354" spans="14:23" x14ac:dyDescent="0.25">
      <c r="N354" s="10"/>
      <c r="O354" s="11"/>
      <c r="P354" s="11"/>
      <c r="Q354" s="11"/>
      <c r="R354" s="11"/>
      <c r="S354" s="11"/>
      <c r="T354" s="11"/>
      <c r="U354" s="11"/>
      <c r="V354" s="11"/>
      <c r="W354" s="11"/>
    </row>
    <row r="355" spans="14:23" x14ac:dyDescent="0.25">
      <c r="N355" s="10"/>
      <c r="O355" s="11"/>
      <c r="P355" s="11"/>
      <c r="Q355" s="11"/>
      <c r="R355" s="11"/>
      <c r="S355" s="11"/>
      <c r="T355" s="11"/>
      <c r="U355" s="11"/>
      <c r="V355" s="11"/>
      <c r="W355" s="11"/>
    </row>
    <row r="356" spans="14:23" x14ac:dyDescent="0.25">
      <c r="N356" s="10"/>
      <c r="O356" s="11"/>
      <c r="P356" s="11"/>
      <c r="Q356" s="11"/>
      <c r="R356" s="11"/>
      <c r="S356" s="11"/>
      <c r="T356" s="11"/>
      <c r="U356" s="11"/>
      <c r="V356" s="11"/>
      <c r="W356" s="11"/>
    </row>
    <row r="357" spans="14:23" x14ac:dyDescent="0.25">
      <c r="N357" s="10"/>
      <c r="O357" s="11"/>
      <c r="P357" s="11"/>
      <c r="Q357" s="11"/>
      <c r="R357" s="11"/>
      <c r="S357" s="11"/>
      <c r="T357" s="11"/>
      <c r="U357" s="11"/>
      <c r="V357" s="11"/>
      <c r="W357" s="11"/>
    </row>
    <row r="358" spans="14:23" x14ac:dyDescent="0.25">
      <c r="N358" s="10"/>
      <c r="O358" s="11"/>
      <c r="P358" s="11"/>
      <c r="Q358" s="11"/>
      <c r="R358" s="11"/>
      <c r="S358" s="11"/>
      <c r="T358" s="11"/>
      <c r="U358" s="11"/>
      <c r="V358" s="11"/>
      <c r="W358" s="11"/>
    </row>
    <row r="359" spans="14:23" x14ac:dyDescent="0.25">
      <c r="N359" s="10"/>
      <c r="O359" s="11"/>
      <c r="P359" s="11"/>
      <c r="Q359" s="11"/>
      <c r="R359" s="11"/>
      <c r="S359" s="11"/>
      <c r="T359" s="11"/>
      <c r="U359" s="11"/>
      <c r="V359" s="11"/>
      <c r="W359" s="11"/>
    </row>
    <row r="360" spans="14:23" x14ac:dyDescent="0.25">
      <c r="N360" s="10"/>
      <c r="O360" s="11"/>
      <c r="P360" s="11"/>
      <c r="Q360" s="11"/>
      <c r="R360" s="11"/>
      <c r="S360" s="11"/>
      <c r="T360" s="11"/>
      <c r="U360" s="11"/>
      <c r="V360" s="11"/>
      <c r="W360" s="11"/>
    </row>
    <row r="361" spans="14:23" x14ac:dyDescent="0.25">
      <c r="N361" s="10"/>
      <c r="O361" s="11"/>
      <c r="P361" s="11"/>
      <c r="Q361" s="11"/>
      <c r="R361" s="11"/>
      <c r="S361" s="11"/>
      <c r="T361" s="11"/>
      <c r="U361" s="11"/>
      <c r="V361" s="11"/>
      <c r="W361" s="11"/>
    </row>
    <row r="362" spans="14:23" x14ac:dyDescent="0.25">
      <c r="N362" s="10"/>
      <c r="O362" s="11"/>
      <c r="P362" s="11"/>
      <c r="Q362" s="11"/>
      <c r="R362" s="11"/>
      <c r="S362" s="11"/>
      <c r="T362" s="11"/>
      <c r="U362" s="11"/>
      <c r="V362" s="11"/>
      <c r="W362" s="11"/>
    </row>
    <row r="363" spans="14:23" x14ac:dyDescent="0.25">
      <c r="N363" s="10"/>
      <c r="O363" s="11"/>
      <c r="P363" s="11"/>
      <c r="Q363" s="11"/>
      <c r="R363" s="11"/>
      <c r="S363" s="11"/>
      <c r="T363" s="11"/>
      <c r="U363" s="11"/>
      <c r="V363" s="11"/>
      <c r="W363" s="11"/>
    </row>
    <row r="364" spans="14:23" x14ac:dyDescent="0.25">
      <c r="N364" s="10"/>
      <c r="O364" s="11"/>
      <c r="P364" s="11"/>
      <c r="Q364" s="11"/>
      <c r="R364" s="11"/>
      <c r="S364" s="11"/>
      <c r="T364" s="11"/>
      <c r="U364" s="11"/>
      <c r="V364" s="11"/>
      <c r="W364" s="11"/>
    </row>
    <row r="365" spans="14:23" x14ac:dyDescent="0.25">
      <c r="N365" s="10"/>
      <c r="O365" s="11"/>
      <c r="P365" s="11"/>
      <c r="Q365" s="11"/>
      <c r="R365" s="11"/>
      <c r="S365" s="11"/>
      <c r="T365" s="11"/>
      <c r="U365" s="11"/>
      <c r="V365" s="11"/>
      <c r="W365" s="11"/>
    </row>
    <row r="366" spans="14:23" x14ac:dyDescent="0.25">
      <c r="N366" s="10"/>
      <c r="O366" s="11"/>
      <c r="P366" s="11"/>
      <c r="Q366" s="11"/>
      <c r="R366" s="11"/>
      <c r="S366" s="11"/>
      <c r="T366" s="11"/>
      <c r="U366" s="11"/>
      <c r="V366" s="11"/>
      <c r="W366" s="11"/>
    </row>
    <row r="367" spans="14:23" x14ac:dyDescent="0.25">
      <c r="N367" s="10"/>
      <c r="O367" s="11"/>
      <c r="P367" s="11"/>
      <c r="Q367" s="11"/>
      <c r="R367" s="11"/>
      <c r="S367" s="11"/>
      <c r="T367" s="11"/>
      <c r="U367" s="11"/>
      <c r="V367" s="11"/>
      <c r="W367" s="11"/>
    </row>
    <row r="368" spans="14:23" x14ac:dyDescent="0.25">
      <c r="N368" s="10"/>
      <c r="O368" s="11"/>
      <c r="P368" s="11"/>
      <c r="Q368" s="11"/>
      <c r="R368" s="11"/>
      <c r="S368" s="11"/>
      <c r="T368" s="11"/>
      <c r="U368" s="11"/>
      <c r="V368" s="11"/>
      <c r="W368" s="11"/>
    </row>
    <row r="369" spans="14:23" x14ac:dyDescent="0.25">
      <c r="N369" s="10"/>
      <c r="O369" s="11"/>
      <c r="P369" s="11"/>
      <c r="Q369" s="11"/>
      <c r="R369" s="11"/>
      <c r="S369" s="11"/>
      <c r="T369" s="11"/>
      <c r="U369" s="11"/>
      <c r="V369" s="11"/>
      <c r="W369" s="11"/>
    </row>
    <row r="370" spans="14:23" x14ac:dyDescent="0.25">
      <c r="N370" s="10"/>
      <c r="O370" s="11"/>
      <c r="P370" s="11"/>
      <c r="Q370" s="11"/>
      <c r="R370" s="11"/>
      <c r="S370" s="11"/>
      <c r="T370" s="11"/>
      <c r="U370" s="11"/>
      <c r="V370" s="11"/>
      <c r="W370" s="11"/>
    </row>
    <row r="371" spans="14:23" x14ac:dyDescent="0.25">
      <c r="N371" s="10"/>
      <c r="O371" s="11"/>
      <c r="P371" s="11"/>
      <c r="Q371" s="11"/>
      <c r="R371" s="11"/>
      <c r="S371" s="11"/>
      <c r="T371" s="11"/>
      <c r="U371" s="11"/>
      <c r="V371" s="11"/>
      <c r="W371" s="11"/>
    </row>
    <row r="372" spans="14:23" x14ac:dyDescent="0.25">
      <c r="N372" s="10"/>
      <c r="O372" s="11"/>
      <c r="P372" s="11"/>
      <c r="Q372" s="11"/>
      <c r="R372" s="11"/>
      <c r="S372" s="11"/>
      <c r="T372" s="11"/>
      <c r="U372" s="11"/>
      <c r="V372" s="11"/>
      <c r="W372" s="11"/>
    </row>
    <row r="373" spans="14:23" x14ac:dyDescent="0.25">
      <c r="N373" s="10"/>
      <c r="O373" s="11"/>
      <c r="P373" s="11"/>
      <c r="Q373" s="11"/>
      <c r="R373" s="11"/>
      <c r="S373" s="11"/>
      <c r="T373" s="11"/>
      <c r="U373" s="11"/>
      <c r="V373" s="11"/>
      <c r="W373" s="11"/>
    </row>
    <row r="376" spans="14:23" x14ac:dyDescent="0.25">
      <c r="N376" s="34"/>
      <c r="P376" s="25"/>
      <c r="R376" s="25"/>
      <c r="T376" s="25"/>
      <c r="V376" s="25"/>
      <c r="W376" s="24"/>
    </row>
    <row r="377" spans="14:23" x14ac:dyDescent="0.25">
      <c r="W377" s="24"/>
    </row>
    <row r="378" spans="14:23" x14ac:dyDescent="0.25">
      <c r="N378" s="33"/>
      <c r="W378" s="35"/>
    </row>
    <row r="381" spans="14:23" x14ac:dyDescent="0.25">
      <c r="O381" s="1"/>
      <c r="Q381" s="1"/>
      <c r="S381" s="1"/>
      <c r="U381" s="1"/>
    </row>
    <row r="382" spans="14:23" x14ac:dyDescent="0.25">
      <c r="O382" s="30"/>
      <c r="P382" s="4"/>
      <c r="Q382" s="4"/>
      <c r="R382" s="4"/>
      <c r="S382" s="4"/>
      <c r="T382" s="4"/>
      <c r="U382" s="4"/>
      <c r="V382" s="4"/>
      <c r="W382" s="4"/>
    </row>
    <row r="383" spans="14:23" x14ac:dyDescent="0.25">
      <c r="N383" s="5"/>
      <c r="O383" s="6"/>
      <c r="P383" s="6"/>
      <c r="Q383" s="6"/>
      <c r="R383" s="6"/>
      <c r="S383" s="6"/>
      <c r="T383" s="6"/>
      <c r="U383" s="6"/>
      <c r="V383" s="6"/>
      <c r="W383" s="6"/>
    </row>
    <row r="384" spans="14:23" x14ac:dyDescent="0.25">
      <c r="N384" s="10"/>
      <c r="O384" s="11"/>
      <c r="P384" s="11"/>
      <c r="Q384" s="11"/>
      <c r="R384" s="11"/>
      <c r="S384" s="11"/>
      <c r="T384" s="11"/>
      <c r="U384" s="11"/>
      <c r="V384" s="11"/>
      <c r="W384" s="11"/>
    </row>
    <row r="385" spans="14:23" x14ac:dyDescent="0.25">
      <c r="N385" s="10"/>
      <c r="O385" s="11"/>
      <c r="P385" s="11"/>
      <c r="Q385" s="11"/>
      <c r="R385" s="11"/>
      <c r="S385" s="11"/>
      <c r="T385" s="11"/>
      <c r="U385" s="11"/>
      <c r="V385" s="11"/>
      <c r="W385" s="11"/>
    </row>
    <row r="386" spans="14:23" x14ac:dyDescent="0.25">
      <c r="N386" s="10"/>
      <c r="O386" s="11"/>
      <c r="P386" s="11"/>
      <c r="Q386" s="11"/>
      <c r="R386" s="11"/>
      <c r="S386" s="11"/>
      <c r="T386" s="11"/>
      <c r="U386" s="11"/>
      <c r="V386" s="11"/>
      <c r="W386" s="11"/>
    </row>
    <row r="387" spans="14:23" x14ac:dyDescent="0.25">
      <c r="N387" s="10"/>
      <c r="O387" s="11"/>
      <c r="P387" s="11"/>
      <c r="Q387" s="11"/>
      <c r="R387" s="11"/>
      <c r="S387" s="11"/>
      <c r="T387" s="11"/>
      <c r="U387" s="11"/>
      <c r="V387" s="11"/>
      <c r="W387" s="11"/>
    </row>
    <row r="388" spans="14:23" x14ac:dyDescent="0.25">
      <c r="N388" s="10"/>
      <c r="O388" s="11"/>
      <c r="P388" s="11"/>
      <c r="Q388" s="11"/>
      <c r="R388" s="11"/>
      <c r="S388" s="11"/>
      <c r="T388" s="11"/>
      <c r="U388" s="11"/>
      <c r="V388" s="11"/>
      <c r="W388" s="11"/>
    </row>
    <row r="389" spans="14:23" x14ac:dyDescent="0.25">
      <c r="N389" s="10"/>
      <c r="O389" s="11"/>
      <c r="P389" s="11"/>
      <c r="Q389" s="11"/>
      <c r="R389" s="11"/>
      <c r="S389" s="11"/>
      <c r="T389" s="11"/>
      <c r="U389" s="11"/>
      <c r="V389" s="11"/>
      <c r="W389" s="11"/>
    </row>
    <row r="390" spans="14:23" x14ac:dyDescent="0.25">
      <c r="N390" s="10"/>
      <c r="O390" s="11"/>
      <c r="P390" s="11"/>
      <c r="Q390" s="11"/>
      <c r="R390" s="11"/>
      <c r="S390" s="11"/>
      <c r="T390" s="11"/>
      <c r="U390" s="11"/>
      <c r="V390" s="11"/>
      <c r="W390" s="11"/>
    </row>
    <row r="391" spans="14:23" x14ac:dyDescent="0.25">
      <c r="N391" s="10"/>
      <c r="O391" s="11"/>
      <c r="P391" s="11"/>
      <c r="Q391" s="11"/>
      <c r="R391" s="11"/>
      <c r="S391" s="11"/>
      <c r="T391" s="11"/>
      <c r="U391" s="11"/>
      <c r="V391" s="11"/>
      <c r="W391" s="11"/>
    </row>
    <row r="392" spans="14:23" x14ac:dyDescent="0.25">
      <c r="N392" s="10"/>
      <c r="O392" s="11"/>
      <c r="P392" s="11"/>
      <c r="Q392" s="11"/>
      <c r="R392" s="11"/>
      <c r="S392" s="11"/>
      <c r="T392" s="11"/>
      <c r="U392" s="11"/>
      <c r="V392" s="11"/>
      <c r="W392" s="11"/>
    </row>
    <row r="393" spans="14:23" x14ac:dyDescent="0.25">
      <c r="N393" s="10"/>
      <c r="O393" s="11"/>
      <c r="P393" s="11"/>
      <c r="Q393" s="11"/>
      <c r="R393" s="11"/>
      <c r="S393" s="11"/>
      <c r="T393" s="11"/>
      <c r="U393" s="11"/>
      <c r="V393" s="11"/>
      <c r="W393" s="11"/>
    </row>
    <row r="394" spans="14:23" x14ac:dyDescent="0.25">
      <c r="N394" s="10"/>
      <c r="O394" s="11"/>
      <c r="P394" s="11"/>
      <c r="Q394" s="11"/>
      <c r="R394" s="11"/>
      <c r="S394" s="11"/>
      <c r="T394" s="11"/>
      <c r="U394" s="11"/>
      <c r="V394" s="11"/>
      <c r="W394" s="11"/>
    </row>
    <row r="395" spans="14:23" x14ac:dyDescent="0.25">
      <c r="N395" s="10"/>
      <c r="O395" s="11"/>
      <c r="P395" s="11"/>
      <c r="Q395" s="11"/>
      <c r="R395" s="11"/>
      <c r="S395" s="11"/>
      <c r="T395" s="11"/>
      <c r="U395" s="11"/>
      <c r="V395" s="11"/>
      <c r="W395" s="11"/>
    </row>
    <row r="396" spans="14:23" x14ac:dyDescent="0.25">
      <c r="N396" s="10"/>
      <c r="O396" s="11"/>
      <c r="P396" s="11"/>
      <c r="Q396" s="11"/>
      <c r="R396" s="11"/>
      <c r="S396" s="11"/>
      <c r="T396" s="11"/>
      <c r="U396" s="11"/>
      <c r="V396" s="11"/>
      <c r="W396" s="11"/>
    </row>
    <row r="397" spans="14:23" x14ac:dyDescent="0.25">
      <c r="N397" s="10"/>
      <c r="O397" s="11"/>
      <c r="P397" s="11"/>
      <c r="Q397" s="11"/>
      <c r="R397" s="11"/>
      <c r="S397" s="11"/>
      <c r="T397" s="11"/>
      <c r="U397" s="11"/>
      <c r="V397" s="11"/>
      <c r="W397" s="11"/>
    </row>
    <row r="398" spans="14:23" x14ac:dyDescent="0.25">
      <c r="N398" s="10"/>
      <c r="O398" s="11"/>
      <c r="P398" s="11"/>
      <c r="Q398" s="11"/>
      <c r="R398" s="11"/>
      <c r="S398" s="11"/>
      <c r="T398" s="11"/>
      <c r="U398" s="11"/>
      <c r="V398" s="11"/>
      <c r="W398" s="11"/>
    </row>
    <row r="399" spans="14:23" x14ac:dyDescent="0.25">
      <c r="N399" s="10"/>
      <c r="O399" s="11"/>
      <c r="P399" s="11"/>
      <c r="Q399" s="11"/>
      <c r="R399" s="11"/>
      <c r="S399" s="11"/>
      <c r="T399" s="11"/>
      <c r="U399" s="11"/>
      <c r="V399" s="11"/>
      <c r="W399" s="11"/>
    </row>
    <row r="400" spans="14:23" x14ac:dyDescent="0.25">
      <c r="N400" s="10"/>
      <c r="O400" s="11"/>
      <c r="P400" s="11"/>
      <c r="Q400" s="11"/>
      <c r="R400" s="11"/>
      <c r="S400" s="11"/>
      <c r="T400" s="11"/>
      <c r="U400" s="11"/>
      <c r="V400" s="11"/>
      <c r="W400" s="11"/>
    </row>
    <row r="401" spans="14:23" x14ac:dyDescent="0.25">
      <c r="N401" s="10"/>
      <c r="O401" s="11"/>
      <c r="P401" s="11"/>
      <c r="Q401" s="11"/>
      <c r="R401" s="11"/>
      <c r="S401" s="11"/>
      <c r="T401" s="11"/>
      <c r="U401" s="11"/>
      <c r="V401" s="11"/>
      <c r="W401" s="11"/>
    </row>
    <row r="402" spans="14:23" x14ac:dyDescent="0.25">
      <c r="N402" s="10"/>
      <c r="O402" s="11"/>
      <c r="P402" s="11"/>
      <c r="Q402" s="11"/>
      <c r="R402" s="11"/>
      <c r="S402" s="11"/>
      <c r="T402" s="11"/>
      <c r="U402" s="11"/>
      <c r="V402" s="11"/>
      <c r="W402" s="11"/>
    </row>
    <row r="403" spans="14:23" x14ac:dyDescent="0.25">
      <c r="N403" s="10"/>
      <c r="O403" s="11"/>
      <c r="P403" s="11"/>
      <c r="Q403" s="11"/>
      <c r="R403" s="11"/>
      <c r="S403" s="11"/>
      <c r="T403" s="11"/>
      <c r="U403" s="11"/>
      <c r="V403" s="11"/>
      <c r="W403" s="11"/>
    </row>
    <row r="404" spans="14:23" x14ac:dyDescent="0.25">
      <c r="N404" s="10"/>
      <c r="O404" s="11"/>
      <c r="P404" s="11"/>
      <c r="Q404" s="11"/>
      <c r="R404" s="11"/>
      <c r="S404" s="11"/>
      <c r="T404" s="11"/>
      <c r="U404" s="11"/>
      <c r="V404" s="11"/>
      <c r="W404" s="11"/>
    </row>
    <row r="405" spans="14:23" x14ac:dyDescent="0.25">
      <c r="N405" s="10"/>
      <c r="O405" s="11"/>
      <c r="P405" s="11"/>
      <c r="Q405" s="11"/>
      <c r="R405" s="11"/>
      <c r="S405" s="11"/>
      <c r="T405" s="11"/>
      <c r="U405" s="11"/>
      <c r="V405" s="11"/>
      <c r="W405" s="11"/>
    </row>
    <row r="406" spans="14:23" x14ac:dyDescent="0.25">
      <c r="N406" s="10"/>
      <c r="O406" s="11"/>
      <c r="P406" s="11"/>
      <c r="Q406" s="11"/>
      <c r="R406" s="11"/>
      <c r="S406" s="11"/>
      <c r="T406" s="11"/>
      <c r="U406" s="11"/>
      <c r="V406" s="11"/>
      <c r="W406" s="11"/>
    </row>
    <row r="407" spans="14:23" x14ac:dyDescent="0.25">
      <c r="N407" s="10"/>
      <c r="O407" s="11"/>
      <c r="P407" s="11"/>
      <c r="Q407" s="11"/>
      <c r="R407" s="11"/>
      <c r="S407" s="11"/>
      <c r="T407" s="11"/>
      <c r="U407" s="11"/>
      <c r="V407" s="11"/>
      <c r="W407" s="11"/>
    </row>
    <row r="408" spans="14:23" x14ac:dyDescent="0.25">
      <c r="N408" s="10"/>
      <c r="O408" s="11"/>
      <c r="P408" s="11"/>
      <c r="Q408" s="11"/>
      <c r="R408" s="11"/>
      <c r="S408" s="11"/>
      <c r="T408" s="11"/>
      <c r="U408" s="11"/>
      <c r="V408" s="11"/>
      <c r="W408" s="11"/>
    </row>
    <row r="409" spans="14:23" x14ac:dyDescent="0.25">
      <c r="N409" s="10"/>
      <c r="O409" s="11"/>
      <c r="P409" s="11"/>
      <c r="Q409" s="11"/>
      <c r="R409" s="11"/>
      <c r="S409" s="11"/>
      <c r="T409" s="11"/>
      <c r="U409" s="11"/>
      <c r="V409" s="11"/>
      <c r="W409" s="11"/>
    </row>
    <row r="410" spans="14:23" x14ac:dyDescent="0.25">
      <c r="N410" s="10"/>
      <c r="O410" s="11"/>
      <c r="P410" s="11"/>
      <c r="Q410" s="11"/>
      <c r="R410" s="11"/>
      <c r="S410" s="11"/>
      <c r="T410" s="11"/>
      <c r="U410" s="11"/>
      <c r="V410" s="11"/>
      <c r="W410" s="11"/>
    </row>
    <row r="411" spans="14:23" x14ac:dyDescent="0.25">
      <c r="N411" s="10"/>
      <c r="O411" s="11"/>
      <c r="P411" s="11"/>
      <c r="Q411" s="11"/>
      <c r="R411" s="11"/>
      <c r="S411" s="11"/>
      <c r="T411" s="11"/>
      <c r="U411" s="11"/>
      <c r="V411" s="11"/>
      <c r="W411" s="11"/>
    </row>
    <row r="412" spans="14:23" x14ac:dyDescent="0.25">
      <c r="N412" s="10"/>
      <c r="O412" s="11"/>
      <c r="P412" s="11"/>
      <c r="Q412" s="11"/>
      <c r="R412" s="11"/>
      <c r="S412" s="11"/>
      <c r="T412" s="11"/>
      <c r="U412" s="11"/>
      <c r="V412" s="11"/>
      <c r="W412" s="11"/>
    </row>
    <row r="413" spans="14:23" x14ac:dyDescent="0.25">
      <c r="N413" s="10"/>
      <c r="O413" s="11"/>
      <c r="P413" s="11"/>
      <c r="Q413" s="11"/>
      <c r="R413" s="11"/>
      <c r="S413" s="11"/>
      <c r="T413" s="11"/>
      <c r="U413" s="11"/>
      <c r="V413" s="11"/>
      <c r="W413" s="11"/>
    </row>
    <row r="414" spans="14:23" x14ac:dyDescent="0.25">
      <c r="N414" s="10"/>
      <c r="O414" s="11"/>
      <c r="P414" s="11"/>
      <c r="Q414" s="11"/>
      <c r="R414" s="11"/>
      <c r="S414" s="11"/>
      <c r="T414" s="11"/>
      <c r="U414" s="11"/>
      <c r="V414" s="11"/>
      <c r="W414" s="11"/>
    </row>
    <row r="415" spans="14:23" x14ac:dyDescent="0.25">
      <c r="N415" s="10"/>
      <c r="O415" s="11"/>
      <c r="P415" s="11"/>
      <c r="Q415" s="11"/>
      <c r="R415" s="11"/>
      <c r="S415" s="11"/>
      <c r="T415" s="11"/>
      <c r="U415" s="11"/>
      <c r="V415" s="11"/>
      <c r="W415" s="11"/>
    </row>
    <row r="418" spans="14:23" x14ac:dyDescent="0.25">
      <c r="N418" s="34"/>
      <c r="P418" s="25"/>
      <c r="R418" s="25"/>
      <c r="T418" s="25"/>
      <c r="V418" s="25"/>
      <c r="W418" s="24"/>
    </row>
    <row r="419" spans="14:23" x14ac:dyDescent="0.25">
      <c r="W419" s="24"/>
    </row>
    <row r="420" spans="14:23" x14ac:dyDescent="0.25">
      <c r="N420" s="33"/>
      <c r="W420" s="35"/>
    </row>
    <row r="425" spans="14:23" x14ac:dyDescent="0.25">
      <c r="O425" s="1"/>
      <c r="Q425" s="1"/>
      <c r="S425" s="1"/>
      <c r="U425" s="1"/>
    </row>
    <row r="426" spans="14:23" x14ac:dyDescent="0.25">
      <c r="O426" s="30"/>
      <c r="P426" s="4"/>
      <c r="Q426" s="4"/>
      <c r="R426" s="4"/>
      <c r="S426" s="4"/>
      <c r="T426" s="4"/>
      <c r="U426" s="4"/>
      <c r="V426" s="4"/>
      <c r="W426" s="4"/>
    </row>
    <row r="427" spans="14:23" x14ac:dyDescent="0.25">
      <c r="N427" s="5"/>
      <c r="O427" s="6"/>
      <c r="P427" s="6"/>
      <c r="Q427" s="6"/>
      <c r="R427" s="6"/>
      <c r="S427" s="6"/>
      <c r="T427" s="6"/>
      <c r="U427" s="6"/>
      <c r="V427" s="6"/>
      <c r="W427" s="6"/>
    </row>
    <row r="428" spans="14:23" x14ac:dyDescent="0.25">
      <c r="N428" s="10"/>
      <c r="O428" s="11"/>
      <c r="P428" s="11"/>
      <c r="Q428" s="11"/>
      <c r="R428" s="11"/>
      <c r="S428" s="11"/>
      <c r="T428" s="11"/>
      <c r="U428" s="11"/>
      <c r="V428" s="11"/>
      <c r="W428" s="11"/>
    </row>
    <row r="429" spans="14:23" x14ac:dyDescent="0.25">
      <c r="N429" s="10"/>
      <c r="O429" s="11"/>
      <c r="P429" s="11"/>
      <c r="Q429" s="11"/>
      <c r="R429" s="11"/>
      <c r="S429" s="11"/>
      <c r="T429" s="11"/>
      <c r="U429" s="11"/>
      <c r="V429" s="11"/>
      <c r="W429" s="11"/>
    </row>
    <row r="430" spans="14:23" x14ac:dyDescent="0.25">
      <c r="N430" s="10"/>
      <c r="O430" s="11"/>
      <c r="P430" s="11"/>
      <c r="Q430" s="11"/>
      <c r="R430" s="11"/>
      <c r="S430" s="11"/>
      <c r="T430" s="11"/>
      <c r="U430" s="11"/>
      <c r="V430" s="11"/>
      <c r="W430" s="11"/>
    </row>
    <row r="431" spans="14:23" x14ac:dyDescent="0.25">
      <c r="N431" s="10"/>
      <c r="O431" s="11"/>
      <c r="P431" s="11"/>
      <c r="Q431" s="11"/>
      <c r="R431" s="11"/>
      <c r="S431" s="11"/>
      <c r="T431" s="11"/>
      <c r="U431" s="11"/>
      <c r="V431" s="11"/>
      <c r="W431" s="11"/>
    </row>
    <row r="432" spans="14:23" x14ac:dyDescent="0.25">
      <c r="N432" s="10"/>
      <c r="O432" s="11"/>
      <c r="P432" s="11"/>
      <c r="Q432" s="11"/>
      <c r="R432" s="11"/>
      <c r="S432" s="11"/>
      <c r="T432" s="11"/>
      <c r="U432" s="11"/>
      <c r="V432" s="11"/>
      <c r="W432" s="11"/>
    </row>
    <row r="433" spans="14:23" x14ac:dyDescent="0.25">
      <c r="N433" s="10"/>
      <c r="O433" s="11"/>
      <c r="P433" s="11"/>
      <c r="Q433" s="11"/>
      <c r="R433" s="11"/>
      <c r="S433" s="11"/>
      <c r="T433" s="11"/>
      <c r="U433" s="11"/>
      <c r="V433" s="11"/>
      <c r="W433" s="11"/>
    </row>
    <row r="434" spans="14:23" x14ac:dyDescent="0.25">
      <c r="N434" s="10"/>
      <c r="O434" s="11"/>
      <c r="P434" s="11"/>
      <c r="Q434" s="11"/>
      <c r="R434" s="11"/>
      <c r="S434" s="11"/>
      <c r="T434" s="11"/>
      <c r="U434" s="11"/>
      <c r="V434" s="11"/>
      <c r="W434" s="11"/>
    </row>
    <row r="435" spans="14:23" x14ac:dyDescent="0.25">
      <c r="N435" s="10"/>
      <c r="O435" s="11"/>
      <c r="P435" s="11"/>
      <c r="Q435" s="11"/>
      <c r="R435" s="11"/>
      <c r="S435" s="11"/>
      <c r="T435" s="11"/>
      <c r="U435" s="11"/>
      <c r="V435" s="11"/>
      <c r="W435" s="11"/>
    </row>
    <row r="436" spans="14:23" x14ac:dyDescent="0.25">
      <c r="N436" s="10"/>
      <c r="O436" s="11"/>
      <c r="P436" s="11"/>
      <c r="Q436" s="11"/>
      <c r="R436" s="11"/>
      <c r="S436" s="11"/>
      <c r="T436" s="11"/>
      <c r="U436" s="11"/>
      <c r="V436" s="11"/>
      <c r="W436" s="11"/>
    </row>
    <row r="437" spans="14:23" x14ac:dyDescent="0.25">
      <c r="N437" s="10"/>
      <c r="O437" s="11"/>
      <c r="P437" s="11"/>
      <c r="Q437" s="11"/>
      <c r="R437" s="11"/>
      <c r="S437" s="11"/>
      <c r="T437" s="11"/>
      <c r="U437" s="11"/>
      <c r="V437" s="11"/>
      <c r="W437" s="11"/>
    </row>
    <row r="438" spans="14:23" x14ac:dyDescent="0.25">
      <c r="N438" s="10"/>
      <c r="O438" s="11"/>
      <c r="P438" s="11"/>
      <c r="Q438" s="11"/>
      <c r="R438" s="11"/>
      <c r="S438" s="11"/>
      <c r="T438" s="11"/>
      <c r="U438" s="11"/>
      <c r="V438" s="11"/>
      <c r="W438" s="11"/>
    </row>
    <row r="439" spans="14:23" x14ac:dyDescent="0.25">
      <c r="N439" s="10"/>
      <c r="O439" s="11"/>
      <c r="P439" s="11"/>
      <c r="Q439" s="11"/>
      <c r="R439" s="11"/>
      <c r="S439" s="11"/>
      <c r="T439" s="11"/>
      <c r="U439" s="11"/>
      <c r="V439" s="11"/>
      <c r="W439" s="11"/>
    </row>
    <row r="440" spans="14:23" x14ac:dyDescent="0.25">
      <c r="N440" s="10"/>
      <c r="O440" s="11"/>
      <c r="P440" s="11"/>
      <c r="Q440" s="11"/>
      <c r="R440" s="11"/>
      <c r="S440" s="11"/>
      <c r="T440" s="11"/>
      <c r="U440" s="11"/>
      <c r="V440" s="11"/>
      <c r="W440" s="11"/>
    </row>
    <row r="441" spans="14:23" x14ac:dyDescent="0.25">
      <c r="N441" s="10"/>
      <c r="O441" s="11"/>
      <c r="P441" s="11"/>
      <c r="Q441" s="11"/>
      <c r="R441" s="11"/>
      <c r="S441" s="11"/>
      <c r="T441" s="11"/>
      <c r="U441" s="11"/>
      <c r="V441" s="11"/>
      <c r="W441" s="11"/>
    </row>
    <row r="442" spans="14:23" x14ac:dyDescent="0.25">
      <c r="N442" s="10"/>
      <c r="O442" s="11"/>
      <c r="P442" s="11"/>
      <c r="Q442" s="11"/>
      <c r="R442" s="11"/>
      <c r="S442" s="11"/>
      <c r="T442" s="11"/>
      <c r="U442" s="11"/>
      <c r="V442" s="11"/>
      <c r="W442" s="11"/>
    </row>
    <row r="443" spans="14:23" x14ac:dyDescent="0.25">
      <c r="N443" s="10"/>
      <c r="O443" s="11"/>
      <c r="P443" s="11"/>
      <c r="Q443" s="11"/>
      <c r="R443" s="11"/>
      <c r="S443" s="11"/>
      <c r="T443" s="11"/>
      <c r="U443" s="11"/>
      <c r="V443" s="11"/>
      <c r="W443" s="11"/>
    </row>
    <row r="444" spans="14:23" x14ac:dyDescent="0.25">
      <c r="N444" s="10"/>
      <c r="O444" s="11"/>
      <c r="P444" s="11"/>
      <c r="Q444" s="11"/>
      <c r="R444" s="11"/>
      <c r="S444" s="11"/>
      <c r="T444" s="11"/>
      <c r="U444" s="11"/>
      <c r="V444" s="11"/>
      <c r="W444" s="11"/>
    </row>
    <row r="445" spans="14:23" x14ac:dyDescent="0.25">
      <c r="N445" s="10"/>
      <c r="O445" s="11"/>
      <c r="P445" s="11"/>
      <c r="Q445" s="11"/>
      <c r="R445" s="11"/>
      <c r="S445" s="11"/>
      <c r="T445" s="11"/>
      <c r="U445" s="11"/>
      <c r="V445" s="11"/>
      <c r="W445" s="11"/>
    </row>
    <row r="446" spans="14:23" x14ac:dyDescent="0.25">
      <c r="N446" s="10"/>
      <c r="O446" s="11"/>
      <c r="P446" s="11"/>
      <c r="Q446" s="11"/>
      <c r="R446" s="11"/>
      <c r="S446" s="11"/>
      <c r="T446" s="11"/>
      <c r="U446" s="11"/>
      <c r="V446" s="11"/>
      <c r="W446" s="11"/>
    </row>
    <row r="447" spans="14:23" x14ac:dyDescent="0.25">
      <c r="N447" s="10"/>
      <c r="O447" s="11"/>
      <c r="P447" s="11"/>
      <c r="Q447" s="11"/>
      <c r="R447" s="11"/>
      <c r="S447" s="11"/>
      <c r="T447" s="11"/>
      <c r="U447" s="11"/>
      <c r="V447" s="11"/>
      <c r="W447" s="11"/>
    </row>
    <row r="448" spans="14:23" x14ac:dyDescent="0.25">
      <c r="N448" s="10"/>
      <c r="O448" s="11"/>
      <c r="P448" s="11"/>
      <c r="Q448" s="11"/>
      <c r="R448" s="11"/>
      <c r="S448" s="11"/>
      <c r="T448" s="11"/>
      <c r="U448" s="11"/>
      <c r="V448" s="11"/>
      <c r="W448" s="11"/>
    </row>
    <row r="449" spans="14:23" x14ac:dyDescent="0.25">
      <c r="N449" s="10"/>
      <c r="O449" s="11"/>
      <c r="P449" s="11"/>
      <c r="Q449" s="11"/>
      <c r="R449" s="11"/>
      <c r="S449" s="11"/>
      <c r="T449" s="11"/>
      <c r="U449" s="11"/>
      <c r="V449" s="11"/>
      <c r="W449" s="11"/>
    </row>
    <row r="450" spans="14:23" x14ac:dyDescent="0.25">
      <c r="N450" s="10"/>
      <c r="O450" s="11"/>
      <c r="P450" s="11"/>
      <c r="Q450" s="11"/>
      <c r="R450" s="11"/>
      <c r="S450" s="11"/>
      <c r="T450" s="11"/>
      <c r="U450" s="11"/>
      <c r="V450" s="11"/>
      <c r="W450" s="11"/>
    </row>
    <row r="451" spans="14:23" x14ac:dyDescent="0.25">
      <c r="N451" s="10"/>
      <c r="O451" s="11"/>
      <c r="P451" s="11"/>
      <c r="Q451" s="11"/>
      <c r="R451" s="11"/>
      <c r="S451" s="11"/>
      <c r="T451" s="11"/>
      <c r="U451" s="11"/>
      <c r="V451" s="11"/>
      <c r="W451" s="11"/>
    </row>
    <row r="452" spans="14:23" x14ac:dyDescent="0.25">
      <c r="N452" s="10"/>
      <c r="O452" s="11"/>
      <c r="P452" s="11"/>
      <c r="Q452" s="11"/>
      <c r="R452" s="11"/>
      <c r="S452" s="11"/>
      <c r="T452" s="11"/>
      <c r="U452" s="11"/>
      <c r="V452" s="11"/>
      <c r="W452" s="11"/>
    </row>
    <row r="453" spans="14:23" x14ac:dyDescent="0.25">
      <c r="N453" s="10"/>
      <c r="O453" s="11"/>
      <c r="P453" s="11"/>
      <c r="Q453" s="11"/>
      <c r="R453" s="11"/>
      <c r="S453" s="11"/>
      <c r="T453" s="11"/>
      <c r="U453" s="11"/>
      <c r="V453" s="11"/>
      <c r="W453" s="11"/>
    </row>
    <row r="454" spans="14:23" x14ac:dyDescent="0.25">
      <c r="N454" s="10"/>
      <c r="O454" s="11"/>
      <c r="P454" s="11"/>
      <c r="Q454" s="11"/>
      <c r="R454" s="11"/>
      <c r="S454" s="11"/>
      <c r="T454" s="11"/>
      <c r="U454" s="11"/>
      <c r="V454" s="11"/>
      <c r="W454" s="11"/>
    </row>
    <row r="455" spans="14:23" x14ac:dyDescent="0.25">
      <c r="N455" s="10"/>
      <c r="O455" s="11"/>
      <c r="P455" s="11"/>
      <c r="Q455" s="11"/>
      <c r="R455" s="11"/>
      <c r="S455" s="11"/>
      <c r="T455" s="11"/>
      <c r="U455" s="11"/>
      <c r="V455" s="11"/>
      <c r="W455" s="11"/>
    </row>
    <row r="456" spans="14:23" x14ac:dyDescent="0.25">
      <c r="N456" s="10"/>
      <c r="O456" s="11"/>
      <c r="P456" s="11"/>
      <c r="Q456" s="11"/>
      <c r="R456" s="11"/>
      <c r="S456" s="11"/>
      <c r="T456" s="11"/>
      <c r="U456" s="11"/>
      <c r="V456" s="11"/>
      <c r="W456" s="11"/>
    </row>
    <row r="457" spans="14:23" x14ac:dyDescent="0.25">
      <c r="N457" s="10"/>
      <c r="O457" s="11"/>
      <c r="P457" s="11"/>
      <c r="Q457" s="11"/>
      <c r="R457" s="11"/>
      <c r="S457" s="11"/>
      <c r="T457" s="11"/>
      <c r="U457" s="11"/>
      <c r="V457" s="11"/>
      <c r="W457" s="11"/>
    </row>
    <row r="458" spans="14:23" x14ac:dyDescent="0.25">
      <c r="N458" s="10"/>
      <c r="O458" s="11"/>
      <c r="P458" s="11"/>
      <c r="Q458" s="11"/>
      <c r="R458" s="11"/>
      <c r="S458" s="11"/>
      <c r="T458" s="11"/>
      <c r="U458" s="11"/>
      <c r="V458" s="11"/>
      <c r="W458" s="11"/>
    </row>
    <row r="459" spans="14:23" x14ac:dyDescent="0.25">
      <c r="N459" s="10"/>
      <c r="O459" s="11"/>
      <c r="P459" s="11"/>
      <c r="Q459" s="11"/>
      <c r="R459" s="11"/>
      <c r="S459" s="11"/>
      <c r="T459" s="11"/>
      <c r="U459" s="11"/>
      <c r="V459" s="11"/>
      <c r="W459" s="11"/>
    </row>
    <row r="461" spans="14:23" x14ac:dyDescent="0.25">
      <c r="U461" s="14"/>
    </row>
    <row r="462" spans="14:23" x14ac:dyDescent="0.25">
      <c r="N462" s="34"/>
      <c r="P462" s="25"/>
      <c r="R462" s="25"/>
      <c r="T462" s="25"/>
      <c r="V462" s="25"/>
      <c r="W462" s="24"/>
    </row>
    <row r="463" spans="14:23" x14ac:dyDescent="0.25">
      <c r="W463" s="24"/>
    </row>
    <row r="464" spans="14:23" x14ac:dyDescent="0.25">
      <c r="N464" s="33"/>
      <c r="W464" s="36"/>
    </row>
    <row r="467" spans="14:33" x14ac:dyDescent="0.25">
      <c r="O467" s="1"/>
      <c r="Q467" s="1"/>
      <c r="S467" s="1"/>
      <c r="U467" s="1"/>
      <c r="Y467" s="1"/>
      <c r="AA467" s="1"/>
      <c r="AC467" s="1"/>
      <c r="AE467" s="1"/>
    </row>
    <row r="468" spans="14:33" x14ac:dyDescent="0.25">
      <c r="O468" s="30"/>
      <c r="P468" s="4"/>
      <c r="Q468" s="4"/>
      <c r="R468" s="4"/>
      <c r="S468" s="4"/>
      <c r="T468" s="4"/>
      <c r="U468" s="4"/>
      <c r="V468" s="4"/>
      <c r="W468" s="4"/>
      <c r="Y468" s="30"/>
      <c r="Z468" s="4"/>
      <c r="AA468" s="4"/>
      <c r="AB468" s="4"/>
      <c r="AC468" s="4"/>
      <c r="AD468" s="4"/>
      <c r="AE468" s="4"/>
      <c r="AF468" s="4"/>
      <c r="AG468" s="4"/>
    </row>
    <row r="469" spans="14:33" x14ac:dyDescent="0.25">
      <c r="N469" s="5"/>
      <c r="O469" s="6"/>
      <c r="P469" s="6"/>
      <c r="Q469" s="6"/>
      <c r="R469" s="6"/>
      <c r="S469" s="6"/>
      <c r="T469" s="6"/>
      <c r="U469" s="6"/>
      <c r="V469" s="6"/>
      <c r="W469" s="6"/>
      <c r="X469" s="5"/>
      <c r="Y469" s="6"/>
      <c r="Z469" s="6"/>
      <c r="AA469" s="6"/>
      <c r="AB469" s="6"/>
      <c r="AC469" s="6"/>
      <c r="AD469" s="6"/>
      <c r="AE469" s="6"/>
      <c r="AF469" s="6"/>
      <c r="AG469" s="6"/>
    </row>
    <row r="470" spans="14:33" x14ac:dyDescent="0.25">
      <c r="N470" s="10"/>
      <c r="O470" s="11"/>
      <c r="P470" s="11"/>
      <c r="Q470" s="11"/>
      <c r="R470" s="11"/>
      <c r="S470" s="11"/>
      <c r="T470" s="11"/>
      <c r="U470" s="11"/>
      <c r="V470" s="11"/>
      <c r="W470" s="11"/>
      <c r="X470" s="10"/>
      <c r="Y470" s="11"/>
      <c r="Z470" s="11"/>
      <c r="AA470" s="11"/>
      <c r="AB470" s="11"/>
      <c r="AC470" s="11"/>
      <c r="AD470" s="11"/>
      <c r="AE470" s="11"/>
      <c r="AF470" s="11"/>
      <c r="AG470" s="11"/>
    </row>
    <row r="471" spans="14:33" x14ac:dyDescent="0.25">
      <c r="N471" s="10"/>
      <c r="O471" s="11"/>
      <c r="P471" s="11"/>
      <c r="Q471" s="11"/>
      <c r="R471" s="11"/>
      <c r="S471" s="11"/>
      <c r="T471" s="11"/>
      <c r="U471" s="11"/>
      <c r="V471" s="11"/>
      <c r="W471" s="11"/>
      <c r="X471" s="10"/>
      <c r="Y471" s="11"/>
      <c r="Z471" s="11"/>
      <c r="AA471" s="11"/>
      <c r="AB471" s="11"/>
      <c r="AC471" s="11"/>
      <c r="AD471" s="11"/>
      <c r="AE471" s="11"/>
      <c r="AF471" s="11"/>
      <c r="AG471" s="11"/>
    </row>
    <row r="472" spans="14:33" x14ac:dyDescent="0.25">
      <c r="N472" s="10"/>
      <c r="O472" s="11"/>
      <c r="P472" s="11"/>
      <c r="Q472" s="11"/>
      <c r="R472" s="11"/>
      <c r="S472" s="11"/>
      <c r="T472" s="11"/>
      <c r="U472" s="11"/>
      <c r="V472" s="11"/>
      <c r="W472" s="11"/>
      <c r="X472" s="10"/>
      <c r="Y472" s="11"/>
      <c r="Z472" s="11"/>
      <c r="AA472" s="11"/>
      <c r="AB472" s="11"/>
      <c r="AC472" s="11"/>
      <c r="AD472" s="11"/>
      <c r="AE472" s="11"/>
      <c r="AF472" s="11"/>
      <c r="AG472" s="11"/>
    </row>
    <row r="473" spans="14:33" x14ac:dyDescent="0.25">
      <c r="N473" s="10"/>
      <c r="O473" s="11"/>
      <c r="P473" s="11"/>
      <c r="Q473" s="11"/>
      <c r="R473" s="11"/>
      <c r="S473" s="11"/>
      <c r="T473" s="11"/>
      <c r="U473" s="11"/>
      <c r="V473" s="11"/>
      <c r="W473" s="11"/>
      <c r="X473" s="10"/>
      <c r="Y473" s="11"/>
      <c r="Z473" s="11"/>
      <c r="AA473" s="11"/>
      <c r="AB473" s="11"/>
      <c r="AC473" s="11"/>
      <c r="AD473" s="11"/>
      <c r="AE473" s="11"/>
      <c r="AF473" s="11"/>
      <c r="AG473" s="11"/>
    </row>
    <row r="474" spans="14:33" x14ac:dyDescent="0.25">
      <c r="N474" s="10"/>
      <c r="O474" s="11"/>
      <c r="P474" s="11"/>
      <c r="Q474" s="11"/>
      <c r="R474" s="11"/>
      <c r="S474" s="11"/>
      <c r="T474" s="11"/>
      <c r="U474" s="11"/>
      <c r="V474" s="11"/>
      <c r="W474" s="11"/>
      <c r="X474" s="10"/>
      <c r="Y474" s="11"/>
      <c r="Z474" s="11"/>
      <c r="AA474" s="11"/>
      <c r="AB474" s="11"/>
      <c r="AC474" s="11"/>
      <c r="AD474" s="11"/>
      <c r="AE474" s="11"/>
      <c r="AF474" s="11"/>
      <c r="AG474" s="11"/>
    </row>
    <row r="475" spans="14:33" x14ac:dyDescent="0.25">
      <c r="N475" s="10"/>
      <c r="O475" s="11"/>
      <c r="P475" s="11"/>
      <c r="Q475" s="11"/>
      <c r="R475" s="11"/>
      <c r="S475" s="11"/>
      <c r="T475" s="11"/>
      <c r="U475" s="11"/>
      <c r="V475" s="11"/>
      <c r="W475" s="11"/>
      <c r="X475" s="10"/>
      <c r="Y475" s="11"/>
      <c r="Z475" s="11"/>
      <c r="AA475" s="11"/>
      <c r="AB475" s="11"/>
      <c r="AC475" s="11"/>
      <c r="AD475" s="11"/>
      <c r="AE475" s="11"/>
      <c r="AF475" s="11"/>
      <c r="AG475" s="11"/>
    </row>
    <row r="476" spans="14:33" x14ac:dyDescent="0.25">
      <c r="N476" s="10"/>
      <c r="O476" s="11"/>
      <c r="P476" s="11"/>
      <c r="Q476" s="11"/>
      <c r="R476" s="11"/>
      <c r="S476" s="11"/>
      <c r="T476" s="11"/>
      <c r="U476" s="11"/>
      <c r="V476" s="11"/>
      <c r="W476" s="11"/>
      <c r="X476" s="10"/>
      <c r="Y476" s="11"/>
      <c r="Z476" s="11"/>
      <c r="AA476" s="11"/>
      <c r="AB476" s="11"/>
      <c r="AC476" s="11"/>
      <c r="AD476" s="11"/>
      <c r="AE476" s="11"/>
      <c r="AF476" s="11"/>
      <c r="AG476" s="11"/>
    </row>
    <row r="477" spans="14:33" x14ac:dyDescent="0.25">
      <c r="N477" s="10"/>
      <c r="O477" s="11"/>
      <c r="P477" s="11"/>
      <c r="Q477" s="11"/>
      <c r="R477" s="11"/>
      <c r="S477" s="11"/>
      <c r="T477" s="11"/>
      <c r="U477" s="11"/>
      <c r="V477" s="11"/>
      <c r="W477" s="11"/>
      <c r="X477" s="10"/>
      <c r="Y477" s="11"/>
      <c r="Z477" s="11"/>
      <c r="AA477" s="11"/>
      <c r="AB477" s="11"/>
      <c r="AC477" s="11"/>
      <c r="AD477" s="11"/>
      <c r="AE477" s="11"/>
      <c r="AF477" s="11"/>
      <c r="AG477" s="11"/>
    </row>
    <row r="478" spans="14:33" x14ac:dyDescent="0.25">
      <c r="N478" s="10"/>
      <c r="O478" s="11"/>
      <c r="P478" s="11"/>
      <c r="Q478" s="11"/>
      <c r="R478" s="11"/>
      <c r="S478" s="11"/>
      <c r="T478" s="11"/>
      <c r="U478" s="11"/>
      <c r="V478" s="11"/>
      <c r="W478" s="11"/>
      <c r="X478" s="10"/>
      <c r="Y478" s="11"/>
      <c r="Z478" s="11"/>
      <c r="AA478" s="11"/>
      <c r="AB478" s="11"/>
      <c r="AC478" s="11"/>
      <c r="AD478" s="11"/>
      <c r="AE478" s="11"/>
      <c r="AF478" s="11"/>
      <c r="AG478" s="11"/>
    </row>
    <row r="479" spans="14:33" x14ac:dyDescent="0.25">
      <c r="N479" s="10"/>
      <c r="O479" s="11"/>
      <c r="P479" s="11"/>
      <c r="Q479" s="11"/>
      <c r="R479" s="11"/>
      <c r="S479" s="11"/>
      <c r="T479" s="11"/>
      <c r="U479" s="11"/>
      <c r="V479" s="11"/>
      <c r="W479" s="11"/>
      <c r="X479" s="10"/>
      <c r="Y479" s="11"/>
      <c r="Z479" s="11"/>
      <c r="AA479" s="11"/>
      <c r="AB479" s="11"/>
      <c r="AC479" s="11"/>
      <c r="AD479" s="11"/>
      <c r="AE479" s="11"/>
      <c r="AF479" s="11"/>
      <c r="AG479" s="11"/>
    </row>
    <row r="480" spans="14:33" x14ac:dyDescent="0.25">
      <c r="N480" s="10"/>
      <c r="O480" s="11"/>
      <c r="P480" s="11"/>
      <c r="Q480" s="11"/>
      <c r="R480" s="11"/>
      <c r="S480" s="11"/>
      <c r="T480" s="11"/>
      <c r="U480" s="11"/>
      <c r="V480" s="11"/>
      <c r="W480" s="11"/>
      <c r="X480" s="10"/>
      <c r="Y480" s="11"/>
      <c r="Z480" s="11"/>
      <c r="AA480" s="11"/>
      <c r="AB480" s="11"/>
      <c r="AC480" s="11"/>
      <c r="AD480" s="11"/>
      <c r="AE480" s="11"/>
      <c r="AF480" s="11"/>
      <c r="AG480" s="11"/>
    </row>
    <row r="481" spans="14:33" x14ac:dyDescent="0.25">
      <c r="N481" s="10"/>
      <c r="O481" s="11"/>
      <c r="P481" s="11"/>
      <c r="Q481" s="11"/>
      <c r="R481" s="11"/>
      <c r="S481" s="11"/>
      <c r="T481" s="11"/>
      <c r="U481" s="11"/>
      <c r="V481" s="11"/>
      <c r="W481" s="11"/>
      <c r="X481" s="10"/>
      <c r="Y481" s="11"/>
      <c r="Z481" s="11"/>
      <c r="AA481" s="11"/>
      <c r="AB481" s="11"/>
      <c r="AC481" s="11"/>
      <c r="AD481" s="11"/>
      <c r="AE481" s="11"/>
      <c r="AF481" s="11"/>
      <c r="AG481" s="11"/>
    </row>
    <row r="482" spans="14:33" x14ac:dyDescent="0.25">
      <c r="N482" s="10"/>
      <c r="O482" s="11"/>
      <c r="P482" s="11"/>
      <c r="Q482" s="11"/>
      <c r="R482" s="11"/>
      <c r="S482" s="11"/>
      <c r="T482" s="11"/>
      <c r="U482" s="11"/>
      <c r="V482" s="11"/>
      <c r="W482" s="11"/>
      <c r="X482" s="10"/>
      <c r="Y482" s="11"/>
      <c r="Z482" s="11"/>
      <c r="AA482" s="11"/>
      <c r="AB482" s="11"/>
      <c r="AC482" s="11"/>
      <c r="AD482" s="11"/>
      <c r="AE482" s="11"/>
      <c r="AF482" s="11"/>
      <c r="AG482" s="11"/>
    </row>
    <row r="483" spans="14:33" x14ac:dyDescent="0.25">
      <c r="N483" s="10"/>
      <c r="O483" s="11"/>
      <c r="P483" s="11"/>
      <c r="Q483" s="11"/>
      <c r="R483" s="11"/>
      <c r="S483" s="11"/>
      <c r="T483" s="11"/>
      <c r="U483" s="11"/>
      <c r="V483" s="11"/>
      <c r="W483" s="11"/>
      <c r="X483" s="10"/>
      <c r="Y483" s="11"/>
      <c r="Z483" s="11"/>
      <c r="AA483" s="11"/>
      <c r="AB483" s="11"/>
      <c r="AC483" s="11"/>
      <c r="AD483" s="11"/>
      <c r="AE483" s="11"/>
      <c r="AF483" s="11"/>
      <c r="AG483" s="11"/>
    </row>
    <row r="484" spans="14:33" x14ac:dyDescent="0.25">
      <c r="N484" s="10"/>
      <c r="O484" s="11"/>
      <c r="P484" s="11"/>
      <c r="Q484" s="11"/>
      <c r="R484" s="11"/>
      <c r="S484" s="11"/>
      <c r="T484" s="11"/>
      <c r="U484" s="11"/>
      <c r="V484" s="11"/>
      <c r="W484" s="11"/>
      <c r="X484" s="10"/>
      <c r="Y484" s="11"/>
      <c r="Z484" s="11"/>
      <c r="AA484" s="11"/>
      <c r="AB484" s="11"/>
      <c r="AC484" s="11"/>
      <c r="AD484" s="11"/>
      <c r="AE484" s="11"/>
      <c r="AF484" s="11"/>
      <c r="AG484" s="11"/>
    </row>
    <row r="485" spans="14:33" x14ac:dyDescent="0.25">
      <c r="N485" s="10"/>
      <c r="O485" s="11"/>
      <c r="P485" s="11"/>
      <c r="Q485" s="11"/>
      <c r="R485" s="11"/>
      <c r="S485" s="11"/>
      <c r="T485" s="11"/>
      <c r="U485" s="11"/>
      <c r="V485" s="11"/>
      <c r="W485" s="11"/>
      <c r="X485" s="10"/>
      <c r="Y485" s="11"/>
      <c r="Z485" s="11"/>
      <c r="AA485" s="11"/>
      <c r="AB485" s="11"/>
      <c r="AC485" s="11"/>
      <c r="AD485" s="11"/>
      <c r="AE485" s="11"/>
      <c r="AF485" s="11"/>
      <c r="AG485" s="11"/>
    </row>
    <row r="486" spans="14:33" x14ac:dyDescent="0.25">
      <c r="N486" s="10"/>
      <c r="O486" s="11"/>
      <c r="P486" s="11"/>
      <c r="Q486" s="11"/>
      <c r="R486" s="11"/>
      <c r="S486" s="11"/>
      <c r="T486" s="11"/>
      <c r="U486" s="11"/>
      <c r="V486" s="11"/>
      <c r="W486" s="11"/>
      <c r="X486" s="10"/>
      <c r="Y486" s="11"/>
      <c r="Z486" s="11"/>
      <c r="AA486" s="11"/>
      <c r="AB486" s="11"/>
      <c r="AC486" s="11"/>
      <c r="AD486" s="11"/>
      <c r="AE486" s="11"/>
      <c r="AF486" s="11"/>
      <c r="AG486" s="11"/>
    </row>
    <row r="487" spans="14:33" x14ac:dyDescent="0.25">
      <c r="N487" s="10"/>
      <c r="O487" s="11"/>
      <c r="P487" s="11"/>
      <c r="Q487" s="11"/>
      <c r="R487" s="11"/>
      <c r="S487" s="11"/>
      <c r="T487" s="11"/>
      <c r="U487" s="11"/>
      <c r="V487" s="11"/>
      <c r="W487" s="11"/>
      <c r="X487" s="10"/>
      <c r="Y487" s="11"/>
      <c r="Z487" s="11"/>
      <c r="AA487" s="11"/>
      <c r="AB487" s="11"/>
      <c r="AC487" s="11"/>
      <c r="AD487" s="11"/>
      <c r="AE487" s="11"/>
      <c r="AF487" s="11"/>
      <c r="AG487" s="11"/>
    </row>
    <row r="488" spans="14:33" x14ac:dyDescent="0.25">
      <c r="N488" s="10"/>
      <c r="O488" s="11"/>
      <c r="P488" s="11"/>
      <c r="Q488" s="11"/>
      <c r="R488" s="11"/>
      <c r="S488" s="11"/>
      <c r="T488" s="11"/>
      <c r="U488" s="11"/>
      <c r="V488" s="11"/>
      <c r="W488" s="11"/>
      <c r="X488" s="10"/>
      <c r="Y488" s="11"/>
      <c r="Z488" s="11"/>
      <c r="AA488" s="11"/>
      <c r="AB488" s="11"/>
      <c r="AC488" s="11"/>
      <c r="AD488" s="11"/>
      <c r="AE488" s="11"/>
      <c r="AF488" s="11"/>
      <c r="AG488" s="11"/>
    </row>
    <row r="489" spans="14:33" x14ac:dyDescent="0.25">
      <c r="N489" s="10"/>
      <c r="O489" s="11"/>
      <c r="P489" s="11"/>
      <c r="Q489" s="11"/>
      <c r="R489" s="11"/>
      <c r="S489" s="11"/>
      <c r="T489" s="11"/>
      <c r="U489" s="11"/>
      <c r="V489" s="11"/>
      <c r="W489" s="11"/>
      <c r="X489" s="10"/>
      <c r="Y489" s="11"/>
      <c r="Z489" s="11"/>
      <c r="AA489" s="11"/>
      <c r="AB489" s="11"/>
      <c r="AC489" s="11"/>
      <c r="AD489" s="11"/>
      <c r="AE489" s="11"/>
      <c r="AF489" s="11"/>
      <c r="AG489" s="11"/>
    </row>
    <row r="490" spans="14:33" x14ac:dyDescent="0.25">
      <c r="N490" s="10"/>
      <c r="O490" s="11"/>
      <c r="P490" s="11"/>
      <c r="Q490" s="11"/>
      <c r="R490" s="11"/>
      <c r="S490" s="11"/>
      <c r="T490" s="11"/>
      <c r="U490" s="11"/>
      <c r="V490" s="11"/>
      <c r="W490" s="11"/>
      <c r="X490" s="10"/>
      <c r="Y490" s="11"/>
      <c r="Z490" s="11"/>
      <c r="AA490" s="11"/>
      <c r="AB490" s="11"/>
      <c r="AC490" s="11"/>
      <c r="AD490" s="11"/>
      <c r="AE490" s="11"/>
      <c r="AF490" s="11"/>
      <c r="AG490" s="11"/>
    </row>
    <row r="491" spans="14:33" x14ac:dyDescent="0.25">
      <c r="N491" s="10"/>
      <c r="O491" s="11"/>
      <c r="P491" s="11"/>
      <c r="Q491" s="11"/>
      <c r="R491" s="11"/>
      <c r="S491" s="11"/>
      <c r="T491" s="11"/>
      <c r="U491" s="11"/>
      <c r="V491" s="11"/>
      <c r="W491" s="11"/>
      <c r="X491" s="10"/>
      <c r="Y491" s="11"/>
      <c r="Z491" s="11"/>
      <c r="AA491" s="11"/>
      <c r="AB491" s="11"/>
      <c r="AC491" s="11"/>
      <c r="AD491" s="11"/>
      <c r="AE491" s="11"/>
      <c r="AF491" s="11"/>
      <c r="AG491" s="11"/>
    </row>
    <row r="492" spans="14:33" x14ac:dyDescent="0.25">
      <c r="N492" s="10"/>
      <c r="O492" s="11"/>
      <c r="P492" s="11"/>
      <c r="Q492" s="11"/>
      <c r="R492" s="11"/>
      <c r="S492" s="11"/>
      <c r="T492" s="11"/>
      <c r="U492" s="11"/>
      <c r="V492" s="11"/>
      <c r="W492" s="11"/>
      <c r="X492" s="10"/>
      <c r="Y492" s="11"/>
      <c r="Z492" s="11"/>
      <c r="AA492" s="11"/>
      <c r="AB492" s="11"/>
      <c r="AC492" s="11"/>
      <c r="AD492" s="11"/>
      <c r="AE492" s="11"/>
      <c r="AF492" s="11"/>
      <c r="AG492" s="11"/>
    </row>
    <row r="493" spans="14:33" x14ac:dyDescent="0.25">
      <c r="N493" s="10"/>
      <c r="O493" s="11"/>
      <c r="P493" s="11"/>
      <c r="Q493" s="11"/>
      <c r="R493" s="11"/>
      <c r="S493" s="11"/>
      <c r="T493" s="11"/>
      <c r="U493" s="11"/>
      <c r="V493" s="11"/>
      <c r="W493" s="11"/>
      <c r="X493" s="10"/>
      <c r="Y493" s="11"/>
      <c r="Z493" s="11"/>
      <c r="AA493" s="11"/>
      <c r="AB493" s="11"/>
      <c r="AC493" s="11"/>
      <c r="AD493" s="11"/>
      <c r="AE493" s="11"/>
      <c r="AF493" s="11"/>
      <c r="AG493" s="11"/>
    </row>
    <row r="494" spans="14:33" x14ac:dyDescent="0.25">
      <c r="N494" s="10"/>
      <c r="O494" s="11"/>
      <c r="P494" s="11"/>
      <c r="Q494" s="11"/>
      <c r="R494" s="11"/>
      <c r="S494" s="11"/>
      <c r="T494" s="11"/>
      <c r="U494" s="11"/>
      <c r="V494" s="11"/>
      <c r="W494" s="11"/>
      <c r="X494" s="10"/>
      <c r="Y494" s="11"/>
      <c r="Z494" s="11"/>
      <c r="AA494" s="11"/>
      <c r="AB494" s="11"/>
      <c r="AC494" s="11"/>
      <c r="AD494" s="11"/>
      <c r="AE494" s="11"/>
      <c r="AF494" s="11"/>
      <c r="AG494" s="11"/>
    </row>
    <row r="495" spans="14:33" x14ac:dyDescent="0.25">
      <c r="N495" s="10"/>
      <c r="O495" s="11"/>
      <c r="P495" s="11"/>
      <c r="Q495" s="11"/>
      <c r="R495" s="11"/>
      <c r="S495" s="11"/>
      <c r="T495" s="11"/>
      <c r="U495" s="11"/>
      <c r="V495" s="11"/>
      <c r="W495" s="11"/>
      <c r="X495" s="10"/>
      <c r="Y495" s="11"/>
      <c r="Z495" s="11"/>
      <c r="AA495" s="11"/>
      <c r="AB495" s="11"/>
      <c r="AC495" s="11"/>
      <c r="AD495" s="11"/>
      <c r="AE495" s="11"/>
      <c r="AF495" s="11"/>
      <c r="AG495" s="11"/>
    </row>
    <row r="496" spans="14:33" x14ac:dyDescent="0.25">
      <c r="N496" s="10"/>
      <c r="O496" s="11"/>
      <c r="P496" s="11"/>
      <c r="Q496" s="11"/>
      <c r="R496" s="11"/>
      <c r="S496" s="11"/>
      <c r="T496" s="11"/>
      <c r="U496" s="11"/>
      <c r="V496" s="11"/>
      <c r="W496" s="11"/>
      <c r="X496" s="10"/>
      <c r="Y496" s="11"/>
      <c r="Z496" s="11"/>
      <c r="AA496" s="11"/>
      <c r="AB496" s="11"/>
      <c r="AC496" s="11"/>
      <c r="AD496" s="11"/>
      <c r="AE496" s="11"/>
      <c r="AF496" s="11"/>
      <c r="AG496" s="11"/>
    </row>
    <row r="497" spans="14:33" x14ac:dyDescent="0.25">
      <c r="N497" s="10"/>
      <c r="O497" s="11"/>
      <c r="P497" s="11"/>
      <c r="Q497" s="11"/>
      <c r="R497" s="11"/>
      <c r="S497" s="11"/>
      <c r="T497" s="11"/>
      <c r="U497" s="11"/>
      <c r="V497" s="11"/>
      <c r="W497" s="11"/>
      <c r="X497" s="10"/>
      <c r="Y497" s="11"/>
      <c r="Z497" s="11"/>
      <c r="AA497" s="11"/>
      <c r="AB497" s="11"/>
      <c r="AC497" s="11"/>
      <c r="AD497" s="11"/>
      <c r="AE497" s="11"/>
      <c r="AF497" s="11"/>
      <c r="AG497" s="11"/>
    </row>
    <row r="498" spans="14:33" x14ac:dyDescent="0.25">
      <c r="N498" s="10"/>
      <c r="O498" s="11"/>
      <c r="P498" s="11"/>
      <c r="Q498" s="11"/>
      <c r="R498" s="11"/>
      <c r="S498" s="11"/>
      <c r="T498" s="11"/>
      <c r="U498" s="11"/>
      <c r="V498" s="11"/>
      <c r="W498" s="11"/>
      <c r="X498" s="10"/>
      <c r="Y498" s="11"/>
      <c r="Z498" s="11"/>
      <c r="AA498" s="11"/>
      <c r="AB498" s="11"/>
      <c r="AC498" s="11"/>
      <c r="AD498" s="11"/>
      <c r="AE498" s="11"/>
      <c r="AF498" s="11"/>
      <c r="AG498" s="11"/>
    </row>
    <row r="499" spans="14:33" x14ac:dyDescent="0.25">
      <c r="N499" s="10"/>
      <c r="O499" s="11"/>
      <c r="P499" s="11"/>
      <c r="Q499" s="11"/>
      <c r="R499" s="11"/>
      <c r="S499" s="11"/>
      <c r="T499" s="11"/>
      <c r="U499" s="11"/>
      <c r="V499" s="11"/>
      <c r="W499" s="11"/>
      <c r="X499" s="10"/>
      <c r="Y499" s="11"/>
      <c r="Z499" s="11"/>
      <c r="AA499" s="11"/>
      <c r="AB499" s="11"/>
      <c r="AC499" s="11"/>
      <c r="AD499" s="11"/>
      <c r="AE499" s="11"/>
      <c r="AF499" s="11"/>
      <c r="AG499" s="11"/>
    </row>
    <row r="500" spans="14:33" x14ac:dyDescent="0.25">
      <c r="N500" s="10"/>
      <c r="O500" s="11"/>
      <c r="P500" s="11"/>
      <c r="Q500" s="11"/>
      <c r="R500" s="11"/>
      <c r="S500" s="11"/>
      <c r="T500" s="11"/>
      <c r="U500" s="11"/>
      <c r="V500" s="11"/>
      <c r="W500" s="11"/>
      <c r="X500" s="10"/>
      <c r="Y500" s="11"/>
      <c r="Z500" s="11"/>
      <c r="AA500" s="11"/>
      <c r="AB500" s="11"/>
      <c r="AC500" s="11"/>
      <c r="AD500" s="11"/>
      <c r="AE500" s="11"/>
      <c r="AF500" s="11"/>
      <c r="AG500" s="11"/>
    </row>
    <row r="501" spans="14:33" x14ac:dyDescent="0.25">
      <c r="N501" s="10"/>
      <c r="O501" s="11"/>
      <c r="P501" s="11"/>
      <c r="Q501" s="11"/>
      <c r="R501" s="11"/>
      <c r="S501" s="11"/>
      <c r="T501" s="11"/>
      <c r="U501" s="11"/>
      <c r="V501" s="11"/>
      <c r="W501" s="11"/>
      <c r="X501" s="10"/>
      <c r="Y501" s="11"/>
      <c r="Z501" s="11"/>
      <c r="AA501" s="11"/>
      <c r="AB501" s="11"/>
      <c r="AC501" s="11"/>
      <c r="AD501" s="11"/>
      <c r="AE501" s="11"/>
      <c r="AF501" s="11"/>
      <c r="AG501" s="11"/>
    </row>
    <row r="503" spans="14:33" x14ac:dyDescent="0.25">
      <c r="U503" s="14"/>
      <c r="AE503" s="14"/>
    </row>
    <row r="504" spans="14:33" x14ac:dyDescent="0.25">
      <c r="N504" s="34"/>
      <c r="P504" s="25"/>
      <c r="R504" s="25"/>
      <c r="T504" s="25"/>
      <c r="V504" s="25"/>
      <c r="W504" s="24"/>
      <c r="X504" s="34"/>
      <c r="Z504" s="25"/>
      <c r="AB504" s="25"/>
      <c r="AD504" s="25"/>
      <c r="AF504" s="25"/>
      <c r="AG504" s="24"/>
    </row>
    <row r="505" spans="14:33" x14ac:dyDescent="0.25">
      <c r="W505" s="24"/>
      <c r="AG505" s="24"/>
    </row>
    <row r="506" spans="14:33" x14ac:dyDescent="0.25">
      <c r="N506" s="33"/>
      <c r="W506" s="36"/>
      <c r="X506" s="33"/>
      <c r="AG506" s="36"/>
    </row>
  </sheetData>
  <phoneticPr fontId="0" type="noConversion"/>
  <pageMargins left="0.75" right="0.75" top="1" bottom="1" header="0.5" footer="0.5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24" workbookViewId="0">
      <selection activeCell="A42" sqref="A42"/>
    </sheetView>
  </sheetViews>
  <sheetFormatPr defaultRowHeight="13.2" x14ac:dyDescent="0.25"/>
  <cols>
    <col min="2" max="2" width="11.6640625" customWidth="1"/>
    <col min="3" max="3" width="9.5546875" bestFit="1" customWidth="1"/>
    <col min="4" max="4" width="10.6640625" bestFit="1" customWidth="1"/>
  </cols>
  <sheetData>
    <row r="3" spans="1:4" ht="13.8" x14ac:dyDescent="0.25">
      <c r="A3" s="134"/>
      <c r="B3" s="3" t="s">
        <v>212</v>
      </c>
      <c r="C3" s="87"/>
      <c r="D3" s="87"/>
    </row>
    <row r="4" spans="1:4" x14ac:dyDescent="0.25">
      <c r="A4" s="3"/>
      <c r="B4" s="331" t="s">
        <v>213</v>
      </c>
      <c r="C4" s="87"/>
      <c r="D4" s="3"/>
    </row>
    <row r="5" spans="1:4" x14ac:dyDescent="0.25">
      <c r="A5" s="5" t="s">
        <v>11</v>
      </c>
      <c r="B5" s="6" t="s">
        <v>20</v>
      </c>
      <c r="C5" s="6" t="s">
        <v>21</v>
      </c>
    </row>
    <row r="6" spans="1:4" x14ac:dyDescent="0.25">
      <c r="A6" s="10">
        <v>1</v>
      </c>
      <c r="B6" s="11">
        <v>115</v>
      </c>
      <c r="C6" s="11">
        <v>240</v>
      </c>
      <c r="D6" s="25">
        <f>+C6-B6</f>
        <v>125</v>
      </c>
    </row>
    <row r="7" spans="1:4" x14ac:dyDescent="0.25">
      <c r="A7" s="10">
        <v>2</v>
      </c>
      <c r="B7" s="11">
        <v>58</v>
      </c>
      <c r="C7" s="11">
        <v>240</v>
      </c>
      <c r="D7" s="25">
        <f t="shared" ref="D7:D36" si="0">+C7-B7</f>
        <v>182</v>
      </c>
    </row>
    <row r="8" spans="1:4" x14ac:dyDescent="0.25">
      <c r="A8" s="10">
        <v>3</v>
      </c>
      <c r="B8" s="129">
        <v>44</v>
      </c>
      <c r="C8" s="11">
        <v>240</v>
      </c>
      <c r="D8" s="25">
        <f t="shared" si="0"/>
        <v>196</v>
      </c>
    </row>
    <row r="9" spans="1:4" x14ac:dyDescent="0.25">
      <c r="A9" s="10">
        <v>4</v>
      </c>
      <c r="B9" s="129">
        <v>2</v>
      </c>
      <c r="C9" s="11">
        <v>240</v>
      </c>
      <c r="D9" s="25">
        <f t="shared" si="0"/>
        <v>238</v>
      </c>
    </row>
    <row r="10" spans="1:4" x14ac:dyDescent="0.25">
      <c r="A10" s="10">
        <v>5</v>
      </c>
      <c r="B10" s="129">
        <v>35</v>
      </c>
      <c r="C10" s="11">
        <v>240</v>
      </c>
      <c r="D10" s="25">
        <f t="shared" si="0"/>
        <v>205</v>
      </c>
    </row>
    <row r="11" spans="1:4" x14ac:dyDescent="0.25">
      <c r="A11" s="10">
        <v>6</v>
      </c>
      <c r="B11" s="129">
        <v>41</v>
      </c>
      <c r="C11" s="11">
        <v>240</v>
      </c>
      <c r="D11" s="25">
        <f t="shared" si="0"/>
        <v>199</v>
      </c>
    </row>
    <row r="12" spans="1:4" x14ac:dyDescent="0.25">
      <c r="A12" s="10">
        <v>7</v>
      </c>
      <c r="B12" s="129">
        <v>245</v>
      </c>
      <c r="C12" s="11">
        <v>240</v>
      </c>
      <c r="D12" s="25">
        <f t="shared" si="0"/>
        <v>-5</v>
      </c>
    </row>
    <row r="13" spans="1:4" x14ac:dyDescent="0.25">
      <c r="A13" s="10">
        <v>8</v>
      </c>
      <c r="B13" s="11">
        <v>171</v>
      </c>
      <c r="C13" s="11">
        <v>240</v>
      </c>
      <c r="D13" s="25">
        <f t="shared" si="0"/>
        <v>69</v>
      </c>
    </row>
    <row r="14" spans="1:4" x14ac:dyDescent="0.25">
      <c r="A14" s="10">
        <v>9</v>
      </c>
      <c r="B14" s="11">
        <v>114</v>
      </c>
      <c r="C14" s="11">
        <v>240</v>
      </c>
      <c r="D14" s="25">
        <f t="shared" si="0"/>
        <v>126</v>
      </c>
    </row>
    <row r="15" spans="1:4" x14ac:dyDescent="0.25">
      <c r="A15" s="10">
        <v>10</v>
      </c>
      <c r="B15" s="11">
        <v>149</v>
      </c>
      <c r="C15" s="11">
        <v>240</v>
      </c>
      <c r="D15" s="25">
        <f t="shared" si="0"/>
        <v>91</v>
      </c>
    </row>
    <row r="16" spans="1:4" x14ac:dyDescent="0.25">
      <c r="A16" s="10">
        <v>11</v>
      </c>
      <c r="B16" s="11">
        <v>171</v>
      </c>
      <c r="C16" s="11">
        <v>240</v>
      </c>
      <c r="D16" s="25">
        <f t="shared" si="0"/>
        <v>69</v>
      </c>
    </row>
    <row r="17" spans="1:4" x14ac:dyDescent="0.25">
      <c r="A17" s="10">
        <v>12</v>
      </c>
      <c r="B17" s="11">
        <v>143</v>
      </c>
      <c r="C17" s="11">
        <v>240</v>
      </c>
      <c r="D17" s="25">
        <f t="shared" si="0"/>
        <v>97</v>
      </c>
    </row>
    <row r="18" spans="1:4" x14ac:dyDescent="0.25">
      <c r="A18" s="10">
        <v>13</v>
      </c>
      <c r="B18" s="11">
        <v>2</v>
      </c>
      <c r="C18" s="11">
        <v>240</v>
      </c>
      <c r="D18" s="25">
        <f t="shared" si="0"/>
        <v>238</v>
      </c>
    </row>
    <row r="19" spans="1:4" x14ac:dyDescent="0.25">
      <c r="A19" s="10">
        <v>14</v>
      </c>
      <c r="B19" s="11">
        <v>184</v>
      </c>
      <c r="C19" s="11">
        <v>240</v>
      </c>
      <c r="D19" s="25">
        <f t="shared" si="0"/>
        <v>56</v>
      </c>
    </row>
    <row r="20" spans="1:4" x14ac:dyDescent="0.25">
      <c r="A20" s="10">
        <v>15</v>
      </c>
      <c r="B20" s="11">
        <v>146</v>
      </c>
      <c r="C20" s="11">
        <v>240</v>
      </c>
      <c r="D20" s="25">
        <f t="shared" si="0"/>
        <v>94</v>
      </c>
    </row>
    <row r="21" spans="1:4" x14ac:dyDescent="0.25">
      <c r="A21" s="10">
        <v>16</v>
      </c>
      <c r="B21" s="11"/>
      <c r="C21" s="11"/>
      <c r="D21" s="25">
        <f t="shared" si="0"/>
        <v>0</v>
      </c>
    </row>
    <row r="22" spans="1:4" x14ac:dyDescent="0.25">
      <c r="A22" s="10">
        <v>17</v>
      </c>
      <c r="B22" s="11"/>
      <c r="C22" s="11"/>
      <c r="D22" s="25">
        <f t="shared" si="0"/>
        <v>0</v>
      </c>
    </row>
    <row r="23" spans="1:4" x14ac:dyDescent="0.25">
      <c r="A23" s="10">
        <v>18</v>
      </c>
      <c r="B23" s="11"/>
      <c r="C23" s="11"/>
      <c r="D23" s="25">
        <f t="shared" si="0"/>
        <v>0</v>
      </c>
    </row>
    <row r="24" spans="1:4" x14ac:dyDescent="0.25">
      <c r="A24" s="10">
        <v>19</v>
      </c>
      <c r="B24" s="11"/>
      <c r="C24" s="11"/>
      <c r="D24" s="25">
        <f t="shared" si="0"/>
        <v>0</v>
      </c>
    </row>
    <row r="25" spans="1:4" x14ac:dyDescent="0.25">
      <c r="A25" s="10">
        <v>20</v>
      </c>
      <c r="B25" s="11"/>
      <c r="C25" s="11"/>
      <c r="D25" s="25">
        <f t="shared" si="0"/>
        <v>0</v>
      </c>
    </row>
    <row r="26" spans="1:4" x14ac:dyDescent="0.25">
      <c r="A26" s="10">
        <v>21</v>
      </c>
      <c r="B26" s="11"/>
      <c r="C26" s="11"/>
      <c r="D26" s="25">
        <f t="shared" si="0"/>
        <v>0</v>
      </c>
    </row>
    <row r="27" spans="1:4" x14ac:dyDescent="0.25">
      <c r="A27" s="10">
        <v>22</v>
      </c>
      <c r="B27" s="11"/>
      <c r="C27" s="11"/>
      <c r="D27" s="25">
        <f t="shared" si="0"/>
        <v>0</v>
      </c>
    </row>
    <row r="28" spans="1:4" x14ac:dyDescent="0.25">
      <c r="A28" s="10">
        <v>23</v>
      </c>
      <c r="B28" s="11"/>
      <c r="C28" s="11"/>
      <c r="D28" s="25">
        <f t="shared" si="0"/>
        <v>0</v>
      </c>
    </row>
    <row r="29" spans="1:4" x14ac:dyDescent="0.25">
      <c r="A29" s="10">
        <v>24</v>
      </c>
      <c r="B29" s="11"/>
      <c r="C29" s="11"/>
      <c r="D29" s="25">
        <f t="shared" si="0"/>
        <v>0</v>
      </c>
    </row>
    <row r="30" spans="1:4" x14ac:dyDescent="0.25">
      <c r="A30" s="10">
        <v>25</v>
      </c>
      <c r="B30" s="11"/>
      <c r="C30" s="11"/>
      <c r="D30" s="25">
        <f t="shared" si="0"/>
        <v>0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1620</v>
      </c>
      <c r="C37" s="11">
        <f>SUM(C6:C36)</f>
        <v>3600</v>
      </c>
      <c r="D37" s="25">
        <f>SUM(D6:D36)</f>
        <v>1980</v>
      </c>
    </row>
    <row r="38" spans="1:4" x14ac:dyDescent="0.25">
      <c r="A38" s="26"/>
      <c r="C38" s="14"/>
      <c r="D38" s="329">
        <f>+summary!H5</f>
        <v>2.15</v>
      </c>
    </row>
    <row r="39" spans="1:4" x14ac:dyDescent="0.25">
      <c r="D39" s="138">
        <f>+D38*D37</f>
        <v>4257</v>
      </c>
    </row>
    <row r="40" spans="1:4" x14ac:dyDescent="0.25">
      <c r="A40" s="57">
        <v>37225</v>
      </c>
      <c r="C40" s="15"/>
      <c r="D40" s="523">
        <v>173805.23</v>
      </c>
    </row>
    <row r="41" spans="1:4" x14ac:dyDescent="0.25">
      <c r="A41" s="57">
        <v>37240</v>
      </c>
      <c r="C41" s="48"/>
      <c r="D41" s="138">
        <f>+D40+D39</f>
        <v>178062.23</v>
      </c>
    </row>
    <row r="42" spans="1:4" x14ac:dyDescent="0.25">
      <c r="D42" s="24"/>
    </row>
    <row r="45" spans="1:4" x14ac:dyDescent="0.25">
      <c r="A45" s="32" t="s">
        <v>152</v>
      </c>
      <c r="B45" s="32"/>
      <c r="C45" s="32"/>
      <c r="D45" s="32"/>
    </row>
    <row r="46" spans="1:4" x14ac:dyDescent="0.25">
      <c r="A46" s="49">
        <f>+A40</f>
        <v>37225</v>
      </c>
      <c r="B46" s="32"/>
      <c r="C46" s="32"/>
      <c r="D46" s="513">
        <v>76238</v>
      </c>
    </row>
    <row r="47" spans="1:4" x14ac:dyDescent="0.25">
      <c r="A47" s="49">
        <f>+A41</f>
        <v>37240</v>
      </c>
      <c r="B47" s="32"/>
      <c r="C47" s="32"/>
      <c r="D47" s="355">
        <f>+D37</f>
        <v>1980</v>
      </c>
    </row>
    <row r="48" spans="1:4" x14ac:dyDescent="0.25">
      <c r="A48" s="32"/>
      <c r="B48" s="32"/>
      <c r="C48" s="32"/>
      <c r="D48" s="14">
        <f>+D47+D46</f>
        <v>78218</v>
      </c>
    </row>
    <row r="49" spans="1:4" x14ac:dyDescent="0.25">
      <c r="A49" s="139"/>
      <c r="B49" s="119"/>
      <c r="C49" s="140"/>
      <c r="D49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31" workbookViewId="0">
      <selection activeCell="D46" sqref="D46"/>
    </sheetView>
  </sheetViews>
  <sheetFormatPr defaultRowHeight="13.2" x14ac:dyDescent="0.25"/>
  <cols>
    <col min="2" max="2" width="11.6640625" customWidth="1"/>
    <col min="3" max="3" width="9.5546875" bestFit="1" customWidth="1"/>
    <col min="4" max="4" width="10.6640625" bestFit="1" customWidth="1"/>
  </cols>
  <sheetData>
    <row r="3" spans="1:4" ht="13.8" x14ac:dyDescent="0.25">
      <c r="A3" s="134"/>
      <c r="B3" s="3" t="s">
        <v>215</v>
      </c>
      <c r="C3" s="87"/>
      <c r="D3" s="87"/>
    </row>
    <row r="4" spans="1:4" x14ac:dyDescent="0.25">
      <c r="A4" s="3"/>
      <c r="B4" s="331" t="s">
        <v>216</v>
      </c>
      <c r="C4" s="87"/>
      <c r="D4" s="3"/>
    </row>
    <row r="5" spans="1:4" x14ac:dyDescent="0.25">
      <c r="A5" s="5" t="s">
        <v>11</v>
      </c>
      <c r="B5" s="6" t="s">
        <v>20</v>
      </c>
      <c r="C5" s="6" t="s">
        <v>21</v>
      </c>
    </row>
    <row r="6" spans="1:4" x14ac:dyDescent="0.25">
      <c r="A6" s="10">
        <v>1</v>
      </c>
      <c r="B6" s="11">
        <v>650</v>
      </c>
      <c r="C6" s="11">
        <v>589</v>
      </c>
      <c r="D6" s="25">
        <f>+C6-B6</f>
        <v>-61</v>
      </c>
    </row>
    <row r="7" spans="1:4" x14ac:dyDescent="0.25">
      <c r="A7" s="10">
        <v>2</v>
      </c>
      <c r="B7" s="11">
        <v>625</v>
      </c>
      <c r="C7" s="11">
        <v>589</v>
      </c>
      <c r="D7" s="25">
        <f t="shared" ref="D7:D36" si="0">+C7-B7</f>
        <v>-36</v>
      </c>
    </row>
    <row r="8" spans="1:4" x14ac:dyDescent="0.25">
      <c r="A8" s="10">
        <v>3</v>
      </c>
      <c r="B8" s="129">
        <v>616</v>
      </c>
      <c r="C8" s="11">
        <v>589</v>
      </c>
      <c r="D8" s="25">
        <f t="shared" si="0"/>
        <v>-27</v>
      </c>
    </row>
    <row r="9" spans="1:4" x14ac:dyDescent="0.25">
      <c r="A9" s="10">
        <v>4</v>
      </c>
      <c r="B9" s="129">
        <v>599</v>
      </c>
      <c r="C9" s="11">
        <v>589</v>
      </c>
      <c r="D9" s="25">
        <f t="shared" si="0"/>
        <v>-10</v>
      </c>
    </row>
    <row r="10" spans="1:4" x14ac:dyDescent="0.25">
      <c r="A10" s="10">
        <v>5</v>
      </c>
      <c r="B10" s="129">
        <v>595</v>
      </c>
      <c r="C10" s="11">
        <v>589</v>
      </c>
      <c r="D10" s="25">
        <f t="shared" si="0"/>
        <v>-6</v>
      </c>
    </row>
    <row r="11" spans="1:4" x14ac:dyDescent="0.25">
      <c r="A11" s="10">
        <v>6</v>
      </c>
      <c r="B11" s="129">
        <v>616</v>
      </c>
      <c r="C11" s="11">
        <v>589</v>
      </c>
      <c r="D11" s="25">
        <f t="shared" si="0"/>
        <v>-27</v>
      </c>
    </row>
    <row r="12" spans="1:4" x14ac:dyDescent="0.25">
      <c r="A12" s="10">
        <v>7</v>
      </c>
      <c r="B12" s="129">
        <v>629</v>
      </c>
      <c r="C12" s="11">
        <v>589</v>
      </c>
      <c r="D12" s="25">
        <f t="shared" si="0"/>
        <v>-40</v>
      </c>
    </row>
    <row r="13" spans="1:4" x14ac:dyDescent="0.25">
      <c r="A13" s="10">
        <v>8</v>
      </c>
      <c r="B13" s="11">
        <v>662</v>
      </c>
      <c r="C13" s="11">
        <v>589</v>
      </c>
      <c r="D13" s="25">
        <f t="shared" si="0"/>
        <v>-73</v>
      </c>
    </row>
    <row r="14" spans="1:4" x14ac:dyDescent="0.25">
      <c r="A14" s="10">
        <v>9</v>
      </c>
      <c r="B14" s="11">
        <v>681</v>
      </c>
      <c r="C14" s="11">
        <v>589</v>
      </c>
      <c r="D14" s="25">
        <f t="shared" si="0"/>
        <v>-92</v>
      </c>
    </row>
    <row r="15" spans="1:4" x14ac:dyDescent="0.25">
      <c r="A15" s="10">
        <v>10</v>
      </c>
      <c r="B15" s="11">
        <v>701</v>
      </c>
      <c r="C15" s="11">
        <v>589</v>
      </c>
      <c r="D15" s="25">
        <f t="shared" si="0"/>
        <v>-112</v>
      </c>
    </row>
    <row r="16" spans="1:4" x14ac:dyDescent="0.25">
      <c r="A16" s="10">
        <v>11</v>
      </c>
      <c r="B16" s="11">
        <v>641</v>
      </c>
      <c r="C16" s="11">
        <v>589</v>
      </c>
      <c r="D16" s="25">
        <f t="shared" si="0"/>
        <v>-52</v>
      </c>
    </row>
    <row r="17" spans="1:4" x14ac:dyDescent="0.25">
      <c r="A17" s="10">
        <v>12</v>
      </c>
      <c r="B17" s="11">
        <v>646</v>
      </c>
      <c r="C17" s="11">
        <v>589</v>
      </c>
      <c r="D17" s="25">
        <f t="shared" si="0"/>
        <v>-57</v>
      </c>
    </row>
    <row r="18" spans="1:4" x14ac:dyDescent="0.25">
      <c r="A18" s="10">
        <v>13</v>
      </c>
      <c r="B18" s="11">
        <v>533</v>
      </c>
      <c r="C18" s="11">
        <v>589</v>
      </c>
      <c r="D18" s="25">
        <f t="shared" si="0"/>
        <v>56</v>
      </c>
    </row>
    <row r="19" spans="1:4" x14ac:dyDescent="0.25">
      <c r="A19" s="10">
        <v>14</v>
      </c>
      <c r="B19" s="11">
        <v>549</v>
      </c>
      <c r="C19" s="11">
        <v>589</v>
      </c>
      <c r="D19" s="25">
        <f t="shared" si="0"/>
        <v>40</v>
      </c>
    </row>
    <row r="20" spans="1:4" x14ac:dyDescent="0.25">
      <c r="A20" s="10">
        <v>15</v>
      </c>
      <c r="B20" s="11">
        <v>693</v>
      </c>
      <c r="C20" s="11">
        <v>589</v>
      </c>
      <c r="D20" s="25">
        <f t="shared" si="0"/>
        <v>-104</v>
      </c>
    </row>
    <row r="21" spans="1:4" x14ac:dyDescent="0.25">
      <c r="A21" s="10">
        <v>16</v>
      </c>
      <c r="B21" s="11"/>
      <c r="C21" s="11"/>
      <c r="D21" s="25">
        <f t="shared" si="0"/>
        <v>0</v>
      </c>
    </row>
    <row r="22" spans="1:4" x14ac:dyDescent="0.25">
      <c r="A22" s="10">
        <v>17</v>
      </c>
      <c r="B22" s="11"/>
      <c r="C22" s="11"/>
      <c r="D22" s="25">
        <f t="shared" si="0"/>
        <v>0</v>
      </c>
    </row>
    <row r="23" spans="1:4" x14ac:dyDescent="0.25">
      <c r="A23" s="10">
        <v>18</v>
      </c>
      <c r="B23" s="11"/>
      <c r="C23" s="11"/>
      <c r="D23" s="25">
        <f t="shared" si="0"/>
        <v>0</v>
      </c>
    </row>
    <row r="24" spans="1:4" x14ac:dyDescent="0.25">
      <c r="A24" s="10">
        <v>19</v>
      </c>
      <c r="B24" s="11"/>
      <c r="C24" s="11"/>
      <c r="D24" s="25">
        <f t="shared" si="0"/>
        <v>0</v>
      </c>
    </row>
    <row r="25" spans="1:4" x14ac:dyDescent="0.25">
      <c r="A25" s="10">
        <v>20</v>
      </c>
      <c r="B25" s="11"/>
      <c r="C25" s="11"/>
      <c r="D25" s="25">
        <f t="shared" si="0"/>
        <v>0</v>
      </c>
    </row>
    <row r="26" spans="1:4" x14ac:dyDescent="0.25">
      <c r="A26" s="10">
        <v>21</v>
      </c>
      <c r="B26" s="11"/>
      <c r="C26" s="11"/>
      <c r="D26" s="25">
        <f t="shared" si="0"/>
        <v>0</v>
      </c>
    </row>
    <row r="27" spans="1:4" x14ac:dyDescent="0.25">
      <c r="A27" s="10">
        <v>22</v>
      </c>
      <c r="B27" s="11"/>
      <c r="C27" s="11"/>
      <c r="D27" s="25">
        <f t="shared" si="0"/>
        <v>0</v>
      </c>
    </row>
    <row r="28" spans="1:4" x14ac:dyDescent="0.25">
      <c r="A28" s="10">
        <v>23</v>
      </c>
      <c r="B28" s="11"/>
      <c r="C28" s="11"/>
      <c r="D28" s="25">
        <f t="shared" si="0"/>
        <v>0</v>
      </c>
    </row>
    <row r="29" spans="1:4" x14ac:dyDescent="0.25">
      <c r="A29" s="10">
        <v>24</v>
      </c>
      <c r="B29" s="11"/>
      <c r="C29" s="11"/>
      <c r="D29" s="25">
        <f t="shared" si="0"/>
        <v>0</v>
      </c>
    </row>
    <row r="30" spans="1:4" x14ac:dyDescent="0.25">
      <c r="A30" s="10">
        <v>25</v>
      </c>
      <c r="B30" s="11"/>
      <c r="C30" s="11"/>
      <c r="D30" s="25">
        <f t="shared" si="0"/>
        <v>0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9436</v>
      </c>
      <c r="C37" s="11">
        <f>SUM(C6:C36)</f>
        <v>8835</v>
      </c>
      <c r="D37" s="25">
        <f>SUM(D6:D36)</f>
        <v>-601</v>
      </c>
    </row>
    <row r="38" spans="1:4" x14ac:dyDescent="0.25">
      <c r="A38" s="26"/>
      <c r="C38" s="14"/>
      <c r="D38" s="329">
        <f>+summary!H5</f>
        <v>2.15</v>
      </c>
    </row>
    <row r="39" spans="1:4" x14ac:dyDescent="0.25">
      <c r="D39" s="138">
        <f>+D38*D37</f>
        <v>-1292.1499999999999</v>
      </c>
    </row>
    <row r="40" spans="1:4" x14ac:dyDescent="0.25">
      <c r="A40" s="57">
        <v>37225</v>
      </c>
      <c r="C40" s="15"/>
      <c r="D40" s="523">
        <v>148916.73000000001</v>
      </c>
    </row>
    <row r="41" spans="1:4" x14ac:dyDescent="0.25">
      <c r="A41" s="57">
        <v>37240</v>
      </c>
      <c r="C41" s="48"/>
      <c r="D41" s="138">
        <f>+D40+D39</f>
        <v>147624.58000000002</v>
      </c>
    </row>
    <row r="42" spans="1:4" x14ac:dyDescent="0.25">
      <c r="D42" s="24"/>
    </row>
    <row r="45" spans="1:4" x14ac:dyDescent="0.25">
      <c r="A45" s="32" t="s">
        <v>152</v>
      </c>
      <c r="B45" s="32"/>
      <c r="C45" s="32"/>
      <c r="D45" s="32"/>
    </row>
    <row r="46" spans="1:4" x14ac:dyDescent="0.25">
      <c r="A46" s="49">
        <f>+A40</f>
        <v>37225</v>
      </c>
      <c r="B46" s="32"/>
      <c r="C46" s="32"/>
      <c r="D46" s="513">
        <v>28495</v>
      </c>
    </row>
    <row r="47" spans="1:4" x14ac:dyDescent="0.25">
      <c r="A47" s="49">
        <f>+A41</f>
        <v>37240</v>
      </c>
      <c r="B47" s="32"/>
      <c r="C47" s="32"/>
      <c r="D47" s="355">
        <f>+D37</f>
        <v>-601</v>
      </c>
    </row>
    <row r="48" spans="1:4" x14ac:dyDescent="0.25">
      <c r="A48" s="32"/>
      <c r="B48" s="32"/>
      <c r="C48" s="32"/>
      <c r="D48" s="14">
        <f>+D47+D46</f>
        <v>27894</v>
      </c>
    </row>
    <row r="49" spans="1:4" x14ac:dyDescent="0.25">
      <c r="A49" s="139"/>
      <c r="B49" s="119"/>
      <c r="C49" s="140"/>
      <c r="D49" s="140"/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H224"/>
  <sheetViews>
    <sheetView topLeftCell="A29" workbookViewId="0">
      <selection activeCell="E45" sqref="E45"/>
    </sheetView>
  </sheetViews>
  <sheetFormatPr defaultRowHeight="13.2" x14ac:dyDescent="0.25"/>
  <cols>
    <col min="2" max="2" width="9.5546875" bestFit="1" customWidth="1"/>
    <col min="3" max="3" width="10.44140625" customWidth="1"/>
    <col min="4" max="4" width="9.5546875" bestFit="1" customWidth="1"/>
    <col min="5" max="5" width="9.33203125" customWidth="1"/>
    <col min="6" max="6" width="10.44140625" bestFit="1" customWidth="1"/>
  </cols>
  <sheetData>
    <row r="2" spans="1:34" x14ac:dyDescent="0.25">
      <c r="A2" s="37"/>
      <c r="B2" s="32">
        <v>57245</v>
      </c>
      <c r="C2" s="14"/>
      <c r="D2" s="32">
        <v>500154</v>
      </c>
      <c r="E2" s="32"/>
      <c r="F2" s="32"/>
      <c r="G2" s="37"/>
      <c r="H2" s="32"/>
      <c r="I2" s="14"/>
      <c r="J2" s="32"/>
      <c r="K2" s="32"/>
      <c r="L2" s="32"/>
    </row>
    <row r="3" spans="1:34" x14ac:dyDescent="0.25">
      <c r="A3" s="2"/>
      <c r="B3" s="2" t="s">
        <v>18</v>
      </c>
      <c r="C3" s="14"/>
      <c r="D3" s="38" t="s">
        <v>19</v>
      </c>
      <c r="E3" s="4"/>
      <c r="F3" s="32"/>
      <c r="G3" s="2"/>
      <c r="H3" s="2"/>
      <c r="I3" s="14"/>
      <c r="J3" s="38"/>
      <c r="K3" s="4"/>
      <c r="L3" s="32"/>
    </row>
    <row r="4" spans="1:34" x14ac:dyDescent="0.25">
      <c r="A4" s="39" t="s">
        <v>11</v>
      </c>
      <c r="B4" s="6" t="s">
        <v>20</v>
      </c>
      <c r="C4" s="40" t="s">
        <v>21</v>
      </c>
      <c r="D4" s="6" t="s">
        <v>20</v>
      </c>
      <c r="E4" s="6" t="s">
        <v>21</v>
      </c>
      <c r="F4" s="32"/>
      <c r="G4" s="39"/>
      <c r="H4" s="6"/>
      <c r="I4" s="40"/>
      <c r="J4" s="6"/>
      <c r="K4" s="6"/>
      <c r="L4" s="32"/>
    </row>
    <row r="5" spans="1:34" x14ac:dyDescent="0.25">
      <c r="A5" s="41">
        <v>1</v>
      </c>
      <c r="B5" s="11">
        <v>-21436</v>
      </c>
      <c r="C5" s="11">
        <v>-10000</v>
      </c>
      <c r="D5" s="11">
        <v>-24220</v>
      </c>
      <c r="E5" s="11">
        <v>-11950</v>
      </c>
      <c r="F5" s="11">
        <f>+C5-B5+E5-D5</f>
        <v>23706</v>
      </c>
      <c r="G5" s="41"/>
      <c r="H5" s="11"/>
      <c r="I5" s="11"/>
      <c r="J5" s="11"/>
      <c r="K5" s="11"/>
      <c r="L5" s="11"/>
    </row>
    <row r="6" spans="1:34" x14ac:dyDescent="0.25">
      <c r="A6" s="41">
        <v>2</v>
      </c>
      <c r="B6" s="11"/>
      <c r="C6" s="11">
        <v>-10000</v>
      </c>
      <c r="D6" s="11"/>
      <c r="E6" s="11">
        <v>-11950</v>
      </c>
      <c r="F6" s="11">
        <f t="shared" ref="F6:F35" si="0">+C6-B6+E6-D6</f>
        <v>-21950</v>
      </c>
      <c r="G6" s="41"/>
      <c r="H6" s="43"/>
      <c r="I6" s="43"/>
      <c r="J6" s="43"/>
      <c r="K6" s="43"/>
      <c r="L6" s="43"/>
      <c r="M6" s="293"/>
      <c r="N6" s="293"/>
      <c r="O6" s="293"/>
      <c r="P6" s="293"/>
      <c r="Q6" s="293"/>
      <c r="R6" s="293"/>
      <c r="S6" s="293"/>
      <c r="T6" s="293"/>
      <c r="U6" s="293"/>
      <c r="V6" s="293"/>
      <c r="W6" s="293"/>
      <c r="X6" s="293"/>
      <c r="Y6" s="293"/>
      <c r="Z6" s="293"/>
      <c r="AA6" s="293"/>
      <c r="AB6" s="293"/>
      <c r="AC6" s="293"/>
      <c r="AD6" s="293"/>
      <c r="AE6" s="293"/>
      <c r="AF6" s="293"/>
      <c r="AG6" s="293"/>
      <c r="AH6" s="293"/>
    </row>
    <row r="7" spans="1:34" x14ac:dyDescent="0.25">
      <c r="A7" s="41">
        <v>3</v>
      </c>
      <c r="B7" s="11">
        <v>-9944</v>
      </c>
      <c r="C7" s="11">
        <v>-10000</v>
      </c>
      <c r="D7" s="11">
        <v>-17203</v>
      </c>
      <c r="E7" s="11">
        <v>-17052</v>
      </c>
      <c r="F7" s="11">
        <f t="shared" si="0"/>
        <v>95</v>
      </c>
      <c r="G7" s="41"/>
      <c r="H7" s="43"/>
      <c r="I7" s="43"/>
      <c r="J7" s="43"/>
      <c r="K7" s="43"/>
      <c r="L7" s="43"/>
      <c r="M7" s="293"/>
      <c r="N7" s="293"/>
      <c r="O7" s="293"/>
      <c r="P7" s="293"/>
      <c r="Q7" s="293"/>
      <c r="R7" s="293"/>
      <c r="S7" s="293"/>
      <c r="T7" s="293"/>
      <c r="U7" s="293"/>
      <c r="V7" s="293"/>
      <c r="W7" s="293"/>
      <c r="X7" s="293"/>
      <c r="Y7" s="293"/>
      <c r="Z7" s="293"/>
      <c r="AA7" s="293"/>
      <c r="AB7" s="293"/>
      <c r="AC7" s="293"/>
      <c r="AD7" s="293"/>
      <c r="AE7" s="293"/>
      <c r="AF7" s="293"/>
      <c r="AG7" s="293"/>
      <c r="AH7" s="293"/>
    </row>
    <row r="8" spans="1:34" x14ac:dyDescent="0.25">
      <c r="A8" s="41">
        <v>4</v>
      </c>
      <c r="B8" s="11">
        <v>-174</v>
      </c>
      <c r="C8" s="11"/>
      <c r="D8" s="11">
        <v>-2179</v>
      </c>
      <c r="E8" s="11">
        <v>-1950</v>
      </c>
      <c r="F8" s="11">
        <f t="shared" si="0"/>
        <v>403</v>
      </c>
      <c r="G8" s="41"/>
      <c r="H8" s="43"/>
      <c r="I8" s="43"/>
      <c r="J8" s="43"/>
      <c r="K8" s="43"/>
      <c r="L8" s="43"/>
      <c r="M8" s="293"/>
      <c r="N8" s="293"/>
      <c r="O8" s="293"/>
      <c r="P8" s="293"/>
      <c r="Q8" s="293"/>
      <c r="R8" s="293"/>
      <c r="S8" s="293"/>
      <c r="T8" s="293"/>
      <c r="U8" s="293"/>
      <c r="V8" s="293"/>
      <c r="W8" s="293"/>
      <c r="X8" s="293"/>
      <c r="Y8" s="293"/>
      <c r="Z8" s="293"/>
      <c r="AA8" s="293"/>
      <c r="AB8" s="293"/>
      <c r="AC8" s="293"/>
      <c r="AD8" s="293"/>
      <c r="AE8" s="293"/>
      <c r="AF8" s="293"/>
      <c r="AG8" s="293"/>
      <c r="AH8" s="293"/>
    </row>
    <row r="9" spans="1:34" x14ac:dyDescent="0.25">
      <c r="A9" s="41">
        <v>5</v>
      </c>
      <c r="B9" s="11"/>
      <c r="C9" s="11"/>
      <c r="D9" s="11"/>
      <c r="E9" s="11">
        <v>-1950</v>
      </c>
      <c r="F9" s="11">
        <f t="shared" si="0"/>
        <v>-1950</v>
      </c>
      <c r="G9" s="41"/>
      <c r="H9" s="43"/>
      <c r="I9" s="43"/>
      <c r="J9" s="43"/>
      <c r="K9" s="43"/>
      <c r="L9" s="43"/>
      <c r="M9" s="293"/>
      <c r="N9" s="293"/>
      <c r="O9" s="293"/>
      <c r="P9" s="293"/>
      <c r="Q9" s="293"/>
      <c r="R9" s="293"/>
      <c r="S9" s="293"/>
      <c r="T9" s="293"/>
      <c r="U9" s="293"/>
      <c r="V9" s="293"/>
      <c r="W9" s="293"/>
      <c r="X9" s="293"/>
      <c r="Y9" s="293"/>
      <c r="Z9" s="293"/>
      <c r="AA9" s="293"/>
      <c r="AB9" s="293"/>
      <c r="AC9" s="293"/>
      <c r="AD9" s="293"/>
      <c r="AE9" s="293"/>
      <c r="AF9" s="293"/>
      <c r="AG9" s="293"/>
      <c r="AH9" s="293"/>
    </row>
    <row r="10" spans="1:34" x14ac:dyDescent="0.25">
      <c r="A10" s="41">
        <v>6</v>
      </c>
      <c r="B10" s="11"/>
      <c r="C10" s="11"/>
      <c r="D10" s="11"/>
      <c r="E10" s="11">
        <v>-1950</v>
      </c>
      <c r="F10" s="11">
        <f t="shared" si="0"/>
        <v>-1950</v>
      </c>
      <c r="G10" s="41"/>
      <c r="H10" s="43"/>
      <c r="I10" s="43"/>
      <c r="J10" s="43"/>
      <c r="K10" s="43"/>
      <c r="L10" s="43"/>
      <c r="M10" s="293"/>
      <c r="N10" s="293"/>
      <c r="O10" s="293"/>
      <c r="P10" s="293"/>
      <c r="Q10" s="293"/>
      <c r="R10" s="293"/>
      <c r="S10" s="293"/>
      <c r="T10" s="293"/>
      <c r="U10" s="293"/>
      <c r="V10" s="293"/>
      <c r="W10" s="293"/>
      <c r="X10" s="293"/>
      <c r="Y10" s="293"/>
      <c r="Z10" s="293"/>
      <c r="AA10" s="293"/>
      <c r="AB10" s="293"/>
      <c r="AC10" s="293"/>
      <c r="AD10" s="293"/>
      <c r="AE10" s="293"/>
      <c r="AF10" s="293"/>
      <c r="AG10" s="293"/>
      <c r="AH10" s="293"/>
    </row>
    <row r="11" spans="1:34" x14ac:dyDescent="0.25">
      <c r="A11" s="41">
        <v>7</v>
      </c>
      <c r="B11" s="129"/>
      <c r="C11" s="11"/>
      <c r="D11" s="129"/>
      <c r="E11" s="11">
        <v>-1950</v>
      </c>
      <c r="F11" s="11">
        <f t="shared" si="0"/>
        <v>-1950</v>
      </c>
      <c r="G11" s="41"/>
      <c r="H11" s="43"/>
      <c r="I11" s="43"/>
      <c r="J11" s="43"/>
      <c r="K11" s="43"/>
      <c r="L11" s="43"/>
      <c r="M11" s="293"/>
      <c r="N11" s="293"/>
      <c r="O11" s="293"/>
      <c r="P11" s="293"/>
      <c r="Q11" s="293"/>
      <c r="R11" s="293"/>
      <c r="S11" s="293"/>
      <c r="T11" s="293"/>
      <c r="U11" s="293"/>
      <c r="V11" s="293"/>
      <c r="W11" s="293"/>
      <c r="X11" s="293"/>
      <c r="Y11" s="293"/>
      <c r="Z11" s="293"/>
      <c r="AA11" s="293"/>
      <c r="AB11" s="293"/>
      <c r="AC11" s="293"/>
      <c r="AD11" s="293"/>
      <c r="AE11" s="293"/>
      <c r="AF11" s="293"/>
      <c r="AG11" s="293"/>
      <c r="AH11" s="293"/>
    </row>
    <row r="12" spans="1:34" x14ac:dyDescent="0.25">
      <c r="A12" s="41">
        <v>8</v>
      </c>
      <c r="B12" s="11"/>
      <c r="C12" s="11"/>
      <c r="D12" s="129"/>
      <c r="E12" s="11">
        <v>-1950</v>
      </c>
      <c r="F12" s="11">
        <f t="shared" si="0"/>
        <v>-1950</v>
      </c>
      <c r="G12" s="41"/>
      <c r="H12" s="43"/>
      <c r="I12" s="43"/>
      <c r="J12" s="43"/>
      <c r="K12" s="43"/>
      <c r="L12" s="43"/>
      <c r="M12" s="293"/>
      <c r="N12" s="293"/>
      <c r="O12" s="293"/>
      <c r="P12" s="293"/>
      <c r="Q12" s="293"/>
      <c r="R12" s="293"/>
      <c r="S12" s="293"/>
      <c r="T12" s="293"/>
      <c r="U12" s="293"/>
      <c r="V12" s="293"/>
      <c r="W12" s="293"/>
      <c r="X12" s="293"/>
      <c r="Y12" s="293"/>
      <c r="Z12" s="293"/>
      <c r="AA12" s="293"/>
      <c r="AB12" s="293"/>
      <c r="AC12" s="293"/>
      <c r="AD12" s="293"/>
      <c r="AE12" s="293"/>
      <c r="AF12" s="293"/>
      <c r="AG12" s="293"/>
      <c r="AH12" s="293"/>
    </row>
    <row r="13" spans="1:34" x14ac:dyDescent="0.25">
      <c r="A13" s="41">
        <v>9</v>
      </c>
      <c r="B13" s="129"/>
      <c r="C13" s="11"/>
      <c r="D13" s="129"/>
      <c r="E13" s="11">
        <v>-1950</v>
      </c>
      <c r="F13" s="11">
        <f t="shared" si="0"/>
        <v>-1950</v>
      </c>
      <c r="G13" s="41"/>
      <c r="H13" s="43"/>
      <c r="I13" s="43"/>
      <c r="J13" s="43"/>
      <c r="K13" s="43"/>
      <c r="L13" s="43"/>
      <c r="M13" s="293"/>
      <c r="N13" s="293"/>
      <c r="O13" s="293"/>
      <c r="P13" s="293"/>
      <c r="Q13" s="293"/>
      <c r="R13" s="293"/>
      <c r="S13" s="293"/>
      <c r="T13" s="293"/>
      <c r="U13" s="293"/>
      <c r="V13" s="293"/>
      <c r="W13" s="293"/>
      <c r="X13" s="293"/>
      <c r="Y13" s="293"/>
      <c r="Z13" s="293"/>
      <c r="AA13" s="293"/>
      <c r="AB13" s="293"/>
      <c r="AC13" s="293"/>
      <c r="AD13" s="293"/>
      <c r="AE13" s="293"/>
      <c r="AF13" s="293"/>
      <c r="AG13" s="293"/>
      <c r="AH13" s="293"/>
    </row>
    <row r="14" spans="1:34" x14ac:dyDescent="0.25">
      <c r="A14" s="41">
        <v>10</v>
      </c>
      <c r="B14" s="11"/>
      <c r="C14" s="11"/>
      <c r="D14" s="129"/>
      <c r="E14" s="11">
        <v>-1950</v>
      </c>
      <c r="F14" s="11">
        <f t="shared" si="0"/>
        <v>-1950</v>
      </c>
      <c r="G14" s="41"/>
      <c r="H14" s="43"/>
      <c r="I14" s="43"/>
      <c r="J14" s="43"/>
      <c r="K14" s="43"/>
      <c r="L14" s="43"/>
      <c r="M14" s="293"/>
      <c r="N14" s="293"/>
      <c r="O14" s="293"/>
      <c r="P14" s="293"/>
      <c r="Q14" s="293"/>
      <c r="R14" s="293"/>
      <c r="S14" s="293"/>
      <c r="T14" s="293"/>
      <c r="U14" s="293"/>
      <c r="V14" s="293"/>
      <c r="W14" s="293"/>
      <c r="X14" s="293"/>
      <c r="Y14" s="293"/>
      <c r="Z14" s="293"/>
      <c r="AA14" s="293"/>
      <c r="AB14" s="293"/>
      <c r="AC14" s="293"/>
      <c r="AD14" s="293"/>
      <c r="AE14" s="293"/>
      <c r="AF14" s="293"/>
      <c r="AG14" s="293"/>
      <c r="AH14" s="293"/>
    </row>
    <row r="15" spans="1:34" x14ac:dyDescent="0.25">
      <c r="A15" s="41">
        <v>11</v>
      </c>
      <c r="B15" s="11"/>
      <c r="C15" s="11"/>
      <c r="D15" s="11"/>
      <c r="E15" s="11">
        <v>-1950</v>
      </c>
      <c r="F15" s="11">
        <f t="shared" si="0"/>
        <v>-1950</v>
      </c>
      <c r="G15" s="41"/>
      <c r="H15" s="43"/>
      <c r="I15" s="43"/>
      <c r="J15" s="43"/>
      <c r="K15" s="43"/>
      <c r="L15" s="43"/>
      <c r="M15" s="293"/>
      <c r="N15" s="293"/>
      <c r="O15" s="293"/>
      <c r="P15" s="293"/>
      <c r="Q15" s="293"/>
      <c r="R15" s="293"/>
      <c r="S15" s="293"/>
      <c r="T15" s="293"/>
      <c r="U15" s="293"/>
      <c r="V15" s="293"/>
      <c r="W15" s="293"/>
      <c r="X15" s="293"/>
      <c r="Y15" s="293"/>
      <c r="Z15" s="293"/>
      <c r="AA15" s="293"/>
      <c r="AB15" s="293"/>
      <c r="AC15" s="293"/>
      <c r="AD15" s="293"/>
      <c r="AE15" s="293"/>
      <c r="AF15" s="293"/>
      <c r="AG15" s="293"/>
      <c r="AH15" s="293"/>
    </row>
    <row r="16" spans="1:34" x14ac:dyDescent="0.25">
      <c r="A16" s="41">
        <v>12</v>
      </c>
      <c r="B16" s="11"/>
      <c r="C16" s="11"/>
      <c r="D16" s="11"/>
      <c r="E16" s="11">
        <v>-1950</v>
      </c>
      <c r="F16" s="11">
        <f t="shared" si="0"/>
        <v>-1950</v>
      </c>
      <c r="G16" s="41"/>
      <c r="H16" s="43"/>
      <c r="I16" s="43"/>
      <c r="J16" s="43"/>
      <c r="K16" s="43"/>
      <c r="L16" s="43"/>
      <c r="M16" s="293"/>
      <c r="N16" s="293"/>
      <c r="O16" s="293"/>
      <c r="P16" s="293"/>
      <c r="Q16" s="293"/>
      <c r="R16" s="293"/>
      <c r="S16" s="293"/>
      <c r="T16" s="293"/>
      <c r="U16" s="293"/>
      <c r="V16" s="293"/>
      <c r="W16" s="293"/>
      <c r="X16" s="293"/>
      <c r="Y16" s="293"/>
      <c r="Z16" s="293"/>
      <c r="AA16" s="293"/>
      <c r="AB16" s="293"/>
      <c r="AC16" s="293"/>
      <c r="AD16" s="293"/>
      <c r="AE16" s="293"/>
      <c r="AF16" s="293"/>
      <c r="AG16" s="293"/>
      <c r="AH16" s="293"/>
    </row>
    <row r="17" spans="1:34" x14ac:dyDescent="0.25">
      <c r="A17" s="41">
        <v>13</v>
      </c>
      <c r="B17" s="11"/>
      <c r="C17" s="11"/>
      <c r="D17" s="11">
        <v>-14167</v>
      </c>
      <c r="E17" s="11">
        <v>-6950</v>
      </c>
      <c r="F17" s="11">
        <f t="shared" si="0"/>
        <v>7217</v>
      </c>
      <c r="G17" s="41"/>
      <c r="H17" s="43"/>
      <c r="I17" s="43"/>
      <c r="J17" s="43"/>
      <c r="K17" s="43"/>
      <c r="L17" s="43"/>
      <c r="M17" s="293"/>
      <c r="N17" s="293"/>
      <c r="O17" s="293"/>
      <c r="P17" s="293"/>
      <c r="Q17" s="293"/>
      <c r="R17" s="293"/>
      <c r="S17" s="293"/>
      <c r="T17" s="293"/>
      <c r="U17" s="293"/>
      <c r="V17" s="293"/>
      <c r="W17" s="293"/>
      <c r="X17" s="293"/>
      <c r="Y17" s="293"/>
      <c r="Z17" s="293"/>
      <c r="AA17" s="293"/>
      <c r="AB17" s="293"/>
      <c r="AC17" s="293"/>
      <c r="AD17" s="293"/>
      <c r="AE17" s="293"/>
      <c r="AF17" s="293"/>
      <c r="AG17" s="293"/>
      <c r="AH17" s="293"/>
    </row>
    <row r="18" spans="1:34" x14ac:dyDescent="0.25">
      <c r="A18" s="41">
        <v>14</v>
      </c>
      <c r="B18" s="11"/>
      <c r="C18" s="11"/>
      <c r="D18" s="11">
        <v>-926</v>
      </c>
      <c r="E18" s="11">
        <v>-1950</v>
      </c>
      <c r="F18" s="11">
        <f t="shared" si="0"/>
        <v>-1024</v>
      </c>
      <c r="G18" s="41"/>
      <c r="H18" s="43"/>
      <c r="I18" s="43"/>
      <c r="J18" s="43"/>
      <c r="K18" s="43"/>
      <c r="L18" s="43"/>
      <c r="M18" s="293"/>
      <c r="N18" s="293"/>
      <c r="O18" s="293"/>
      <c r="P18" s="293"/>
      <c r="Q18" s="293"/>
      <c r="R18" s="293"/>
      <c r="S18" s="293"/>
      <c r="T18" s="293"/>
      <c r="U18" s="293"/>
      <c r="V18" s="293"/>
      <c r="W18" s="293"/>
      <c r="X18" s="293"/>
      <c r="Y18" s="293"/>
      <c r="Z18" s="293"/>
      <c r="AA18" s="293"/>
      <c r="AB18" s="293"/>
      <c r="AC18" s="293"/>
      <c r="AD18" s="293"/>
      <c r="AE18" s="293"/>
      <c r="AF18" s="293"/>
      <c r="AG18" s="293"/>
      <c r="AH18" s="293"/>
    </row>
    <row r="19" spans="1:34" x14ac:dyDescent="0.25">
      <c r="A19" s="41">
        <v>15</v>
      </c>
      <c r="B19" s="11"/>
      <c r="C19" s="11"/>
      <c r="D19" s="11"/>
      <c r="E19" s="11">
        <v>-1950</v>
      </c>
      <c r="F19" s="11">
        <f t="shared" si="0"/>
        <v>-1950</v>
      </c>
      <c r="G19" s="41"/>
      <c r="H19" s="43"/>
      <c r="I19" s="43"/>
      <c r="J19" s="43"/>
      <c r="K19" s="43"/>
      <c r="L19" s="43"/>
      <c r="M19" s="293"/>
      <c r="N19" s="293"/>
      <c r="O19" s="293"/>
      <c r="P19" s="293"/>
      <c r="Q19" s="293"/>
      <c r="R19" s="293"/>
      <c r="S19" s="293"/>
      <c r="T19" s="293"/>
      <c r="U19" s="293"/>
      <c r="V19" s="293"/>
      <c r="W19" s="293"/>
      <c r="X19" s="293"/>
      <c r="Y19" s="293"/>
      <c r="Z19" s="293"/>
      <c r="AA19" s="293"/>
      <c r="AB19" s="293"/>
      <c r="AC19" s="293"/>
      <c r="AD19" s="293"/>
      <c r="AE19" s="293"/>
      <c r="AF19" s="293"/>
      <c r="AG19" s="293"/>
      <c r="AH19" s="293"/>
    </row>
    <row r="20" spans="1:34" x14ac:dyDescent="0.25">
      <c r="A20" s="41">
        <v>16</v>
      </c>
      <c r="B20" s="11"/>
      <c r="C20" s="11"/>
      <c r="D20" s="11">
        <v>-7050</v>
      </c>
      <c r="E20" s="11">
        <v>-1950</v>
      </c>
      <c r="F20" s="11">
        <f t="shared" si="0"/>
        <v>5100</v>
      </c>
      <c r="G20" s="41"/>
      <c r="H20" s="43"/>
      <c r="I20" s="43"/>
      <c r="J20" s="43"/>
      <c r="K20" s="43"/>
      <c r="L20" s="43"/>
      <c r="M20" s="293"/>
      <c r="N20" s="293"/>
      <c r="O20" s="293"/>
      <c r="P20" s="293"/>
      <c r="Q20" s="293"/>
      <c r="R20" s="293"/>
      <c r="S20" s="293"/>
      <c r="T20" s="293"/>
      <c r="U20" s="293"/>
      <c r="V20" s="293"/>
      <c r="W20" s="293"/>
      <c r="X20" s="293"/>
      <c r="Y20" s="293"/>
      <c r="Z20" s="293"/>
      <c r="AA20" s="293"/>
      <c r="AB20" s="293"/>
      <c r="AC20" s="293"/>
      <c r="AD20" s="293"/>
      <c r="AE20" s="293"/>
      <c r="AF20" s="293"/>
      <c r="AG20" s="293"/>
      <c r="AH20" s="293"/>
    </row>
    <row r="21" spans="1:34" x14ac:dyDescent="0.25">
      <c r="A21" s="41">
        <v>17</v>
      </c>
      <c r="B21" s="11"/>
      <c r="C21" s="11"/>
      <c r="D21" s="11"/>
      <c r="E21" s="11">
        <v>-1950</v>
      </c>
      <c r="F21" s="11">
        <f t="shared" si="0"/>
        <v>-1950</v>
      </c>
      <c r="G21" s="41"/>
      <c r="H21" s="43"/>
      <c r="I21" s="43"/>
      <c r="J21" s="43"/>
      <c r="K21" s="43"/>
      <c r="L21" s="43"/>
      <c r="M21" s="293"/>
      <c r="N21" s="293"/>
      <c r="O21" s="293"/>
      <c r="P21" s="293"/>
      <c r="Q21" s="293"/>
      <c r="R21" s="293"/>
      <c r="S21" s="293"/>
      <c r="T21" s="293"/>
      <c r="U21" s="293"/>
      <c r="V21" s="293"/>
      <c r="W21" s="293"/>
      <c r="X21" s="293"/>
      <c r="Y21" s="293"/>
      <c r="Z21" s="293"/>
      <c r="AA21" s="293"/>
      <c r="AB21" s="293"/>
      <c r="AC21" s="293"/>
      <c r="AD21" s="293"/>
      <c r="AE21" s="293"/>
      <c r="AF21" s="293"/>
      <c r="AG21" s="293"/>
      <c r="AH21" s="293"/>
    </row>
    <row r="22" spans="1:34" x14ac:dyDescent="0.25">
      <c r="A22" s="41">
        <v>18</v>
      </c>
      <c r="B22" s="11"/>
      <c r="C22" s="11"/>
      <c r="D22" s="11"/>
      <c r="E22" s="11"/>
      <c r="F22" s="11">
        <f t="shared" si="0"/>
        <v>0</v>
      </c>
      <c r="G22" s="41"/>
      <c r="H22" s="43"/>
      <c r="I22" s="43"/>
      <c r="J22" s="43"/>
      <c r="K22" s="43"/>
      <c r="L22" s="43"/>
      <c r="M22" s="293"/>
      <c r="N22" s="293"/>
      <c r="O22" s="293"/>
      <c r="P22" s="293"/>
      <c r="Q22" s="293"/>
      <c r="R22" s="293"/>
      <c r="S22" s="293"/>
      <c r="T22" s="293"/>
      <c r="U22" s="293"/>
      <c r="V22" s="293"/>
      <c r="W22" s="293"/>
      <c r="X22" s="293"/>
      <c r="Y22" s="293"/>
      <c r="Z22" s="293"/>
      <c r="AA22" s="293"/>
      <c r="AB22" s="293"/>
      <c r="AC22" s="293"/>
      <c r="AD22" s="293"/>
      <c r="AE22" s="293"/>
      <c r="AF22" s="293"/>
      <c r="AG22" s="293"/>
      <c r="AH22" s="293"/>
    </row>
    <row r="23" spans="1:34" x14ac:dyDescent="0.25">
      <c r="A23" s="41">
        <v>19</v>
      </c>
      <c r="B23" s="11"/>
      <c r="C23" s="11"/>
      <c r="D23" s="11"/>
      <c r="E23" s="11"/>
      <c r="F23" s="11">
        <f t="shared" si="0"/>
        <v>0</v>
      </c>
      <c r="G23" s="41"/>
      <c r="H23" s="43"/>
      <c r="I23" s="43"/>
      <c r="J23" s="43"/>
      <c r="K23" s="43"/>
      <c r="L23" s="43"/>
      <c r="M23" s="293"/>
      <c r="N23" s="293"/>
      <c r="O23" s="293"/>
      <c r="P23" s="293"/>
      <c r="Q23" s="293"/>
      <c r="R23" s="293"/>
      <c r="S23" s="293"/>
      <c r="T23" s="293"/>
      <c r="U23" s="293"/>
      <c r="V23" s="293"/>
      <c r="W23" s="293"/>
      <c r="X23" s="293"/>
      <c r="Y23" s="293"/>
      <c r="Z23" s="293"/>
      <c r="AA23" s="293"/>
      <c r="AB23" s="293"/>
      <c r="AC23" s="293"/>
      <c r="AD23" s="293"/>
      <c r="AE23" s="293"/>
      <c r="AF23" s="293"/>
      <c r="AG23" s="293"/>
      <c r="AH23" s="293"/>
    </row>
    <row r="24" spans="1:34" x14ac:dyDescent="0.25">
      <c r="A24" s="41">
        <v>20</v>
      </c>
      <c r="B24" s="11"/>
      <c r="C24" s="11"/>
      <c r="D24" s="11"/>
      <c r="E24" s="11"/>
      <c r="F24" s="11">
        <f t="shared" si="0"/>
        <v>0</v>
      </c>
      <c r="G24" s="41"/>
      <c r="H24" s="43"/>
      <c r="I24" s="43"/>
      <c r="J24" s="43"/>
      <c r="K24" s="43"/>
      <c r="L24" s="43"/>
      <c r="M24" s="293"/>
      <c r="N24" s="293"/>
      <c r="O24" s="293"/>
      <c r="P24" s="293"/>
      <c r="Q24" s="293"/>
      <c r="R24" s="293"/>
      <c r="S24" s="293"/>
      <c r="T24" s="293"/>
      <c r="U24" s="293"/>
      <c r="V24" s="293"/>
      <c r="W24" s="293"/>
      <c r="X24" s="293"/>
      <c r="Y24" s="293"/>
      <c r="Z24" s="293"/>
      <c r="AA24" s="293"/>
      <c r="AB24" s="293"/>
      <c r="AC24" s="293"/>
      <c r="AD24" s="293"/>
      <c r="AE24" s="293"/>
      <c r="AF24" s="293"/>
      <c r="AG24" s="293"/>
      <c r="AH24" s="293"/>
    </row>
    <row r="25" spans="1:34" x14ac:dyDescent="0.25">
      <c r="A25" s="41">
        <v>21</v>
      </c>
      <c r="B25" s="11"/>
      <c r="C25" s="11"/>
      <c r="D25" s="11"/>
      <c r="E25" s="11"/>
      <c r="F25" s="11">
        <f t="shared" si="0"/>
        <v>0</v>
      </c>
      <c r="G25" s="41"/>
      <c r="H25" s="43"/>
      <c r="I25" s="43"/>
      <c r="J25" s="43"/>
      <c r="K25" s="43"/>
      <c r="L25" s="43"/>
      <c r="M25" s="293"/>
      <c r="N25" s="293"/>
      <c r="O25" s="293"/>
      <c r="P25" s="293"/>
      <c r="Q25" s="293"/>
      <c r="R25" s="293"/>
      <c r="S25" s="293"/>
      <c r="T25" s="293"/>
      <c r="U25" s="293"/>
      <c r="V25" s="293"/>
      <c r="W25" s="293"/>
      <c r="X25" s="293"/>
      <c r="Y25" s="293"/>
      <c r="Z25" s="293"/>
      <c r="AA25" s="293"/>
      <c r="AB25" s="293"/>
      <c r="AC25" s="293"/>
      <c r="AD25" s="293"/>
      <c r="AE25" s="293"/>
      <c r="AF25" s="293"/>
      <c r="AG25" s="293"/>
      <c r="AH25" s="293"/>
    </row>
    <row r="26" spans="1:34" x14ac:dyDescent="0.25">
      <c r="A26" s="41">
        <v>22</v>
      </c>
      <c r="B26" s="11"/>
      <c r="C26" s="11"/>
      <c r="D26" s="11"/>
      <c r="E26" s="11"/>
      <c r="F26" s="11">
        <f t="shared" si="0"/>
        <v>0</v>
      </c>
      <c r="G26" s="41"/>
      <c r="H26" s="43"/>
      <c r="I26" s="43"/>
      <c r="J26" s="43"/>
      <c r="K26" s="43"/>
      <c r="L26" s="43"/>
      <c r="M26" s="293"/>
      <c r="N26" s="293"/>
      <c r="O26" s="293"/>
      <c r="P26" s="293"/>
      <c r="Q26" s="293"/>
      <c r="R26" s="293"/>
      <c r="S26" s="293"/>
      <c r="T26" s="293"/>
      <c r="U26" s="293"/>
      <c r="V26" s="293"/>
      <c r="W26" s="293"/>
      <c r="X26" s="293"/>
      <c r="Y26" s="293"/>
      <c r="Z26" s="293"/>
      <c r="AA26" s="293"/>
      <c r="AB26" s="293"/>
      <c r="AC26" s="293"/>
      <c r="AD26" s="293"/>
      <c r="AE26" s="293"/>
      <c r="AF26" s="293"/>
      <c r="AG26" s="293"/>
      <c r="AH26" s="293"/>
    </row>
    <row r="27" spans="1:34" x14ac:dyDescent="0.25">
      <c r="A27" s="41">
        <v>23</v>
      </c>
      <c r="B27" s="11"/>
      <c r="C27" s="11"/>
      <c r="D27" s="11"/>
      <c r="E27" s="11"/>
      <c r="F27" s="11">
        <f t="shared" si="0"/>
        <v>0</v>
      </c>
      <c r="G27" s="41"/>
      <c r="H27" s="43"/>
      <c r="I27" s="43"/>
      <c r="J27" s="43"/>
      <c r="K27" s="43"/>
      <c r="L27" s="43"/>
      <c r="M27" s="293"/>
      <c r="N27" s="293"/>
      <c r="O27" s="293"/>
      <c r="P27" s="293"/>
      <c r="Q27" s="293"/>
      <c r="R27" s="293"/>
      <c r="S27" s="293"/>
      <c r="T27" s="293"/>
      <c r="U27" s="293"/>
      <c r="V27" s="293"/>
      <c r="W27" s="293"/>
      <c r="X27" s="293"/>
      <c r="Y27" s="293"/>
      <c r="Z27" s="293"/>
      <c r="AA27" s="293"/>
      <c r="AB27" s="293"/>
      <c r="AC27" s="293"/>
      <c r="AD27" s="293"/>
      <c r="AE27" s="293"/>
      <c r="AF27" s="293"/>
      <c r="AG27" s="293"/>
      <c r="AH27" s="293"/>
    </row>
    <row r="28" spans="1:34" x14ac:dyDescent="0.25">
      <c r="A28" s="41">
        <v>24</v>
      </c>
      <c r="B28" s="11"/>
      <c r="C28" s="11"/>
      <c r="D28" s="11"/>
      <c r="E28" s="11"/>
      <c r="F28" s="11">
        <f t="shared" si="0"/>
        <v>0</v>
      </c>
      <c r="G28" s="41"/>
      <c r="H28" s="43"/>
      <c r="I28" s="43"/>
      <c r="J28" s="43"/>
      <c r="K28" s="43"/>
      <c r="L28" s="43"/>
      <c r="M28" s="293"/>
      <c r="N28" s="293"/>
      <c r="O28" s="293"/>
      <c r="P28" s="293"/>
      <c r="Q28" s="293"/>
      <c r="R28" s="293"/>
      <c r="S28" s="293"/>
      <c r="T28" s="293"/>
      <c r="U28" s="293"/>
      <c r="V28" s="293"/>
      <c r="W28" s="293"/>
      <c r="X28" s="293"/>
      <c r="Y28" s="293"/>
      <c r="Z28" s="293"/>
      <c r="AA28" s="293"/>
      <c r="AB28" s="293"/>
      <c r="AC28" s="293"/>
      <c r="AD28" s="293"/>
      <c r="AE28" s="293"/>
      <c r="AF28" s="293"/>
      <c r="AG28" s="293"/>
      <c r="AH28" s="293"/>
    </row>
    <row r="29" spans="1:34" x14ac:dyDescent="0.25">
      <c r="A29" s="41">
        <v>25</v>
      </c>
      <c r="B29" s="11"/>
      <c r="C29" s="11"/>
      <c r="D29" s="11"/>
      <c r="E29" s="11"/>
      <c r="F29" s="11">
        <f t="shared" si="0"/>
        <v>0</v>
      </c>
      <c r="G29" s="41"/>
      <c r="H29" s="43"/>
      <c r="I29" s="43"/>
      <c r="J29" s="43"/>
      <c r="K29" s="43"/>
      <c r="L29" s="43"/>
      <c r="M29" s="293"/>
      <c r="N29" s="293"/>
      <c r="O29" s="293"/>
      <c r="P29" s="293"/>
      <c r="Q29" s="293"/>
      <c r="R29" s="293"/>
      <c r="S29" s="293"/>
      <c r="T29" s="293"/>
      <c r="U29" s="293"/>
      <c r="V29" s="293"/>
      <c r="W29" s="293"/>
      <c r="X29" s="293"/>
      <c r="Y29" s="293"/>
      <c r="Z29" s="293"/>
      <c r="AA29" s="293"/>
      <c r="AB29" s="293"/>
      <c r="AC29" s="293"/>
      <c r="AD29" s="293"/>
      <c r="AE29" s="293"/>
      <c r="AF29" s="293"/>
      <c r="AG29" s="293"/>
      <c r="AH29" s="293"/>
    </row>
    <row r="30" spans="1:34" x14ac:dyDescent="0.25">
      <c r="A30" s="41">
        <v>26</v>
      </c>
      <c r="B30" s="11"/>
      <c r="C30" s="11"/>
      <c r="D30" s="11"/>
      <c r="E30" s="11"/>
      <c r="F30" s="11">
        <f t="shared" si="0"/>
        <v>0</v>
      </c>
      <c r="G30" s="41"/>
      <c r="H30" s="43"/>
      <c r="I30" s="43"/>
      <c r="J30" s="43"/>
      <c r="K30" s="43"/>
      <c r="L30" s="43"/>
      <c r="M30" s="293"/>
      <c r="N30" s="293"/>
      <c r="O30" s="293"/>
      <c r="P30" s="293"/>
      <c r="Q30" s="293"/>
      <c r="R30" s="293"/>
      <c r="S30" s="293"/>
      <c r="T30" s="293"/>
      <c r="U30" s="293"/>
      <c r="V30" s="293"/>
      <c r="W30" s="293"/>
      <c r="X30" s="293"/>
      <c r="Y30" s="293"/>
      <c r="Z30" s="293"/>
      <c r="AA30" s="293"/>
      <c r="AB30" s="293"/>
      <c r="AC30" s="293"/>
      <c r="AD30" s="293"/>
      <c r="AE30" s="293"/>
      <c r="AF30" s="293"/>
      <c r="AG30" s="293"/>
      <c r="AH30" s="293"/>
    </row>
    <row r="31" spans="1:34" x14ac:dyDescent="0.25">
      <c r="A31" s="41">
        <v>27</v>
      </c>
      <c r="B31" s="11"/>
      <c r="C31" s="11"/>
      <c r="D31" s="11"/>
      <c r="E31" s="11"/>
      <c r="F31" s="11">
        <f t="shared" si="0"/>
        <v>0</v>
      </c>
      <c r="G31" s="41"/>
      <c r="H31" s="43"/>
      <c r="I31" s="43"/>
      <c r="J31" s="43"/>
      <c r="K31" s="43"/>
      <c r="L31" s="43"/>
      <c r="M31" s="293"/>
      <c r="N31" s="293"/>
      <c r="O31" s="293"/>
      <c r="P31" s="293"/>
      <c r="Q31" s="293"/>
      <c r="R31" s="293"/>
      <c r="S31" s="293"/>
      <c r="T31" s="293"/>
      <c r="U31" s="293"/>
      <c r="V31" s="293"/>
      <c r="W31" s="293"/>
      <c r="X31" s="293"/>
      <c r="Y31" s="293"/>
      <c r="Z31" s="293"/>
      <c r="AA31" s="293"/>
      <c r="AB31" s="293"/>
      <c r="AC31" s="293"/>
      <c r="AD31" s="293"/>
      <c r="AE31" s="293"/>
      <c r="AF31" s="293"/>
      <c r="AG31" s="293"/>
      <c r="AH31" s="293"/>
    </row>
    <row r="32" spans="1:34" x14ac:dyDescent="0.25">
      <c r="A32" s="41">
        <v>28</v>
      </c>
      <c r="B32" s="11"/>
      <c r="C32" s="11"/>
      <c r="D32" s="11"/>
      <c r="E32" s="11"/>
      <c r="F32" s="11">
        <f t="shared" si="0"/>
        <v>0</v>
      </c>
      <c r="G32" s="41"/>
      <c r="H32" s="43"/>
      <c r="I32" s="43"/>
      <c r="J32" s="43"/>
      <c r="K32" s="43"/>
      <c r="L32" s="43"/>
      <c r="M32" s="293"/>
      <c r="N32" s="293"/>
      <c r="O32" s="293"/>
      <c r="P32" s="293"/>
      <c r="Q32" s="293"/>
      <c r="R32" s="293"/>
      <c r="S32" s="293"/>
      <c r="T32" s="293"/>
      <c r="U32" s="293"/>
      <c r="V32" s="293"/>
      <c r="W32" s="293"/>
      <c r="X32" s="293"/>
      <c r="Y32" s="293"/>
      <c r="Z32" s="293"/>
      <c r="AA32" s="293"/>
      <c r="AB32" s="293"/>
      <c r="AC32" s="293"/>
      <c r="AD32" s="293"/>
      <c r="AE32" s="293"/>
      <c r="AF32" s="293"/>
      <c r="AG32" s="293"/>
      <c r="AH32" s="293"/>
    </row>
    <row r="33" spans="1:34" x14ac:dyDescent="0.25">
      <c r="A33" s="41">
        <v>29</v>
      </c>
      <c r="B33" s="11"/>
      <c r="C33" s="11"/>
      <c r="D33" s="11"/>
      <c r="E33" s="11"/>
      <c r="F33" s="11">
        <f t="shared" si="0"/>
        <v>0</v>
      </c>
      <c r="G33" s="41"/>
      <c r="H33" s="43"/>
      <c r="I33" s="43"/>
      <c r="J33" s="43"/>
      <c r="K33" s="43"/>
      <c r="L33" s="43"/>
      <c r="M33" s="293"/>
      <c r="N33" s="293"/>
      <c r="O33" s="293"/>
      <c r="P33" s="293"/>
      <c r="Q33" s="293"/>
      <c r="R33" s="293"/>
      <c r="S33" s="293"/>
      <c r="T33" s="293"/>
      <c r="U33" s="293"/>
      <c r="V33" s="293"/>
      <c r="W33" s="293"/>
      <c r="X33" s="293"/>
      <c r="Y33" s="293"/>
      <c r="Z33" s="293"/>
      <c r="AA33" s="293"/>
      <c r="AB33" s="293"/>
      <c r="AC33" s="293"/>
      <c r="AD33" s="293"/>
      <c r="AE33" s="293"/>
      <c r="AF33" s="293"/>
      <c r="AG33" s="293"/>
      <c r="AH33" s="293"/>
    </row>
    <row r="34" spans="1:34" x14ac:dyDescent="0.25">
      <c r="A34" s="41">
        <v>30</v>
      </c>
      <c r="B34" s="11"/>
      <c r="C34" s="11"/>
      <c r="D34" s="11"/>
      <c r="E34" s="11"/>
      <c r="F34" s="11">
        <f t="shared" si="0"/>
        <v>0</v>
      </c>
      <c r="G34" s="41"/>
      <c r="H34" s="43"/>
      <c r="I34" s="43"/>
      <c r="J34" s="43"/>
      <c r="K34" s="43"/>
      <c r="L34" s="43"/>
      <c r="M34" s="293"/>
      <c r="N34" s="293"/>
      <c r="O34" s="293"/>
      <c r="P34" s="293"/>
      <c r="Q34" s="293"/>
      <c r="R34" s="293"/>
      <c r="S34" s="293"/>
      <c r="T34" s="293"/>
      <c r="U34" s="293"/>
      <c r="V34" s="293"/>
      <c r="W34" s="293"/>
      <c r="X34" s="293"/>
      <c r="Y34" s="293"/>
      <c r="Z34" s="293"/>
      <c r="AA34" s="293"/>
      <c r="AB34" s="293"/>
      <c r="AC34" s="293"/>
      <c r="AD34" s="293"/>
      <c r="AE34" s="293"/>
      <c r="AF34" s="293"/>
      <c r="AG34" s="293"/>
      <c r="AH34" s="293"/>
    </row>
    <row r="35" spans="1:34" x14ac:dyDescent="0.25">
      <c r="A35" s="41">
        <v>31</v>
      </c>
      <c r="B35" s="42"/>
      <c r="C35" s="42"/>
      <c r="D35" s="43"/>
      <c r="E35" s="42"/>
      <c r="F35" s="11">
        <f t="shared" si="0"/>
        <v>0</v>
      </c>
      <c r="G35" s="41"/>
      <c r="H35" s="43"/>
      <c r="I35" s="43"/>
      <c r="J35" s="43"/>
      <c r="K35" s="43"/>
      <c r="L35" s="43"/>
      <c r="M35" s="293"/>
      <c r="N35" s="293"/>
      <c r="O35" s="293"/>
      <c r="P35" s="293"/>
      <c r="Q35" s="293"/>
      <c r="R35" s="293"/>
      <c r="S35" s="293"/>
      <c r="T35" s="293"/>
      <c r="U35" s="293"/>
      <c r="V35" s="293"/>
      <c r="W35" s="293"/>
      <c r="X35" s="293"/>
      <c r="Y35" s="293"/>
      <c r="Z35" s="293"/>
      <c r="AA35" s="293"/>
      <c r="AB35" s="293"/>
      <c r="AC35" s="293"/>
      <c r="AD35" s="293"/>
      <c r="AE35" s="293"/>
      <c r="AF35" s="293"/>
      <c r="AG35" s="293"/>
      <c r="AH35" s="293"/>
    </row>
    <row r="36" spans="1:34" x14ac:dyDescent="0.25">
      <c r="A36" s="41"/>
      <c r="B36" s="11">
        <f>SUM(B5:B35)</f>
        <v>-31554</v>
      </c>
      <c r="C36" s="44">
        <f>SUM(C5:C35)</f>
        <v>-30000</v>
      </c>
      <c r="D36" s="43">
        <f>SUM(D5:D35)</f>
        <v>-65745</v>
      </c>
      <c r="E36" s="43">
        <f>SUM(E5:E35)</f>
        <v>-73252</v>
      </c>
      <c r="F36" s="11">
        <f>SUM(F5:F35)</f>
        <v>-5953</v>
      </c>
      <c r="G36" s="41"/>
      <c r="H36" s="43"/>
      <c r="I36" s="43"/>
      <c r="J36" s="43"/>
      <c r="K36" s="43"/>
      <c r="L36" s="43"/>
      <c r="M36" s="293"/>
      <c r="N36" s="293"/>
      <c r="O36" s="293"/>
      <c r="P36" s="293"/>
      <c r="Q36" s="293"/>
      <c r="R36" s="293"/>
      <c r="S36" s="293"/>
      <c r="T36" s="293"/>
      <c r="U36" s="293"/>
      <c r="V36" s="293"/>
      <c r="W36" s="293"/>
      <c r="X36" s="293"/>
      <c r="Y36" s="293"/>
      <c r="Z36" s="293"/>
      <c r="AA36" s="293"/>
      <c r="AB36" s="293"/>
      <c r="AC36" s="293"/>
      <c r="AD36" s="293"/>
      <c r="AE36" s="293"/>
      <c r="AF36" s="293"/>
      <c r="AG36" s="293"/>
      <c r="AH36" s="293"/>
    </row>
    <row r="37" spans="1:34" x14ac:dyDescent="0.25">
      <c r="A37" s="45"/>
      <c r="B37" s="32"/>
      <c r="C37" s="24"/>
      <c r="D37" s="24"/>
      <c r="E37" s="24"/>
      <c r="F37" s="25"/>
      <c r="G37" s="45"/>
      <c r="H37" s="204"/>
      <c r="I37" s="150"/>
      <c r="J37" s="150"/>
      <c r="K37" s="150"/>
      <c r="L37" s="152"/>
      <c r="M37" s="293"/>
      <c r="N37" s="293"/>
      <c r="O37" s="293"/>
      <c r="P37" s="293"/>
      <c r="Q37" s="293"/>
      <c r="R37" s="293"/>
      <c r="S37" s="293"/>
      <c r="T37" s="293"/>
      <c r="U37" s="293"/>
      <c r="V37" s="293"/>
      <c r="W37" s="293"/>
      <c r="X37" s="293"/>
      <c r="Y37" s="293"/>
      <c r="Z37" s="293"/>
      <c r="AA37" s="293"/>
      <c r="AB37" s="293"/>
      <c r="AC37" s="293"/>
      <c r="AD37" s="293"/>
      <c r="AE37" s="293"/>
      <c r="AF37" s="293"/>
      <c r="AG37" s="293"/>
      <c r="AH37" s="293"/>
    </row>
    <row r="38" spans="1:34" x14ac:dyDescent="0.25">
      <c r="A38" s="32"/>
      <c r="B38" s="32"/>
      <c r="C38" s="14"/>
      <c r="D38" s="14"/>
      <c r="E38" s="15"/>
      <c r="F38" s="46"/>
      <c r="G38" s="32"/>
      <c r="H38" s="204"/>
      <c r="I38" s="206"/>
      <c r="J38" s="213"/>
      <c r="K38" s="213"/>
      <c r="L38" s="459"/>
      <c r="M38" s="293"/>
      <c r="N38" s="293"/>
      <c r="O38" s="293"/>
      <c r="P38" s="293"/>
      <c r="Q38" s="293"/>
      <c r="R38" s="293"/>
      <c r="S38" s="293"/>
      <c r="T38" s="293"/>
      <c r="U38" s="293"/>
      <c r="V38" s="293"/>
      <c r="W38" s="293"/>
      <c r="X38" s="293"/>
      <c r="Y38" s="293"/>
      <c r="Z38" s="293"/>
      <c r="AA38" s="293"/>
      <c r="AB38" s="293"/>
      <c r="AC38" s="293"/>
      <c r="AD38" s="293"/>
      <c r="AE38" s="293"/>
      <c r="AF38" s="293"/>
      <c r="AG38" s="293"/>
      <c r="AH38" s="293"/>
    </row>
    <row r="39" spans="1:34" x14ac:dyDescent="0.25">
      <c r="A39" s="32"/>
      <c r="B39" s="32"/>
      <c r="C39" s="15"/>
      <c r="D39" s="15"/>
      <c r="E39" s="15"/>
      <c r="F39" s="519">
        <f>+summary!H5</f>
        <v>2.15</v>
      </c>
      <c r="G39" s="32"/>
      <c r="H39" s="204"/>
      <c r="I39" s="150"/>
      <c r="J39" s="351"/>
      <c r="K39" s="460"/>
      <c r="L39" s="150"/>
      <c r="M39" s="293"/>
      <c r="N39" s="293"/>
      <c r="O39" s="293"/>
      <c r="P39" s="293"/>
      <c r="Q39" s="293"/>
      <c r="R39" s="293"/>
      <c r="S39" s="293"/>
      <c r="T39" s="293"/>
      <c r="U39" s="293"/>
      <c r="V39" s="293"/>
      <c r="W39" s="293"/>
      <c r="X39" s="293"/>
      <c r="Y39" s="293"/>
      <c r="Z39" s="293"/>
      <c r="AA39" s="293"/>
      <c r="AB39" s="293"/>
      <c r="AC39" s="293"/>
      <c r="AD39" s="293"/>
      <c r="AE39" s="293"/>
      <c r="AF39" s="293"/>
      <c r="AG39" s="293"/>
      <c r="AH39" s="293"/>
    </row>
    <row r="40" spans="1:34" x14ac:dyDescent="0.25">
      <c r="A40" s="32"/>
      <c r="B40" s="32"/>
      <c r="C40" s="48"/>
      <c r="D40" s="47"/>
      <c r="E40" s="48"/>
      <c r="F40" s="46">
        <f>+F39*F36</f>
        <v>-12798.949999999999</v>
      </c>
      <c r="G40" s="32"/>
      <c r="H40" s="204"/>
      <c r="I40" s="206"/>
      <c r="J40" s="351"/>
      <c r="K40" s="351"/>
      <c r="L40" s="150"/>
      <c r="M40" s="293"/>
      <c r="N40" s="293"/>
      <c r="O40" s="293"/>
      <c r="P40" s="293"/>
      <c r="Q40" s="293"/>
      <c r="R40" s="293"/>
      <c r="S40" s="293"/>
      <c r="T40" s="293"/>
      <c r="U40" s="293"/>
      <c r="V40" s="293"/>
      <c r="W40" s="293"/>
      <c r="X40" s="293"/>
      <c r="Y40" s="293"/>
      <c r="Z40" s="293"/>
      <c r="AA40" s="293"/>
      <c r="AB40" s="293"/>
      <c r="AC40" s="293"/>
      <c r="AD40" s="293"/>
      <c r="AE40" s="293"/>
      <c r="AF40" s="293"/>
      <c r="AG40" s="293"/>
      <c r="AH40" s="293"/>
    </row>
    <row r="41" spans="1:34" x14ac:dyDescent="0.25">
      <c r="A41" s="32"/>
      <c r="B41" s="32"/>
      <c r="C41" s="47"/>
      <c r="D41" s="47"/>
      <c r="E41" s="47"/>
      <c r="F41" s="24"/>
      <c r="G41" s="32"/>
      <c r="H41" s="461"/>
      <c r="I41" s="206"/>
      <c r="J41" s="462"/>
      <c r="K41" s="462"/>
      <c r="L41" s="150"/>
      <c r="M41" s="293"/>
      <c r="N41" s="293"/>
      <c r="O41" s="293"/>
      <c r="P41" s="293"/>
      <c r="Q41" s="293"/>
      <c r="R41" s="293"/>
      <c r="S41" s="293"/>
      <c r="T41" s="293"/>
      <c r="U41" s="293"/>
      <c r="V41" s="293"/>
      <c r="W41" s="293"/>
      <c r="X41" s="293"/>
      <c r="Y41" s="293"/>
      <c r="Z41" s="293"/>
      <c r="AA41" s="293"/>
      <c r="AB41" s="293"/>
      <c r="AC41" s="293"/>
      <c r="AD41" s="293"/>
      <c r="AE41" s="293"/>
      <c r="AF41" s="293"/>
      <c r="AG41" s="293"/>
      <c r="AH41" s="293"/>
    </row>
    <row r="42" spans="1:34" x14ac:dyDescent="0.25">
      <c r="A42" s="57">
        <v>37225</v>
      </c>
      <c r="B42" s="32"/>
      <c r="C42" s="474"/>
      <c r="D42" s="111"/>
      <c r="E42" s="474"/>
      <c r="F42" s="539">
        <v>21213.360000000001</v>
      </c>
      <c r="G42" s="32"/>
      <c r="H42" s="461"/>
      <c r="I42" s="206"/>
      <c r="J42" s="462"/>
      <c r="K42" s="462"/>
      <c r="L42" s="306"/>
      <c r="M42" s="293"/>
      <c r="N42" s="293"/>
      <c r="O42" s="293"/>
      <c r="P42" s="293"/>
      <c r="Q42" s="293"/>
      <c r="R42" s="293"/>
      <c r="S42" s="293"/>
      <c r="T42" s="293"/>
      <c r="U42" s="293"/>
      <c r="V42" s="293"/>
      <c r="W42" s="293"/>
      <c r="X42" s="293"/>
      <c r="Y42" s="293"/>
      <c r="Z42" s="293"/>
      <c r="AA42" s="293"/>
      <c r="AB42" s="293"/>
      <c r="AC42" s="293"/>
      <c r="AD42" s="293"/>
      <c r="AE42" s="293"/>
      <c r="AF42" s="293"/>
      <c r="AG42" s="293"/>
      <c r="AH42" s="293"/>
    </row>
    <row r="43" spans="1:34" x14ac:dyDescent="0.25">
      <c r="A43" s="57">
        <v>37242</v>
      </c>
      <c r="B43" s="32"/>
      <c r="C43" s="106"/>
      <c r="D43" s="106"/>
      <c r="E43" s="106"/>
      <c r="F43" s="540">
        <f>+F40+F42</f>
        <v>8414.4100000000017</v>
      </c>
      <c r="H43" s="293"/>
      <c r="I43" s="293"/>
      <c r="J43" s="293"/>
      <c r="K43" s="293"/>
      <c r="L43" s="463"/>
      <c r="M43" s="293"/>
      <c r="N43" s="293"/>
      <c r="O43" s="293"/>
      <c r="P43" s="293"/>
      <c r="Q43" s="293"/>
      <c r="R43" s="293"/>
      <c r="S43" s="293"/>
      <c r="T43" s="293"/>
      <c r="U43" s="293"/>
      <c r="V43" s="293"/>
      <c r="W43" s="293"/>
      <c r="X43" s="293"/>
      <c r="Y43" s="293"/>
      <c r="Z43" s="293"/>
      <c r="AA43" s="293"/>
      <c r="AB43" s="293"/>
      <c r="AC43" s="293"/>
      <c r="AD43" s="293"/>
      <c r="AE43" s="293"/>
      <c r="AF43" s="293"/>
      <c r="AG43" s="293"/>
      <c r="AH43" s="293"/>
    </row>
    <row r="44" spans="1:34" x14ac:dyDescent="0.25">
      <c r="A44" s="32"/>
      <c r="B44" s="32"/>
      <c r="C44" s="32"/>
      <c r="D44" s="32"/>
      <c r="E44" s="32"/>
      <c r="F44" s="15"/>
      <c r="H44" s="293"/>
      <c r="I44" s="293"/>
      <c r="J44" s="293"/>
      <c r="K44" s="293"/>
      <c r="L44" s="293"/>
      <c r="M44" s="293"/>
      <c r="N44" s="293"/>
      <c r="O44" s="293"/>
      <c r="P44" s="293"/>
      <c r="Q44" s="293"/>
      <c r="R44" s="293"/>
      <c r="S44" s="293"/>
      <c r="T44" s="293"/>
      <c r="U44" s="293"/>
      <c r="V44" s="293"/>
      <c r="W44" s="293"/>
      <c r="X44" s="293"/>
      <c r="Y44" s="293"/>
      <c r="Z44" s="293"/>
      <c r="AA44" s="293"/>
      <c r="AB44" s="293"/>
      <c r="AC44" s="293"/>
      <c r="AD44" s="293"/>
      <c r="AE44" s="293"/>
      <c r="AF44" s="293"/>
      <c r="AG44" s="293"/>
      <c r="AH44" s="293"/>
    </row>
    <row r="45" spans="1:34" x14ac:dyDescent="0.25">
      <c r="A45" s="41"/>
      <c r="B45" s="11"/>
      <c r="C45" s="11"/>
      <c r="D45" s="11"/>
      <c r="E45" s="11"/>
      <c r="F45" s="102"/>
      <c r="H45" s="293"/>
      <c r="I45" s="293"/>
      <c r="J45" s="293"/>
      <c r="K45" s="293"/>
      <c r="L45" s="293"/>
      <c r="M45" s="293"/>
      <c r="N45" s="293"/>
      <c r="O45" s="293"/>
      <c r="P45" s="293"/>
      <c r="Q45" s="293"/>
      <c r="R45" s="293"/>
      <c r="S45" s="293"/>
      <c r="T45" s="293"/>
      <c r="U45" s="293"/>
      <c r="V45" s="293"/>
      <c r="W45" s="293"/>
      <c r="X45" s="293"/>
      <c r="Y45" s="293"/>
      <c r="Z45" s="293"/>
      <c r="AA45" s="293"/>
      <c r="AB45" s="293"/>
      <c r="AC45" s="293"/>
      <c r="AD45" s="293"/>
      <c r="AE45" s="293"/>
      <c r="AF45" s="293"/>
      <c r="AG45" s="293"/>
      <c r="AH45" s="293"/>
    </row>
    <row r="46" spans="1:34" x14ac:dyDescent="0.25">
      <c r="A46" s="41"/>
      <c r="B46" s="11"/>
      <c r="C46" s="267"/>
      <c r="D46" s="11"/>
      <c r="E46" s="11"/>
      <c r="F46" s="11"/>
      <c r="H46" s="293"/>
      <c r="I46" s="293"/>
      <c r="J46" s="293"/>
      <c r="K46" s="293"/>
      <c r="L46" s="293"/>
      <c r="M46" s="293"/>
      <c r="N46" s="293"/>
      <c r="O46" s="293"/>
      <c r="P46" s="293"/>
      <c r="Q46" s="293"/>
      <c r="R46" s="293"/>
      <c r="S46" s="293"/>
      <c r="T46" s="293"/>
      <c r="U46" s="293"/>
      <c r="V46" s="293"/>
      <c r="W46" s="293"/>
      <c r="X46" s="293"/>
      <c r="Y46" s="293"/>
      <c r="Z46" s="293"/>
      <c r="AA46" s="293"/>
      <c r="AB46" s="293"/>
      <c r="AC46" s="293"/>
      <c r="AD46" s="293"/>
      <c r="AE46" s="293"/>
      <c r="AF46" s="293"/>
      <c r="AG46" s="293"/>
      <c r="AH46" s="293"/>
    </row>
    <row r="47" spans="1:34" x14ac:dyDescent="0.25">
      <c r="A47" s="32" t="s">
        <v>152</v>
      </c>
      <c r="B47" s="32"/>
      <c r="C47" s="32"/>
      <c r="D47" s="32"/>
      <c r="E47" s="11"/>
      <c r="F47" s="11"/>
      <c r="H47" s="293"/>
      <c r="I47" s="293"/>
      <c r="J47" s="293"/>
      <c r="K47" s="293"/>
      <c r="L47" s="293"/>
      <c r="M47" s="293"/>
      <c r="N47" s="293"/>
      <c r="O47" s="293"/>
      <c r="P47" s="293"/>
      <c r="Q47" s="293"/>
      <c r="R47" s="293"/>
      <c r="S47" s="293"/>
      <c r="T47" s="293"/>
      <c r="U47" s="293"/>
      <c r="V47" s="293"/>
      <c r="W47" s="293"/>
      <c r="X47" s="293"/>
      <c r="Y47" s="293"/>
      <c r="Z47" s="293"/>
      <c r="AA47" s="293"/>
      <c r="AB47" s="293"/>
      <c r="AC47" s="293"/>
      <c r="AD47" s="293"/>
      <c r="AE47" s="293"/>
      <c r="AF47" s="293"/>
      <c r="AG47" s="293"/>
      <c r="AH47" s="293"/>
    </row>
    <row r="48" spans="1:34" x14ac:dyDescent="0.25">
      <c r="A48" s="49">
        <f>+A42</f>
        <v>37225</v>
      </c>
      <c r="B48" s="32"/>
      <c r="C48" s="32"/>
      <c r="D48" s="518">
        <v>10248</v>
      </c>
      <c r="E48" s="11"/>
      <c r="F48" s="11"/>
      <c r="H48" s="293"/>
      <c r="I48" s="293"/>
      <c r="J48" s="293"/>
      <c r="K48" s="293"/>
      <c r="L48" s="293"/>
      <c r="M48" s="293"/>
      <c r="N48" s="293"/>
      <c r="O48" s="293"/>
      <c r="P48" s="293"/>
      <c r="Q48" s="293"/>
      <c r="R48" s="293"/>
      <c r="S48" s="293"/>
      <c r="T48" s="293"/>
      <c r="U48" s="293"/>
      <c r="V48" s="293"/>
      <c r="W48" s="293"/>
      <c r="X48" s="293"/>
      <c r="Y48" s="293"/>
      <c r="Z48" s="293"/>
      <c r="AA48" s="293"/>
      <c r="AB48" s="293"/>
      <c r="AC48" s="293"/>
      <c r="AD48" s="293"/>
      <c r="AE48" s="293"/>
      <c r="AF48" s="293"/>
      <c r="AG48" s="293"/>
      <c r="AH48" s="293"/>
    </row>
    <row r="49" spans="1:34" x14ac:dyDescent="0.25">
      <c r="A49" s="49">
        <f>+A43</f>
        <v>37242</v>
      </c>
      <c r="B49" s="32"/>
      <c r="C49" s="32"/>
      <c r="D49" s="355">
        <f>+F36</f>
        <v>-5953</v>
      </c>
      <c r="E49" s="11"/>
      <c r="F49" s="11"/>
      <c r="H49" s="293"/>
      <c r="I49" s="293"/>
      <c r="J49" s="293"/>
      <c r="K49" s="293"/>
      <c r="L49" s="293"/>
      <c r="M49" s="293"/>
      <c r="N49" s="293"/>
      <c r="O49" s="293"/>
      <c r="P49" s="293"/>
      <c r="Q49" s="293"/>
      <c r="R49" s="293"/>
      <c r="S49" s="293"/>
      <c r="T49" s="293"/>
      <c r="U49" s="293"/>
      <c r="V49" s="293"/>
      <c r="W49" s="293"/>
      <c r="X49" s="293"/>
      <c r="Y49" s="293"/>
      <c r="Z49" s="293"/>
      <c r="AA49" s="293"/>
      <c r="AB49" s="293"/>
      <c r="AC49" s="293"/>
      <c r="AD49" s="293"/>
      <c r="AE49" s="293"/>
      <c r="AF49" s="293"/>
      <c r="AG49" s="293"/>
      <c r="AH49" s="293"/>
    </row>
    <row r="50" spans="1:34" x14ac:dyDescent="0.25">
      <c r="A50" s="32"/>
      <c r="B50" s="32"/>
      <c r="C50" s="32"/>
      <c r="D50" s="14">
        <f>+D49+D48</f>
        <v>4295</v>
      </c>
      <c r="E50" s="11"/>
      <c r="F50" s="11"/>
      <c r="H50" s="293"/>
      <c r="I50" s="293"/>
      <c r="J50" s="293"/>
      <c r="K50" s="293"/>
      <c r="L50" s="293"/>
      <c r="M50" s="293"/>
      <c r="N50" s="293"/>
      <c r="O50" s="293"/>
      <c r="P50" s="293"/>
      <c r="Q50" s="293"/>
      <c r="R50" s="293"/>
      <c r="S50" s="293"/>
      <c r="T50" s="293"/>
      <c r="U50" s="293"/>
      <c r="V50" s="293"/>
      <c r="W50" s="293"/>
      <c r="X50" s="293"/>
      <c r="Y50" s="293"/>
      <c r="Z50" s="293"/>
      <c r="AA50" s="293"/>
      <c r="AB50" s="293"/>
      <c r="AC50" s="293"/>
      <c r="AD50" s="293"/>
      <c r="AE50" s="293"/>
      <c r="AF50" s="293"/>
      <c r="AG50" s="293"/>
      <c r="AH50" s="293"/>
    </row>
    <row r="51" spans="1:34" x14ac:dyDescent="0.25">
      <c r="H51" s="293"/>
      <c r="I51" s="293"/>
      <c r="J51" s="293"/>
      <c r="K51" s="293"/>
      <c r="L51" s="293"/>
      <c r="M51" s="293"/>
      <c r="N51" s="293"/>
      <c r="O51" s="293"/>
      <c r="P51" s="293"/>
      <c r="Q51" s="293"/>
      <c r="R51" s="293"/>
      <c r="S51" s="293"/>
      <c r="T51" s="293"/>
      <c r="U51" s="293"/>
      <c r="V51" s="293"/>
      <c r="W51" s="293"/>
      <c r="X51" s="293"/>
      <c r="Y51" s="293"/>
      <c r="Z51" s="293"/>
      <c r="AA51" s="293"/>
      <c r="AB51" s="293"/>
      <c r="AC51" s="293"/>
      <c r="AD51" s="293"/>
      <c r="AE51" s="293"/>
      <c r="AF51" s="293"/>
      <c r="AG51" s="293"/>
      <c r="AH51" s="293"/>
    </row>
    <row r="52" spans="1:34" x14ac:dyDescent="0.25">
      <c r="H52" s="293"/>
      <c r="I52" s="293"/>
      <c r="J52" s="293"/>
      <c r="K52" s="293"/>
      <c r="L52" s="293"/>
      <c r="M52" s="293"/>
      <c r="N52" s="293"/>
      <c r="O52" s="293"/>
      <c r="P52" s="293"/>
      <c r="Q52" s="293"/>
      <c r="R52" s="293"/>
      <c r="S52" s="293"/>
      <c r="T52" s="293"/>
      <c r="U52" s="293"/>
      <c r="V52" s="293"/>
      <c r="W52" s="293"/>
      <c r="X52" s="293"/>
      <c r="Y52" s="293"/>
      <c r="Z52" s="293"/>
      <c r="AA52" s="293"/>
      <c r="AB52" s="293"/>
      <c r="AC52" s="293"/>
      <c r="AD52" s="293"/>
      <c r="AE52" s="293"/>
      <c r="AF52" s="293"/>
      <c r="AG52" s="293"/>
      <c r="AH52" s="293"/>
    </row>
    <row r="53" spans="1:34" x14ac:dyDescent="0.25">
      <c r="H53" s="293"/>
      <c r="I53" s="293"/>
      <c r="J53" s="293"/>
      <c r="K53" s="293"/>
      <c r="L53" s="293"/>
      <c r="M53" s="293"/>
      <c r="N53" s="293"/>
      <c r="O53" s="293"/>
      <c r="P53" s="293"/>
      <c r="Q53" s="293"/>
      <c r="R53" s="293"/>
      <c r="S53" s="293"/>
      <c r="T53" s="293"/>
      <c r="U53" s="293"/>
      <c r="V53" s="293"/>
      <c r="W53" s="293"/>
      <c r="X53" s="293"/>
      <c r="Y53" s="293"/>
      <c r="Z53" s="293"/>
      <c r="AA53" s="293"/>
      <c r="AB53" s="293"/>
      <c r="AC53" s="293"/>
      <c r="AD53" s="293"/>
      <c r="AE53" s="293"/>
      <c r="AF53" s="293"/>
      <c r="AG53" s="293"/>
      <c r="AH53" s="293"/>
    </row>
    <row r="54" spans="1:34" x14ac:dyDescent="0.25">
      <c r="H54" s="293"/>
      <c r="I54" s="293"/>
      <c r="J54" s="293"/>
      <c r="K54" s="293"/>
      <c r="L54" s="293"/>
      <c r="M54" s="293"/>
      <c r="N54" s="293"/>
      <c r="O54" s="293"/>
      <c r="P54" s="293"/>
      <c r="Q54" s="293"/>
      <c r="R54" s="293"/>
      <c r="S54" s="293"/>
      <c r="T54" s="293"/>
      <c r="U54" s="293"/>
      <c r="V54" s="293"/>
      <c r="W54" s="293"/>
      <c r="X54" s="293"/>
      <c r="Y54" s="293"/>
      <c r="Z54" s="293"/>
      <c r="AA54" s="293"/>
      <c r="AB54" s="293"/>
      <c r="AC54" s="293"/>
      <c r="AD54" s="293"/>
      <c r="AE54" s="293"/>
      <c r="AF54" s="293"/>
      <c r="AG54" s="293"/>
      <c r="AH54" s="293"/>
    </row>
    <row r="55" spans="1:34" x14ac:dyDescent="0.25">
      <c r="H55" s="293"/>
      <c r="I55" s="293"/>
      <c r="J55" s="293"/>
      <c r="K55" s="293"/>
      <c r="L55" s="293"/>
      <c r="M55" s="293"/>
      <c r="N55" s="293"/>
      <c r="O55" s="293"/>
      <c r="P55" s="293"/>
      <c r="Q55" s="293"/>
      <c r="R55" s="293"/>
      <c r="S55" s="293"/>
      <c r="T55" s="293"/>
      <c r="U55" s="293"/>
      <c r="V55" s="293"/>
      <c r="W55" s="293"/>
      <c r="X55" s="293"/>
      <c r="Y55" s="293"/>
      <c r="Z55" s="293"/>
      <c r="AA55" s="293"/>
      <c r="AB55" s="293"/>
      <c r="AC55" s="293"/>
      <c r="AD55" s="293"/>
      <c r="AE55" s="293"/>
      <c r="AF55" s="293"/>
      <c r="AG55" s="293"/>
      <c r="AH55" s="293"/>
    </row>
    <row r="56" spans="1:34" x14ac:dyDescent="0.25">
      <c r="H56" s="293"/>
      <c r="I56" s="293"/>
      <c r="J56" s="293"/>
      <c r="K56" s="293"/>
      <c r="L56" s="293"/>
      <c r="M56" s="293"/>
      <c r="N56" s="293"/>
      <c r="O56" s="293"/>
      <c r="P56" s="293"/>
      <c r="Q56" s="293"/>
      <c r="R56" s="293"/>
      <c r="S56" s="293"/>
      <c r="T56" s="293"/>
      <c r="U56" s="293"/>
      <c r="V56" s="293"/>
      <c r="W56" s="293"/>
      <c r="X56" s="293"/>
      <c r="Y56" s="293"/>
      <c r="Z56" s="293"/>
      <c r="AA56" s="293"/>
      <c r="AB56" s="293"/>
      <c r="AC56" s="293"/>
      <c r="AD56" s="293"/>
      <c r="AE56" s="293"/>
      <c r="AF56" s="293"/>
      <c r="AG56" s="293"/>
      <c r="AH56" s="293"/>
    </row>
    <row r="57" spans="1:34" x14ac:dyDescent="0.25">
      <c r="H57" s="293"/>
      <c r="I57" s="293"/>
      <c r="J57" s="293"/>
      <c r="K57" s="293"/>
      <c r="L57" s="293"/>
      <c r="M57" s="293"/>
      <c r="N57" s="293"/>
      <c r="O57" s="293"/>
      <c r="P57" s="293"/>
      <c r="Q57" s="293"/>
      <c r="R57" s="293"/>
      <c r="S57" s="293"/>
      <c r="T57" s="293"/>
      <c r="U57" s="293"/>
      <c r="V57" s="293"/>
      <c r="W57" s="293"/>
      <c r="X57" s="293"/>
      <c r="Y57" s="293"/>
      <c r="Z57" s="293"/>
      <c r="AA57" s="293"/>
      <c r="AB57" s="293"/>
      <c r="AC57" s="293"/>
      <c r="AD57" s="293"/>
      <c r="AE57" s="293"/>
      <c r="AF57" s="293"/>
      <c r="AG57" s="293"/>
      <c r="AH57" s="293"/>
    </row>
    <row r="58" spans="1:34" x14ac:dyDescent="0.25">
      <c r="H58" s="293"/>
      <c r="I58" s="293"/>
      <c r="J58" s="293"/>
      <c r="K58" s="293"/>
      <c r="L58" s="293"/>
      <c r="M58" s="293"/>
      <c r="N58" s="293"/>
      <c r="O58" s="293"/>
      <c r="P58" s="293"/>
      <c r="Q58" s="293"/>
      <c r="R58" s="293"/>
      <c r="S58" s="293"/>
      <c r="T58" s="293"/>
      <c r="U58" s="293"/>
      <c r="V58" s="293"/>
      <c r="W58" s="293"/>
      <c r="X58" s="293"/>
      <c r="Y58" s="293"/>
      <c r="Z58" s="293"/>
      <c r="AA58" s="293"/>
      <c r="AB58" s="293"/>
      <c r="AC58" s="293"/>
      <c r="AD58" s="293"/>
      <c r="AE58" s="293"/>
      <c r="AF58" s="293"/>
      <c r="AG58" s="293"/>
      <c r="AH58" s="293"/>
    </row>
    <row r="59" spans="1:34" x14ac:dyDescent="0.25">
      <c r="H59" s="293"/>
      <c r="I59" s="293"/>
      <c r="J59" s="293"/>
      <c r="K59" s="293"/>
      <c r="L59" s="293"/>
      <c r="M59" s="293"/>
      <c r="N59" s="293"/>
      <c r="O59" s="293"/>
      <c r="P59" s="293"/>
      <c r="Q59" s="293"/>
      <c r="R59" s="293"/>
      <c r="S59" s="293"/>
      <c r="T59" s="293"/>
      <c r="U59" s="293"/>
      <c r="V59" s="293"/>
      <c r="W59" s="293"/>
      <c r="X59" s="293"/>
      <c r="Y59" s="293"/>
      <c r="Z59" s="293"/>
      <c r="AA59" s="293"/>
      <c r="AB59" s="293"/>
      <c r="AC59" s="293"/>
      <c r="AD59" s="293"/>
      <c r="AE59" s="293"/>
      <c r="AF59" s="293"/>
      <c r="AG59" s="293"/>
      <c r="AH59" s="293"/>
    </row>
    <row r="60" spans="1:34" x14ac:dyDescent="0.25">
      <c r="H60" s="293"/>
      <c r="I60" s="293"/>
      <c r="J60" s="293"/>
      <c r="K60" s="293"/>
      <c r="L60" s="293"/>
      <c r="M60" s="293"/>
      <c r="N60" s="293"/>
      <c r="O60" s="293"/>
      <c r="P60" s="293"/>
      <c r="Q60" s="293"/>
      <c r="R60" s="293"/>
      <c r="S60" s="293"/>
      <c r="T60" s="293"/>
      <c r="U60" s="293"/>
      <c r="V60" s="293"/>
      <c r="W60" s="293"/>
      <c r="X60" s="293"/>
      <c r="Y60" s="293"/>
      <c r="Z60" s="293"/>
      <c r="AA60" s="293"/>
      <c r="AB60" s="293"/>
      <c r="AC60" s="293"/>
      <c r="AD60" s="293"/>
      <c r="AE60" s="293"/>
      <c r="AF60" s="293"/>
      <c r="AG60" s="293"/>
      <c r="AH60" s="293"/>
    </row>
    <row r="61" spans="1:34" x14ac:dyDescent="0.25">
      <c r="H61" s="293"/>
      <c r="I61" s="293"/>
      <c r="J61" s="293"/>
      <c r="K61" s="293"/>
      <c r="L61" s="293"/>
      <c r="M61" s="293"/>
      <c r="N61" s="293"/>
      <c r="O61" s="293"/>
      <c r="P61" s="293"/>
      <c r="Q61" s="293"/>
      <c r="R61" s="293"/>
      <c r="S61" s="293"/>
      <c r="T61" s="293"/>
      <c r="U61" s="293"/>
      <c r="V61" s="293"/>
      <c r="W61" s="293"/>
      <c r="X61" s="293"/>
      <c r="Y61" s="293"/>
      <c r="Z61" s="293"/>
      <c r="AA61" s="293"/>
      <c r="AB61" s="293"/>
      <c r="AC61" s="293"/>
      <c r="AD61" s="293"/>
      <c r="AE61" s="293"/>
      <c r="AF61" s="293"/>
      <c r="AG61" s="293"/>
      <c r="AH61" s="293"/>
    </row>
    <row r="62" spans="1:34" x14ac:dyDescent="0.25">
      <c r="H62" s="293"/>
      <c r="I62" s="293"/>
      <c r="J62" s="293"/>
      <c r="K62" s="293"/>
      <c r="L62" s="293"/>
      <c r="M62" s="293"/>
      <c r="N62" s="293"/>
      <c r="O62" s="293"/>
      <c r="P62" s="293"/>
      <c r="Q62" s="293"/>
      <c r="R62" s="293"/>
      <c r="S62" s="293"/>
      <c r="T62" s="293"/>
      <c r="U62" s="293"/>
      <c r="V62" s="293"/>
      <c r="W62" s="293"/>
      <c r="X62" s="293"/>
      <c r="Y62" s="293"/>
      <c r="Z62" s="293"/>
      <c r="AA62" s="293"/>
      <c r="AB62" s="293"/>
      <c r="AC62" s="293"/>
      <c r="AD62" s="293"/>
      <c r="AE62" s="293"/>
      <c r="AF62" s="293"/>
      <c r="AG62" s="293"/>
      <c r="AH62" s="293"/>
    </row>
    <row r="63" spans="1:34" x14ac:dyDescent="0.25">
      <c r="H63" s="293"/>
      <c r="I63" s="293"/>
      <c r="J63" s="293"/>
      <c r="K63" s="293"/>
      <c r="L63" s="293"/>
      <c r="M63" s="293"/>
      <c r="N63" s="293"/>
      <c r="O63" s="293"/>
      <c r="P63" s="293"/>
      <c r="Q63" s="293"/>
      <c r="R63" s="293"/>
      <c r="S63" s="293"/>
      <c r="T63" s="293"/>
      <c r="U63" s="293"/>
      <c r="V63" s="293"/>
      <c r="W63" s="293"/>
      <c r="X63" s="293"/>
      <c r="Y63" s="293"/>
      <c r="Z63" s="293"/>
      <c r="AA63" s="293"/>
      <c r="AB63" s="293"/>
      <c r="AC63" s="293"/>
      <c r="AD63" s="293"/>
      <c r="AE63" s="293"/>
      <c r="AF63" s="293"/>
      <c r="AG63" s="293"/>
      <c r="AH63" s="293"/>
    </row>
    <row r="64" spans="1:34" x14ac:dyDescent="0.25">
      <c r="H64" s="293"/>
      <c r="I64" s="293"/>
      <c r="J64" s="293"/>
      <c r="K64" s="293"/>
      <c r="L64" s="293"/>
      <c r="M64" s="293"/>
      <c r="N64" s="293"/>
      <c r="O64" s="293"/>
      <c r="P64" s="293"/>
      <c r="Q64" s="293"/>
      <c r="R64" s="293"/>
      <c r="S64" s="293"/>
      <c r="T64" s="293"/>
      <c r="U64" s="293"/>
      <c r="V64" s="293"/>
      <c r="W64" s="293"/>
      <c r="X64" s="293"/>
      <c r="Y64" s="293"/>
      <c r="Z64" s="293"/>
      <c r="AA64" s="293"/>
      <c r="AB64" s="293"/>
      <c r="AC64" s="293"/>
      <c r="AD64" s="293"/>
      <c r="AE64" s="293"/>
      <c r="AF64" s="293"/>
      <c r="AG64" s="293"/>
      <c r="AH64" s="293"/>
    </row>
    <row r="65" spans="8:34" x14ac:dyDescent="0.25">
      <c r="H65" s="293"/>
      <c r="I65" s="293"/>
      <c r="J65" s="293"/>
      <c r="K65" s="293"/>
      <c r="L65" s="293"/>
      <c r="M65" s="293"/>
      <c r="N65" s="293"/>
      <c r="O65" s="293"/>
      <c r="P65" s="293"/>
      <c r="Q65" s="293"/>
      <c r="R65" s="293"/>
      <c r="S65" s="293"/>
      <c r="T65" s="293"/>
      <c r="U65" s="293"/>
      <c r="V65" s="293"/>
      <c r="W65" s="293"/>
      <c r="X65" s="293"/>
      <c r="Y65" s="293"/>
      <c r="Z65" s="293"/>
      <c r="AA65" s="293"/>
      <c r="AB65" s="293"/>
      <c r="AC65" s="293"/>
      <c r="AD65" s="293"/>
      <c r="AE65" s="293"/>
      <c r="AF65" s="293"/>
      <c r="AG65" s="293"/>
      <c r="AH65" s="293"/>
    </row>
    <row r="66" spans="8:34" x14ac:dyDescent="0.25">
      <c r="H66" s="293"/>
      <c r="I66" s="293"/>
      <c r="J66" s="293"/>
      <c r="K66" s="293"/>
      <c r="L66" s="293"/>
      <c r="M66" s="293"/>
      <c r="N66" s="293"/>
      <c r="O66" s="293"/>
      <c r="P66" s="293"/>
      <c r="Q66" s="293"/>
      <c r="R66" s="293"/>
      <c r="S66" s="293"/>
      <c r="T66" s="293"/>
      <c r="U66" s="293"/>
      <c r="V66" s="293"/>
      <c r="W66" s="293"/>
      <c r="X66" s="293"/>
      <c r="Y66" s="293"/>
      <c r="Z66" s="293"/>
      <c r="AA66" s="293"/>
      <c r="AB66" s="293"/>
      <c r="AC66" s="293"/>
      <c r="AD66" s="293"/>
      <c r="AE66" s="293"/>
      <c r="AF66" s="293"/>
      <c r="AG66" s="293"/>
      <c r="AH66" s="293"/>
    </row>
    <row r="67" spans="8:34" x14ac:dyDescent="0.25">
      <c r="H67" s="293"/>
      <c r="I67" s="293"/>
      <c r="J67" s="293"/>
      <c r="K67" s="293"/>
      <c r="L67" s="293"/>
      <c r="M67" s="293"/>
      <c r="N67" s="293"/>
      <c r="O67" s="293"/>
      <c r="P67" s="293"/>
      <c r="Q67" s="293"/>
      <c r="R67" s="293"/>
      <c r="S67" s="293"/>
      <c r="T67" s="293"/>
      <c r="U67" s="293"/>
      <c r="V67" s="293"/>
      <c r="W67" s="293"/>
      <c r="X67" s="293"/>
      <c r="Y67" s="293"/>
      <c r="Z67" s="293"/>
      <c r="AA67" s="293"/>
      <c r="AB67" s="293"/>
      <c r="AC67" s="293"/>
      <c r="AD67" s="293"/>
      <c r="AE67" s="293"/>
      <c r="AF67" s="293"/>
      <c r="AG67" s="293"/>
      <c r="AH67" s="293"/>
    </row>
    <row r="68" spans="8:34" x14ac:dyDescent="0.25">
      <c r="H68" s="293"/>
      <c r="I68" s="293"/>
      <c r="J68" s="293"/>
      <c r="K68" s="293"/>
      <c r="L68" s="293"/>
      <c r="M68" s="293"/>
      <c r="N68" s="293"/>
      <c r="O68" s="293"/>
      <c r="P68" s="293"/>
      <c r="Q68" s="293"/>
      <c r="R68" s="293"/>
      <c r="S68" s="293"/>
      <c r="T68" s="293"/>
      <c r="U68" s="293"/>
      <c r="V68" s="293"/>
      <c r="W68" s="293"/>
      <c r="X68" s="293"/>
      <c r="Y68" s="293"/>
      <c r="Z68" s="293"/>
      <c r="AA68" s="293"/>
      <c r="AB68" s="293"/>
      <c r="AC68" s="293"/>
      <c r="AD68" s="293"/>
      <c r="AE68" s="293"/>
      <c r="AF68" s="293"/>
      <c r="AG68" s="293"/>
      <c r="AH68" s="293"/>
    </row>
    <row r="69" spans="8:34" x14ac:dyDescent="0.25">
      <c r="H69" s="293"/>
      <c r="I69" s="293"/>
      <c r="J69" s="293"/>
      <c r="K69" s="293"/>
      <c r="L69" s="293"/>
      <c r="M69" s="293"/>
      <c r="N69" s="293"/>
      <c r="O69" s="293"/>
      <c r="P69" s="293"/>
      <c r="Q69" s="293"/>
      <c r="R69" s="293"/>
      <c r="S69" s="293"/>
      <c r="T69" s="293"/>
      <c r="U69" s="293"/>
      <c r="V69" s="293"/>
      <c r="W69" s="293"/>
      <c r="X69" s="293"/>
      <c r="Y69" s="293"/>
      <c r="Z69" s="293"/>
      <c r="AA69" s="293"/>
      <c r="AB69" s="293"/>
      <c r="AC69" s="293"/>
      <c r="AD69" s="293"/>
      <c r="AE69" s="293"/>
      <c r="AF69" s="293"/>
      <c r="AG69" s="293"/>
      <c r="AH69" s="293"/>
    </row>
    <row r="70" spans="8:34" x14ac:dyDescent="0.25">
      <c r="H70" s="293"/>
      <c r="I70" s="293"/>
      <c r="J70" s="293"/>
      <c r="K70" s="293"/>
      <c r="L70" s="293"/>
      <c r="M70" s="293"/>
      <c r="N70" s="293"/>
      <c r="O70" s="293"/>
      <c r="P70" s="293"/>
      <c r="Q70" s="293"/>
      <c r="R70" s="293"/>
      <c r="S70" s="293"/>
      <c r="T70" s="293"/>
      <c r="U70" s="293"/>
      <c r="V70" s="293"/>
      <c r="W70" s="293"/>
      <c r="X70" s="293"/>
      <c r="Y70" s="293"/>
      <c r="Z70" s="293"/>
      <c r="AA70" s="293"/>
      <c r="AB70" s="293"/>
      <c r="AC70" s="293"/>
      <c r="AD70" s="293"/>
      <c r="AE70" s="293"/>
      <c r="AF70" s="293"/>
      <c r="AG70" s="293"/>
      <c r="AH70" s="293"/>
    </row>
    <row r="71" spans="8:34" x14ac:dyDescent="0.25">
      <c r="H71" s="293"/>
      <c r="I71" s="293"/>
      <c r="J71" s="293"/>
      <c r="K71" s="293"/>
      <c r="L71" s="293"/>
      <c r="M71" s="293"/>
      <c r="N71" s="293"/>
      <c r="O71" s="293"/>
      <c r="P71" s="293"/>
      <c r="Q71" s="293"/>
      <c r="R71" s="293"/>
      <c r="S71" s="293"/>
      <c r="T71" s="293"/>
      <c r="U71" s="293"/>
      <c r="V71" s="293"/>
      <c r="W71" s="293"/>
      <c r="X71" s="293"/>
      <c r="Y71" s="293"/>
      <c r="Z71" s="293"/>
      <c r="AA71" s="293"/>
      <c r="AB71" s="293"/>
      <c r="AC71" s="293"/>
      <c r="AD71" s="293"/>
      <c r="AE71" s="293"/>
      <c r="AF71" s="293"/>
      <c r="AG71" s="293"/>
      <c r="AH71" s="293"/>
    </row>
    <row r="72" spans="8:34" x14ac:dyDescent="0.25">
      <c r="H72" s="293"/>
      <c r="I72" s="293"/>
      <c r="J72" s="293"/>
      <c r="K72" s="293"/>
      <c r="L72" s="293"/>
      <c r="M72" s="293"/>
      <c r="N72" s="293"/>
      <c r="O72" s="293"/>
      <c r="P72" s="293"/>
      <c r="Q72" s="293"/>
      <c r="R72" s="293"/>
      <c r="S72" s="293"/>
      <c r="T72" s="293"/>
      <c r="U72" s="293"/>
      <c r="V72" s="293"/>
      <c r="W72" s="293"/>
      <c r="X72" s="293"/>
      <c r="Y72" s="293"/>
      <c r="Z72" s="293"/>
      <c r="AA72" s="293"/>
      <c r="AB72" s="293"/>
      <c r="AC72" s="293"/>
      <c r="AD72" s="293"/>
      <c r="AE72" s="293"/>
      <c r="AF72" s="293"/>
      <c r="AG72" s="293"/>
      <c r="AH72" s="293"/>
    </row>
    <row r="73" spans="8:34" x14ac:dyDescent="0.25">
      <c r="H73" s="293"/>
      <c r="I73" s="293"/>
      <c r="J73" s="293"/>
      <c r="K73" s="293"/>
      <c r="L73" s="293"/>
      <c r="M73" s="293"/>
      <c r="N73" s="293"/>
      <c r="O73" s="293"/>
      <c r="P73" s="293"/>
      <c r="Q73" s="293"/>
      <c r="R73" s="293"/>
      <c r="S73" s="293"/>
      <c r="T73" s="293"/>
      <c r="U73" s="293"/>
      <c r="V73" s="293"/>
      <c r="W73" s="293"/>
      <c r="X73" s="293"/>
      <c r="Y73" s="293"/>
      <c r="Z73" s="293"/>
      <c r="AA73" s="293"/>
      <c r="AB73" s="293"/>
      <c r="AC73" s="293"/>
      <c r="AD73" s="293"/>
      <c r="AE73" s="293"/>
      <c r="AF73" s="293"/>
      <c r="AG73" s="293"/>
      <c r="AH73" s="293"/>
    </row>
    <row r="74" spans="8:34" x14ac:dyDescent="0.25">
      <c r="H74" s="293"/>
      <c r="I74" s="293"/>
      <c r="J74" s="293"/>
      <c r="K74" s="293"/>
      <c r="L74" s="293"/>
      <c r="M74" s="293"/>
      <c r="N74" s="293"/>
      <c r="O74" s="293"/>
      <c r="P74" s="293"/>
      <c r="Q74" s="293"/>
      <c r="R74" s="293"/>
      <c r="S74" s="293"/>
      <c r="T74" s="293"/>
      <c r="U74" s="293"/>
      <c r="V74" s="293"/>
      <c r="W74" s="293"/>
      <c r="X74" s="293"/>
      <c r="Y74" s="293"/>
      <c r="Z74" s="293"/>
      <c r="AA74" s="293"/>
      <c r="AB74" s="293"/>
      <c r="AC74" s="293"/>
      <c r="AD74" s="293"/>
      <c r="AE74" s="293"/>
      <c r="AF74" s="293"/>
      <c r="AG74" s="293"/>
      <c r="AH74" s="293"/>
    </row>
    <row r="75" spans="8:34" x14ac:dyDescent="0.25">
      <c r="H75" s="293"/>
      <c r="I75" s="293"/>
      <c r="J75" s="293"/>
      <c r="K75" s="293"/>
      <c r="L75" s="293"/>
      <c r="M75" s="293"/>
      <c r="N75" s="293"/>
      <c r="O75" s="293"/>
      <c r="P75" s="293"/>
      <c r="Q75" s="293"/>
      <c r="R75" s="293"/>
      <c r="S75" s="293"/>
      <c r="T75" s="293"/>
      <c r="U75" s="293"/>
      <c r="V75" s="293"/>
      <c r="W75" s="293"/>
      <c r="X75" s="293"/>
      <c r="Y75" s="293"/>
      <c r="Z75" s="293"/>
      <c r="AA75" s="293"/>
      <c r="AB75" s="293"/>
      <c r="AC75" s="293"/>
      <c r="AD75" s="293"/>
      <c r="AE75" s="293"/>
      <c r="AF75" s="293"/>
      <c r="AG75" s="293"/>
      <c r="AH75" s="293"/>
    </row>
    <row r="76" spans="8:34" x14ac:dyDescent="0.25">
      <c r="H76" s="293"/>
      <c r="I76" s="293"/>
      <c r="J76" s="293"/>
      <c r="K76" s="293"/>
      <c r="L76" s="293"/>
      <c r="M76" s="293"/>
      <c r="N76" s="293"/>
      <c r="O76" s="293"/>
      <c r="P76" s="293"/>
      <c r="Q76" s="293"/>
      <c r="R76" s="293"/>
      <c r="S76" s="293"/>
      <c r="T76" s="293"/>
      <c r="U76" s="293"/>
      <c r="V76" s="293"/>
      <c r="W76" s="293"/>
      <c r="X76" s="293"/>
      <c r="Y76" s="293"/>
      <c r="Z76" s="293"/>
      <c r="AA76" s="293"/>
      <c r="AB76" s="293"/>
      <c r="AC76" s="293"/>
      <c r="AD76" s="293"/>
      <c r="AE76" s="293"/>
      <c r="AF76" s="293"/>
      <c r="AG76" s="293"/>
      <c r="AH76" s="293"/>
    </row>
    <row r="77" spans="8:34" x14ac:dyDescent="0.25">
      <c r="H77" s="293"/>
      <c r="I77" s="293"/>
      <c r="J77" s="293"/>
      <c r="K77" s="293"/>
      <c r="L77" s="293"/>
      <c r="M77" s="293"/>
      <c r="N77" s="293"/>
      <c r="O77" s="293"/>
      <c r="P77" s="293"/>
      <c r="Q77" s="293"/>
      <c r="R77" s="293"/>
      <c r="S77" s="293"/>
      <c r="T77" s="293"/>
      <c r="U77" s="293"/>
      <c r="V77" s="293"/>
      <c r="W77" s="293"/>
      <c r="X77" s="293"/>
      <c r="Y77" s="293"/>
      <c r="Z77" s="293"/>
      <c r="AA77" s="293"/>
      <c r="AB77" s="293"/>
      <c r="AC77" s="293"/>
      <c r="AD77" s="293"/>
      <c r="AE77" s="293"/>
      <c r="AF77" s="293"/>
      <c r="AG77" s="293"/>
      <c r="AH77" s="293"/>
    </row>
    <row r="78" spans="8:34" x14ac:dyDescent="0.25">
      <c r="H78" s="293"/>
      <c r="I78" s="293"/>
      <c r="J78" s="293"/>
      <c r="K78" s="293"/>
      <c r="L78" s="293"/>
      <c r="M78" s="293"/>
      <c r="N78" s="293"/>
      <c r="O78" s="293"/>
      <c r="P78" s="293"/>
      <c r="Q78" s="293"/>
      <c r="R78" s="293"/>
      <c r="S78" s="293"/>
      <c r="T78" s="293"/>
      <c r="U78" s="293"/>
      <c r="V78" s="293"/>
      <c r="W78" s="293"/>
      <c r="X78" s="293"/>
      <c r="Y78" s="293"/>
      <c r="Z78" s="293"/>
      <c r="AA78" s="293"/>
      <c r="AB78" s="293"/>
      <c r="AC78" s="293"/>
      <c r="AD78" s="293"/>
      <c r="AE78" s="293"/>
      <c r="AF78" s="293"/>
      <c r="AG78" s="293"/>
      <c r="AH78" s="293"/>
    </row>
    <row r="79" spans="8:34" x14ac:dyDescent="0.25">
      <c r="H79" s="293"/>
      <c r="I79" s="293"/>
      <c r="J79" s="293"/>
      <c r="K79" s="293"/>
      <c r="L79" s="293"/>
      <c r="M79" s="293"/>
      <c r="N79" s="293"/>
      <c r="O79" s="293"/>
      <c r="P79" s="293"/>
      <c r="Q79" s="293"/>
      <c r="R79" s="293"/>
      <c r="S79" s="293"/>
      <c r="T79" s="293"/>
      <c r="U79" s="293"/>
      <c r="V79" s="293"/>
      <c r="W79" s="293"/>
      <c r="X79" s="293"/>
      <c r="Y79" s="293"/>
      <c r="Z79" s="293"/>
      <c r="AA79" s="293"/>
      <c r="AB79" s="293"/>
      <c r="AC79" s="293"/>
      <c r="AD79" s="293"/>
      <c r="AE79" s="293"/>
      <c r="AF79" s="293"/>
      <c r="AG79" s="293"/>
      <c r="AH79" s="293"/>
    </row>
    <row r="80" spans="8:34" x14ac:dyDescent="0.25">
      <c r="H80" s="293"/>
      <c r="I80" s="293"/>
      <c r="J80" s="293"/>
      <c r="K80" s="293"/>
      <c r="L80" s="293"/>
      <c r="M80" s="293"/>
      <c r="N80" s="293"/>
      <c r="O80" s="293"/>
      <c r="P80" s="293"/>
      <c r="Q80" s="293"/>
      <c r="R80" s="293"/>
      <c r="S80" s="293"/>
      <c r="T80" s="293"/>
      <c r="U80" s="293"/>
      <c r="V80" s="293"/>
      <c r="W80" s="293"/>
      <c r="X80" s="293"/>
      <c r="Y80" s="293"/>
      <c r="Z80" s="293"/>
      <c r="AA80" s="293"/>
      <c r="AB80" s="293"/>
      <c r="AC80" s="293"/>
      <c r="AD80" s="293"/>
      <c r="AE80" s="293"/>
      <c r="AF80" s="293"/>
      <c r="AG80" s="293"/>
      <c r="AH80" s="293"/>
    </row>
    <row r="81" spans="8:34" x14ac:dyDescent="0.25">
      <c r="H81" s="293"/>
      <c r="I81" s="293"/>
      <c r="J81" s="293"/>
      <c r="K81" s="293"/>
      <c r="L81" s="293"/>
      <c r="M81" s="293"/>
      <c r="N81" s="293"/>
      <c r="O81" s="293"/>
      <c r="P81" s="293"/>
      <c r="Q81" s="293"/>
      <c r="R81" s="293"/>
      <c r="S81" s="293"/>
      <c r="T81" s="293"/>
      <c r="U81" s="293"/>
      <c r="V81" s="293"/>
      <c r="W81" s="293"/>
      <c r="X81" s="293"/>
      <c r="Y81" s="293"/>
      <c r="Z81" s="293"/>
      <c r="AA81" s="293"/>
      <c r="AB81" s="293"/>
      <c r="AC81" s="293"/>
      <c r="AD81" s="293"/>
      <c r="AE81" s="293"/>
      <c r="AF81" s="293"/>
      <c r="AG81" s="293"/>
      <c r="AH81" s="293"/>
    </row>
    <row r="82" spans="8:34" x14ac:dyDescent="0.25">
      <c r="H82" s="293"/>
      <c r="I82" s="293"/>
      <c r="J82" s="293"/>
      <c r="K82" s="293"/>
      <c r="L82" s="293"/>
      <c r="M82" s="293"/>
      <c r="N82" s="293"/>
      <c r="O82" s="293"/>
      <c r="P82" s="293"/>
      <c r="Q82" s="293"/>
      <c r="R82" s="293"/>
      <c r="S82" s="293"/>
      <c r="T82" s="293"/>
      <c r="U82" s="293"/>
      <c r="V82" s="293"/>
      <c r="W82" s="293"/>
      <c r="X82" s="293"/>
      <c r="Y82" s="293"/>
      <c r="Z82" s="293"/>
      <c r="AA82" s="293"/>
      <c r="AB82" s="293"/>
      <c r="AC82" s="293"/>
      <c r="AD82" s="293"/>
      <c r="AE82" s="293"/>
      <c r="AF82" s="293"/>
      <c r="AG82" s="293"/>
      <c r="AH82" s="293"/>
    </row>
    <row r="83" spans="8:34" x14ac:dyDescent="0.25">
      <c r="H83" s="293"/>
      <c r="I83" s="293"/>
      <c r="J83" s="293"/>
      <c r="K83" s="293"/>
      <c r="L83" s="293"/>
      <c r="M83" s="293"/>
      <c r="N83" s="293"/>
      <c r="O83" s="293"/>
      <c r="P83" s="293"/>
      <c r="Q83" s="293"/>
      <c r="R83" s="293"/>
      <c r="S83" s="293"/>
      <c r="T83" s="293"/>
      <c r="U83" s="293"/>
      <c r="V83" s="293"/>
      <c r="W83" s="293"/>
      <c r="X83" s="293"/>
      <c r="Y83" s="293"/>
      <c r="Z83" s="293"/>
      <c r="AA83" s="293"/>
      <c r="AB83" s="293"/>
      <c r="AC83" s="293"/>
      <c r="AD83" s="293"/>
      <c r="AE83" s="293"/>
      <c r="AF83" s="293"/>
      <c r="AG83" s="293"/>
      <c r="AH83" s="293"/>
    </row>
    <row r="84" spans="8:34" x14ac:dyDescent="0.25">
      <c r="H84" s="293"/>
      <c r="I84" s="293"/>
      <c r="J84" s="293"/>
      <c r="K84" s="293"/>
      <c r="L84" s="293"/>
      <c r="M84" s="293"/>
      <c r="N84" s="293"/>
      <c r="O84" s="293"/>
      <c r="P84" s="293"/>
      <c r="Q84" s="293"/>
      <c r="R84" s="293"/>
      <c r="S84" s="293"/>
      <c r="T84" s="293"/>
      <c r="U84" s="293"/>
      <c r="V84" s="293"/>
      <c r="W84" s="293"/>
      <c r="X84" s="293"/>
      <c r="Y84" s="293"/>
      <c r="Z84" s="293"/>
      <c r="AA84" s="293"/>
      <c r="AB84" s="293"/>
      <c r="AC84" s="293"/>
      <c r="AD84" s="293"/>
      <c r="AE84" s="293"/>
      <c r="AF84" s="293"/>
      <c r="AG84" s="293"/>
      <c r="AH84" s="293"/>
    </row>
    <row r="85" spans="8:34" x14ac:dyDescent="0.25">
      <c r="H85" s="293"/>
      <c r="I85" s="293"/>
      <c r="J85" s="293"/>
      <c r="K85" s="293"/>
      <c r="L85" s="293"/>
      <c r="M85" s="293"/>
      <c r="N85" s="293"/>
      <c r="O85" s="293"/>
      <c r="P85" s="293"/>
      <c r="Q85" s="293"/>
      <c r="R85" s="293"/>
      <c r="S85" s="293"/>
      <c r="T85" s="293"/>
      <c r="U85" s="293"/>
      <c r="V85" s="293"/>
      <c r="W85" s="293"/>
      <c r="X85" s="293"/>
      <c r="Y85" s="293"/>
      <c r="Z85" s="293"/>
      <c r="AA85" s="293"/>
      <c r="AB85" s="293"/>
      <c r="AC85" s="293"/>
      <c r="AD85" s="293"/>
      <c r="AE85" s="293"/>
      <c r="AF85" s="293"/>
      <c r="AG85" s="293"/>
      <c r="AH85" s="293"/>
    </row>
    <row r="86" spans="8:34" x14ac:dyDescent="0.25">
      <c r="H86" s="293"/>
      <c r="I86" s="293"/>
      <c r="J86" s="293"/>
      <c r="K86" s="293"/>
      <c r="L86" s="293"/>
      <c r="M86" s="293"/>
      <c r="N86" s="293"/>
      <c r="O86" s="293"/>
      <c r="P86" s="293"/>
      <c r="Q86" s="293"/>
      <c r="R86" s="293"/>
      <c r="S86" s="293"/>
      <c r="T86" s="293"/>
      <c r="U86" s="293"/>
      <c r="V86" s="293"/>
      <c r="W86" s="293"/>
      <c r="X86" s="293"/>
      <c r="Y86" s="293"/>
      <c r="Z86" s="293"/>
      <c r="AA86" s="293"/>
      <c r="AB86" s="293"/>
      <c r="AC86" s="293"/>
      <c r="AD86" s="293"/>
      <c r="AE86" s="293"/>
      <c r="AF86" s="293"/>
      <c r="AG86" s="293"/>
      <c r="AH86" s="293"/>
    </row>
    <row r="87" spans="8:34" x14ac:dyDescent="0.25">
      <c r="H87" s="293"/>
      <c r="I87" s="293"/>
      <c r="J87" s="293"/>
      <c r="K87" s="293"/>
      <c r="L87" s="293"/>
      <c r="M87" s="293"/>
      <c r="N87" s="293"/>
      <c r="O87" s="293"/>
      <c r="P87" s="293"/>
      <c r="Q87" s="293"/>
      <c r="R87" s="293"/>
      <c r="S87" s="293"/>
      <c r="T87" s="293"/>
      <c r="U87" s="293"/>
      <c r="V87" s="293"/>
      <c r="W87" s="293"/>
      <c r="X87" s="293"/>
      <c r="Y87" s="293"/>
      <c r="Z87" s="293"/>
      <c r="AA87" s="293"/>
      <c r="AB87" s="293"/>
      <c r="AC87" s="293"/>
      <c r="AD87" s="293"/>
      <c r="AE87" s="293"/>
      <c r="AF87" s="293"/>
      <c r="AG87" s="293"/>
      <c r="AH87" s="293"/>
    </row>
    <row r="88" spans="8:34" x14ac:dyDescent="0.25">
      <c r="H88" s="293"/>
      <c r="I88" s="293"/>
      <c r="J88" s="293"/>
      <c r="K88" s="293"/>
      <c r="L88" s="293"/>
      <c r="M88" s="293"/>
      <c r="N88" s="293"/>
      <c r="O88" s="293"/>
      <c r="P88" s="293"/>
      <c r="Q88" s="293"/>
      <c r="R88" s="293"/>
      <c r="S88" s="293"/>
      <c r="T88" s="293"/>
      <c r="U88" s="293"/>
      <c r="V88" s="293"/>
      <c r="W88" s="293"/>
      <c r="X88" s="293"/>
      <c r="Y88" s="293"/>
      <c r="Z88" s="293"/>
      <c r="AA88" s="293"/>
      <c r="AB88" s="293"/>
      <c r="AC88" s="293"/>
      <c r="AD88" s="293"/>
      <c r="AE88" s="293"/>
      <c r="AF88" s="293"/>
      <c r="AG88" s="293"/>
      <c r="AH88" s="293"/>
    </row>
    <row r="89" spans="8:34" x14ac:dyDescent="0.25">
      <c r="H89" s="293"/>
      <c r="I89" s="293"/>
      <c r="J89" s="293"/>
      <c r="K89" s="293"/>
      <c r="L89" s="293"/>
      <c r="M89" s="293"/>
      <c r="N89" s="293"/>
      <c r="O89" s="293"/>
      <c r="P89" s="293"/>
      <c r="Q89" s="293"/>
      <c r="R89" s="293"/>
      <c r="S89" s="293"/>
      <c r="T89" s="293"/>
      <c r="U89" s="293"/>
      <c r="V89" s="293"/>
      <c r="W89" s="293"/>
      <c r="X89" s="293"/>
      <c r="Y89" s="293"/>
      <c r="Z89" s="293"/>
      <c r="AA89" s="293"/>
      <c r="AB89" s="293"/>
      <c r="AC89" s="293"/>
      <c r="AD89" s="293"/>
      <c r="AE89" s="293"/>
      <c r="AF89" s="293"/>
      <c r="AG89" s="293"/>
      <c r="AH89" s="293"/>
    </row>
    <row r="90" spans="8:34" x14ac:dyDescent="0.25">
      <c r="H90" s="293"/>
      <c r="I90" s="293"/>
      <c r="J90" s="293"/>
      <c r="K90" s="293"/>
      <c r="L90" s="293"/>
      <c r="M90" s="293"/>
      <c r="N90" s="293"/>
      <c r="O90" s="293"/>
      <c r="P90" s="293"/>
      <c r="Q90" s="293"/>
      <c r="R90" s="293"/>
      <c r="S90" s="293"/>
      <c r="T90" s="293"/>
      <c r="U90" s="293"/>
      <c r="V90" s="293"/>
      <c r="W90" s="293"/>
      <c r="X90" s="293"/>
      <c r="Y90" s="293"/>
      <c r="Z90" s="293"/>
      <c r="AA90" s="293"/>
      <c r="AB90" s="293"/>
      <c r="AC90" s="293"/>
      <c r="AD90" s="293"/>
      <c r="AE90" s="293"/>
      <c r="AF90" s="293"/>
      <c r="AG90" s="293"/>
      <c r="AH90" s="293"/>
    </row>
    <row r="91" spans="8:34" x14ac:dyDescent="0.25">
      <c r="H91" s="293"/>
      <c r="I91" s="293"/>
      <c r="J91" s="293"/>
      <c r="K91" s="293"/>
      <c r="L91" s="293"/>
      <c r="M91" s="293"/>
      <c r="N91" s="293"/>
      <c r="O91" s="293"/>
      <c r="P91" s="293"/>
      <c r="Q91" s="293"/>
      <c r="R91" s="293"/>
      <c r="S91" s="293"/>
      <c r="T91" s="293"/>
      <c r="U91" s="293"/>
      <c r="V91" s="293"/>
      <c r="W91" s="293"/>
      <c r="X91" s="293"/>
      <c r="Y91" s="293"/>
      <c r="Z91" s="293"/>
      <c r="AA91" s="293"/>
      <c r="AB91" s="293"/>
      <c r="AC91" s="293"/>
      <c r="AD91" s="293"/>
      <c r="AE91" s="293"/>
      <c r="AF91" s="293"/>
      <c r="AG91" s="293"/>
      <c r="AH91" s="293"/>
    </row>
    <row r="92" spans="8:34" x14ac:dyDescent="0.25">
      <c r="H92" s="293"/>
      <c r="I92" s="293"/>
      <c r="J92" s="293"/>
      <c r="K92" s="293"/>
      <c r="L92" s="293"/>
      <c r="M92" s="293"/>
      <c r="N92" s="293"/>
      <c r="O92" s="293"/>
      <c r="P92" s="293"/>
      <c r="Q92" s="293"/>
      <c r="R92" s="293"/>
      <c r="S92" s="293"/>
      <c r="T92" s="293"/>
      <c r="U92" s="293"/>
      <c r="V92" s="293"/>
      <c r="W92" s="293"/>
      <c r="X92" s="293"/>
      <c r="Y92" s="293"/>
      <c r="Z92" s="293"/>
      <c r="AA92" s="293"/>
      <c r="AB92" s="293"/>
      <c r="AC92" s="293"/>
      <c r="AD92" s="293"/>
      <c r="AE92" s="293"/>
      <c r="AF92" s="293"/>
      <c r="AG92" s="293"/>
      <c r="AH92" s="293"/>
    </row>
    <row r="93" spans="8:34" x14ac:dyDescent="0.25">
      <c r="H93" s="293"/>
      <c r="I93" s="293"/>
      <c r="J93" s="293"/>
      <c r="K93" s="293"/>
      <c r="L93" s="293"/>
      <c r="M93" s="293"/>
      <c r="N93" s="293"/>
      <c r="O93" s="293"/>
      <c r="P93" s="293"/>
      <c r="Q93" s="293"/>
      <c r="R93" s="293"/>
      <c r="S93" s="293"/>
      <c r="T93" s="293"/>
      <c r="U93" s="293"/>
      <c r="V93" s="293"/>
      <c r="W93" s="293"/>
      <c r="X93" s="293"/>
      <c r="Y93" s="293"/>
      <c r="Z93" s="293"/>
      <c r="AA93" s="293"/>
      <c r="AB93" s="293"/>
      <c r="AC93" s="293"/>
      <c r="AD93" s="293"/>
      <c r="AE93" s="293"/>
      <c r="AF93" s="293"/>
      <c r="AG93" s="293"/>
      <c r="AH93" s="293"/>
    </row>
    <row r="94" spans="8:34" x14ac:dyDescent="0.25">
      <c r="H94" s="293"/>
      <c r="I94" s="293"/>
      <c r="J94" s="293"/>
      <c r="K94" s="293"/>
      <c r="L94" s="293"/>
      <c r="M94" s="293"/>
      <c r="N94" s="293"/>
      <c r="O94" s="293"/>
      <c r="P94" s="293"/>
      <c r="Q94" s="293"/>
      <c r="R94" s="293"/>
      <c r="S94" s="293"/>
      <c r="T94" s="293"/>
      <c r="U94" s="293"/>
      <c r="V94" s="293"/>
      <c r="W94" s="293"/>
      <c r="X94" s="293"/>
      <c r="Y94" s="293"/>
      <c r="Z94" s="293"/>
      <c r="AA94" s="293"/>
      <c r="AB94" s="293"/>
      <c r="AC94" s="293"/>
      <c r="AD94" s="293"/>
      <c r="AE94" s="293"/>
      <c r="AF94" s="293"/>
      <c r="AG94" s="293"/>
      <c r="AH94" s="293"/>
    </row>
    <row r="95" spans="8:34" x14ac:dyDescent="0.25">
      <c r="H95" s="293"/>
      <c r="I95" s="293"/>
      <c r="J95" s="293"/>
      <c r="K95" s="293"/>
      <c r="L95" s="293"/>
      <c r="M95" s="293"/>
      <c r="N95" s="293"/>
      <c r="O95" s="293"/>
      <c r="P95" s="293"/>
      <c r="Q95" s="293"/>
      <c r="R95" s="293"/>
      <c r="S95" s="293"/>
      <c r="T95" s="293"/>
      <c r="U95" s="293"/>
      <c r="V95" s="293"/>
      <c r="W95" s="293"/>
      <c r="X95" s="293"/>
      <c r="Y95" s="293"/>
      <c r="Z95" s="293"/>
      <c r="AA95" s="293"/>
      <c r="AB95" s="293"/>
      <c r="AC95" s="293"/>
      <c r="AD95" s="293"/>
      <c r="AE95" s="293"/>
      <c r="AF95" s="293"/>
      <c r="AG95" s="293"/>
      <c r="AH95" s="293"/>
    </row>
    <row r="96" spans="8:34" x14ac:dyDescent="0.25">
      <c r="H96" s="293"/>
      <c r="I96" s="293"/>
      <c r="J96" s="293"/>
      <c r="K96" s="293"/>
      <c r="L96" s="293"/>
      <c r="M96" s="293"/>
      <c r="N96" s="293"/>
      <c r="O96" s="293"/>
      <c r="P96" s="293"/>
      <c r="Q96" s="293"/>
      <c r="R96" s="293"/>
      <c r="S96" s="293"/>
      <c r="T96" s="293"/>
      <c r="U96" s="293"/>
      <c r="V96" s="293"/>
      <c r="W96" s="293"/>
      <c r="X96" s="293"/>
      <c r="Y96" s="293"/>
      <c r="Z96" s="293"/>
      <c r="AA96" s="293"/>
      <c r="AB96" s="293"/>
      <c r="AC96" s="293"/>
      <c r="AD96" s="293"/>
      <c r="AE96" s="293"/>
      <c r="AF96" s="293"/>
      <c r="AG96" s="293"/>
      <c r="AH96" s="293"/>
    </row>
    <row r="97" spans="8:34" x14ac:dyDescent="0.25">
      <c r="H97" s="293"/>
      <c r="I97" s="293"/>
      <c r="J97" s="293"/>
      <c r="K97" s="293"/>
      <c r="L97" s="293"/>
      <c r="M97" s="293"/>
      <c r="N97" s="293"/>
      <c r="O97" s="293"/>
      <c r="P97" s="293"/>
      <c r="Q97" s="293"/>
      <c r="R97" s="293"/>
      <c r="S97" s="293"/>
      <c r="T97" s="293"/>
      <c r="U97" s="293"/>
      <c r="V97" s="293"/>
      <c r="W97" s="293"/>
      <c r="X97" s="293"/>
      <c r="Y97" s="293"/>
      <c r="Z97" s="293"/>
      <c r="AA97" s="293"/>
      <c r="AB97" s="293"/>
      <c r="AC97" s="293"/>
      <c r="AD97" s="293"/>
      <c r="AE97" s="293"/>
      <c r="AF97" s="293"/>
      <c r="AG97" s="293"/>
      <c r="AH97" s="293"/>
    </row>
    <row r="98" spans="8:34" x14ac:dyDescent="0.25">
      <c r="H98" s="293"/>
      <c r="I98" s="293"/>
      <c r="J98" s="293"/>
      <c r="K98" s="293"/>
      <c r="L98" s="293"/>
      <c r="M98" s="293"/>
      <c r="N98" s="293"/>
      <c r="O98" s="293"/>
      <c r="P98" s="293"/>
      <c r="Q98" s="293"/>
      <c r="R98" s="293"/>
      <c r="S98" s="293"/>
      <c r="T98" s="293"/>
      <c r="U98" s="293"/>
      <c r="V98" s="293"/>
      <c r="W98" s="293"/>
      <c r="X98" s="293"/>
      <c r="Y98" s="293"/>
      <c r="Z98" s="293"/>
      <c r="AA98" s="293"/>
      <c r="AB98" s="293"/>
      <c r="AC98" s="293"/>
      <c r="AD98" s="293"/>
      <c r="AE98" s="293"/>
      <c r="AF98" s="293"/>
      <c r="AG98" s="293"/>
      <c r="AH98" s="293"/>
    </row>
    <row r="99" spans="8:34" x14ac:dyDescent="0.25">
      <c r="H99" s="293"/>
      <c r="I99" s="293"/>
      <c r="J99" s="293"/>
      <c r="K99" s="293"/>
      <c r="L99" s="293"/>
      <c r="M99" s="293"/>
      <c r="N99" s="293"/>
      <c r="O99" s="293"/>
      <c r="P99" s="293"/>
      <c r="Q99" s="293"/>
      <c r="R99" s="293"/>
      <c r="S99" s="293"/>
      <c r="T99" s="293"/>
      <c r="U99" s="293"/>
      <c r="V99" s="293"/>
      <c r="W99" s="293"/>
      <c r="X99" s="293"/>
      <c r="Y99" s="293"/>
      <c r="Z99" s="293"/>
      <c r="AA99" s="293"/>
      <c r="AB99" s="293"/>
      <c r="AC99" s="293"/>
      <c r="AD99" s="293"/>
      <c r="AE99" s="293"/>
      <c r="AF99" s="293"/>
      <c r="AG99" s="293"/>
      <c r="AH99" s="293"/>
    </row>
    <row r="100" spans="8:34" x14ac:dyDescent="0.25">
      <c r="H100" s="293"/>
      <c r="I100" s="293"/>
      <c r="J100" s="293"/>
      <c r="K100" s="293"/>
      <c r="L100" s="293"/>
      <c r="M100" s="293"/>
      <c r="N100" s="293"/>
      <c r="O100" s="293"/>
      <c r="P100" s="293"/>
      <c r="Q100" s="293"/>
      <c r="R100" s="293"/>
      <c r="S100" s="293"/>
      <c r="T100" s="293"/>
      <c r="U100" s="293"/>
      <c r="V100" s="293"/>
      <c r="W100" s="293"/>
      <c r="X100" s="293"/>
      <c r="Y100" s="293"/>
      <c r="Z100" s="293"/>
      <c r="AA100" s="293"/>
      <c r="AB100" s="293"/>
      <c r="AC100" s="293"/>
      <c r="AD100" s="293"/>
      <c r="AE100" s="293"/>
      <c r="AF100" s="293"/>
      <c r="AG100" s="293"/>
      <c r="AH100" s="293"/>
    </row>
    <row r="101" spans="8:34" x14ac:dyDescent="0.25">
      <c r="H101" s="293"/>
      <c r="I101" s="293"/>
      <c r="J101" s="293"/>
      <c r="K101" s="293"/>
      <c r="L101" s="293"/>
      <c r="M101" s="293"/>
      <c r="N101" s="293"/>
      <c r="O101" s="293"/>
      <c r="P101" s="293"/>
      <c r="Q101" s="293"/>
      <c r="R101" s="293"/>
      <c r="S101" s="293"/>
      <c r="T101" s="293"/>
      <c r="U101" s="293"/>
      <c r="V101" s="293"/>
      <c r="W101" s="293"/>
      <c r="X101" s="293"/>
      <c r="Y101" s="293"/>
      <c r="Z101" s="293"/>
      <c r="AA101" s="293"/>
      <c r="AB101" s="293"/>
      <c r="AC101" s="293"/>
      <c r="AD101" s="293"/>
      <c r="AE101" s="293"/>
      <c r="AF101" s="293"/>
      <c r="AG101" s="293"/>
      <c r="AH101" s="293"/>
    </row>
    <row r="102" spans="8:34" x14ac:dyDescent="0.25">
      <c r="H102" s="293"/>
      <c r="I102" s="293"/>
      <c r="J102" s="293"/>
      <c r="K102" s="293"/>
      <c r="L102" s="293"/>
      <c r="M102" s="293"/>
      <c r="N102" s="293"/>
      <c r="O102" s="293"/>
      <c r="P102" s="293"/>
      <c r="Q102" s="293"/>
      <c r="R102" s="293"/>
      <c r="S102" s="293"/>
      <c r="T102" s="293"/>
      <c r="U102" s="293"/>
      <c r="V102" s="293"/>
      <c r="W102" s="293"/>
      <c r="X102" s="293"/>
      <c r="Y102" s="293"/>
      <c r="Z102" s="293"/>
      <c r="AA102" s="293"/>
      <c r="AB102" s="293"/>
      <c r="AC102" s="293"/>
      <c r="AD102" s="293"/>
      <c r="AE102" s="293"/>
      <c r="AF102" s="293"/>
      <c r="AG102" s="293"/>
      <c r="AH102" s="293"/>
    </row>
    <row r="103" spans="8:34" x14ac:dyDescent="0.25">
      <c r="H103" s="293"/>
      <c r="I103" s="293"/>
      <c r="J103" s="293"/>
      <c r="K103" s="293"/>
      <c r="L103" s="293"/>
      <c r="M103" s="293"/>
      <c r="N103" s="293"/>
      <c r="O103" s="293"/>
      <c r="P103" s="293"/>
      <c r="Q103" s="293"/>
      <c r="R103" s="293"/>
      <c r="S103" s="293"/>
      <c r="T103" s="293"/>
      <c r="U103" s="293"/>
      <c r="V103" s="293"/>
      <c r="W103" s="293"/>
      <c r="X103" s="293"/>
      <c r="Y103" s="293"/>
      <c r="Z103" s="293"/>
      <c r="AA103" s="293"/>
      <c r="AB103" s="293"/>
      <c r="AC103" s="293"/>
      <c r="AD103" s="293"/>
      <c r="AE103" s="293"/>
      <c r="AF103" s="293"/>
      <c r="AG103" s="293"/>
      <c r="AH103" s="293"/>
    </row>
    <row r="104" spans="8:34" x14ac:dyDescent="0.25">
      <c r="H104" s="293"/>
      <c r="I104" s="293"/>
      <c r="J104" s="293"/>
      <c r="K104" s="293"/>
      <c r="L104" s="293"/>
      <c r="M104" s="293"/>
      <c r="N104" s="293"/>
      <c r="O104" s="293"/>
      <c r="P104" s="293"/>
      <c r="Q104" s="293"/>
      <c r="R104" s="293"/>
      <c r="S104" s="293"/>
      <c r="T104" s="293"/>
      <c r="U104" s="293"/>
      <c r="V104" s="293"/>
      <c r="W104" s="293"/>
      <c r="X104" s="293"/>
      <c r="Y104" s="293"/>
      <c r="Z104" s="293"/>
      <c r="AA104" s="293"/>
      <c r="AB104" s="293"/>
      <c r="AC104" s="293"/>
      <c r="AD104" s="293"/>
      <c r="AE104" s="293"/>
      <c r="AF104" s="293"/>
      <c r="AG104" s="293"/>
      <c r="AH104" s="293"/>
    </row>
    <row r="105" spans="8:34" x14ac:dyDescent="0.25">
      <c r="H105" s="293"/>
      <c r="I105" s="293"/>
      <c r="J105" s="293"/>
      <c r="K105" s="293"/>
      <c r="L105" s="293"/>
      <c r="M105" s="293"/>
      <c r="N105" s="293"/>
      <c r="O105" s="293"/>
      <c r="P105" s="293"/>
      <c r="Q105" s="293"/>
      <c r="R105" s="293"/>
      <c r="S105" s="293"/>
      <c r="T105" s="293"/>
      <c r="U105" s="293"/>
      <c r="V105" s="293"/>
      <c r="W105" s="293"/>
      <c r="X105" s="293"/>
      <c r="Y105" s="293"/>
      <c r="Z105" s="293"/>
      <c r="AA105" s="293"/>
      <c r="AB105" s="293"/>
      <c r="AC105" s="293"/>
      <c r="AD105" s="293"/>
      <c r="AE105" s="293"/>
      <c r="AF105" s="293"/>
      <c r="AG105" s="293"/>
      <c r="AH105" s="293"/>
    </row>
    <row r="106" spans="8:34" x14ac:dyDescent="0.25">
      <c r="H106" s="293"/>
      <c r="I106" s="293"/>
      <c r="J106" s="293"/>
      <c r="K106" s="293"/>
      <c r="L106" s="293"/>
      <c r="M106" s="293"/>
      <c r="N106" s="293"/>
      <c r="O106" s="293"/>
      <c r="P106" s="293"/>
      <c r="Q106" s="293"/>
      <c r="R106" s="293"/>
      <c r="S106" s="293"/>
      <c r="T106" s="293"/>
      <c r="U106" s="293"/>
      <c r="V106" s="293"/>
      <c r="W106" s="293"/>
      <c r="X106" s="293"/>
      <c r="Y106" s="293"/>
      <c r="Z106" s="293"/>
      <c r="AA106" s="293"/>
      <c r="AB106" s="293"/>
      <c r="AC106" s="293"/>
      <c r="AD106" s="293"/>
      <c r="AE106" s="293"/>
      <c r="AF106" s="293"/>
      <c r="AG106" s="293"/>
      <c r="AH106" s="293"/>
    </row>
    <row r="107" spans="8:34" x14ac:dyDescent="0.25">
      <c r="H107" s="293"/>
      <c r="I107" s="293"/>
      <c r="J107" s="293"/>
      <c r="K107" s="293"/>
      <c r="L107" s="293"/>
      <c r="M107" s="293"/>
      <c r="N107" s="293"/>
      <c r="O107" s="293"/>
      <c r="P107" s="293"/>
      <c r="Q107" s="293"/>
      <c r="R107" s="293"/>
      <c r="S107" s="293"/>
      <c r="T107" s="293"/>
      <c r="U107" s="293"/>
      <c r="V107" s="293"/>
      <c r="W107" s="293"/>
      <c r="X107" s="293"/>
      <c r="Y107" s="293"/>
      <c r="Z107" s="293"/>
      <c r="AA107" s="293"/>
      <c r="AB107" s="293"/>
      <c r="AC107" s="293"/>
      <c r="AD107" s="293"/>
      <c r="AE107" s="293"/>
      <c r="AF107" s="293"/>
      <c r="AG107" s="293"/>
      <c r="AH107" s="293"/>
    </row>
    <row r="108" spans="8:34" x14ac:dyDescent="0.25">
      <c r="H108" s="293"/>
      <c r="I108" s="293"/>
      <c r="J108" s="293"/>
      <c r="K108" s="293"/>
      <c r="L108" s="293"/>
      <c r="M108" s="293"/>
      <c r="N108" s="293"/>
      <c r="O108" s="293"/>
      <c r="P108" s="293"/>
      <c r="Q108" s="293"/>
      <c r="R108" s="293"/>
      <c r="S108" s="293"/>
      <c r="T108" s="293"/>
      <c r="U108" s="293"/>
      <c r="V108" s="293"/>
      <c r="W108" s="293"/>
      <c r="X108" s="293"/>
      <c r="Y108" s="293"/>
      <c r="Z108" s="293"/>
      <c r="AA108" s="293"/>
      <c r="AB108" s="293"/>
      <c r="AC108" s="293"/>
      <c r="AD108" s="293"/>
      <c r="AE108" s="293"/>
      <c r="AF108" s="293"/>
      <c r="AG108" s="293"/>
      <c r="AH108" s="293"/>
    </row>
    <row r="109" spans="8:34" x14ac:dyDescent="0.25">
      <c r="H109" s="293"/>
      <c r="I109" s="293"/>
      <c r="J109" s="293"/>
      <c r="K109" s="293"/>
      <c r="L109" s="293"/>
      <c r="M109" s="293"/>
      <c r="N109" s="293"/>
      <c r="O109" s="293"/>
      <c r="P109" s="293"/>
      <c r="Q109" s="293"/>
      <c r="R109" s="293"/>
      <c r="S109" s="293"/>
      <c r="T109" s="293"/>
      <c r="U109" s="293"/>
      <c r="V109" s="293"/>
      <c r="W109" s="293"/>
      <c r="X109" s="293"/>
      <c r="Y109" s="293"/>
      <c r="Z109" s="293"/>
      <c r="AA109" s="293"/>
      <c r="AB109" s="293"/>
      <c r="AC109" s="293"/>
      <c r="AD109" s="293"/>
      <c r="AE109" s="293"/>
      <c r="AF109" s="293"/>
      <c r="AG109" s="293"/>
      <c r="AH109" s="293"/>
    </row>
    <row r="110" spans="8:34" x14ac:dyDescent="0.25">
      <c r="H110" s="293"/>
      <c r="I110" s="293"/>
      <c r="J110" s="293"/>
      <c r="K110" s="293"/>
      <c r="L110" s="293"/>
      <c r="M110" s="293"/>
      <c r="N110" s="293"/>
      <c r="O110" s="293"/>
      <c r="P110" s="293"/>
      <c r="Q110" s="293"/>
      <c r="R110" s="293"/>
      <c r="S110" s="293"/>
      <c r="T110" s="293"/>
      <c r="U110" s="293"/>
      <c r="V110" s="293"/>
      <c r="W110" s="293"/>
      <c r="X110" s="293"/>
      <c r="Y110" s="293"/>
      <c r="Z110" s="293"/>
      <c r="AA110" s="293"/>
      <c r="AB110" s="293"/>
      <c r="AC110" s="293"/>
      <c r="AD110" s="293"/>
      <c r="AE110" s="293"/>
      <c r="AF110" s="293"/>
      <c r="AG110" s="293"/>
      <c r="AH110" s="293"/>
    </row>
    <row r="111" spans="8:34" x14ac:dyDescent="0.25">
      <c r="H111" s="293"/>
      <c r="I111" s="293"/>
      <c r="J111" s="293"/>
      <c r="K111" s="293"/>
      <c r="L111" s="293"/>
      <c r="M111" s="293"/>
      <c r="N111" s="293"/>
      <c r="O111" s="293"/>
      <c r="P111" s="293"/>
      <c r="Q111" s="293"/>
      <c r="R111" s="293"/>
      <c r="S111" s="293"/>
      <c r="T111" s="293"/>
      <c r="U111" s="293"/>
      <c r="V111" s="293"/>
      <c r="W111" s="293"/>
      <c r="X111" s="293"/>
      <c r="Y111" s="293"/>
      <c r="Z111" s="293"/>
      <c r="AA111" s="293"/>
      <c r="AB111" s="293"/>
      <c r="AC111" s="293"/>
      <c r="AD111" s="293"/>
      <c r="AE111" s="293"/>
      <c r="AF111" s="293"/>
      <c r="AG111" s="293"/>
      <c r="AH111" s="293"/>
    </row>
    <row r="112" spans="8:34" x14ac:dyDescent="0.25">
      <c r="H112" s="293"/>
      <c r="I112" s="293"/>
      <c r="J112" s="293"/>
      <c r="K112" s="293"/>
      <c r="L112" s="293"/>
      <c r="M112" s="293"/>
      <c r="N112" s="293"/>
      <c r="O112" s="293"/>
      <c r="P112" s="293"/>
      <c r="Q112" s="293"/>
      <c r="R112" s="293"/>
      <c r="S112" s="293"/>
      <c r="T112" s="293"/>
      <c r="U112" s="293"/>
      <c r="V112" s="293"/>
      <c r="W112" s="293"/>
      <c r="X112" s="293"/>
      <c r="Y112" s="293"/>
      <c r="Z112" s="293"/>
      <c r="AA112" s="293"/>
      <c r="AB112" s="293"/>
      <c r="AC112" s="293"/>
      <c r="AD112" s="293"/>
      <c r="AE112" s="293"/>
      <c r="AF112" s="293"/>
      <c r="AG112" s="293"/>
      <c r="AH112" s="293"/>
    </row>
    <row r="113" spans="8:34" x14ac:dyDescent="0.25">
      <c r="H113" s="293"/>
      <c r="I113" s="293"/>
      <c r="J113" s="293"/>
      <c r="K113" s="293"/>
      <c r="L113" s="293"/>
      <c r="M113" s="293"/>
      <c r="N113" s="293"/>
      <c r="O113" s="293"/>
      <c r="P113" s="293"/>
      <c r="Q113" s="293"/>
      <c r="R113" s="293"/>
      <c r="S113" s="293"/>
      <c r="T113" s="293"/>
      <c r="U113" s="293"/>
      <c r="V113" s="293"/>
      <c r="W113" s="293"/>
      <c r="X113" s="293"/>
      <c r="Y113" s="293"/>
      <c r="Z113" s="293"/>
      <c r="AA113" s="293"/>
      <c r="AB113" s="293"/>
      <c r="AC113" s="293"/>
      <c r="AD113" s="293"/>
      <c r="AE113" s="293"/>
      <c r="AF113" s="293"/>
      <c r="AG113" s="293"/>
      <c r="AH113" s="293"/>
    </row>
    <row r="114" spans="8:34" x14ac:dyDescent="0.25">
      <c r="H114" s="293"/>
      <c r="I114" s="293"/>
      <c r="J114" s="293"/>
      <c r="K114" s="293"/>
      <c r="L114" s="293"/>
      <c r="M114" s="293"/>
      <c r="N114" s="293"/>
      <c r="O114" s="293"/>
      <c r="P114" s="293"/>
      <c r="Q114" s="293"/>
      <c r="R114" s="293"/>
      <c r="S114" s="293"/>
      <c r="T114" s="293"/>
      <c r="U114" s="293"/>
      <c r="V114" s="293"/>
      <c r="W114" s="293"/>
      <c r="X114" s="293"/>
      <c r="Y114" s="293"/>
      <c r="Z114" s="293"/>
      <c r="AA114" s="293"/>
      <c r="AB114" s="293"/>
      <c r="AC114" s="293"/>
      <c r="AD114" s="293"/>
      <c r="AE114" s="293"/>
      <c r="AF114" s="293"/>
      <c r="AG114" s="293"/>
      <c r="AH114" s="293"/>
    </row>
    <row r="115" spans="8:34" x14ac:dyDescent="0.25">
      <c r="H115" s="293"/>
      <c r="I115" s="293"/>
      <c r="J115" s="293"/>
      <c r="K115" s="293"/>
      <c r="L115" s="293"/>
      <c r="M115" s="293"/>
      <c r="N115" s="293"/>
      <c r="O115" s="293"/>
      <c r="P115" s="293"/>
      <c r="Q115" s="293"/>
      <c r="R115" s="293"/>
      <c r="S115" s="293"/>
      <c r="T115" s="293"/>
      <c r="U115" s="293"/>
      <c r="V115" s="293"/>
      <c r="W115" s="293"/>
      <c r="X115" s="293"/>
      <c r="Y115" s="293"/>
      <c r="Z115" s="293"/>
      <c r="AA115" s="293"/>
      <c r="AB115" s="293"/>
      <c r="AC115" s="293"/>
      <c r="AD115" s="293"/>
      <c r="AE115" s="293"/>
      <c r="AF115" s="293"/>
      <c r="AG115" s="293"/>
      <c r="AH115" s="293"/>
    </row>
    <row r="116" spans="8:34" x14ac:dyDescent="0.25">
      <c r="H116" s="293"/>
      <c r="I116" s="293"/>
      <c r="J116" s="293"/>
      <c r="K116" s="293"/>
      <c r="L116" s="293"/>
      <c r="M116" s="293"/>
      <c r="N116" s="293"/>
      <c r="O116" s="293"/>
      <c r="P116" s="293"/>
      <c r="Q116" s="293"/>
      <c r="R116" s="293"/>
      <c r="S116" s="293"/>
      <c r="T116" s="293"/>
      <c r="U116" s="293"/>
      <c r="V116" s="293"/>
      <c r="W116" s="293"/>
      <c r="X116" s="293"/>
      <c r="Y116" s="293"/>
      <c r="Z116" s="293"/>
      <c r="AA116" s="293"/>
      <c r="AB116" s="293"/>
      <c r="AC116" s="293"/>
      <c r="AD116" s="293"/>
      <c r="AE116" s="293"/>
      <c r="AF116" s="293"/>
      <c r="AG116" s="293"/>
      <c r="AH116" s="293"/>
    </row>
    <row r="117" spans="8:34" x14ac:dyDescent="0.25">
      <c r="H117" s="293"/>
      <c r="I117" s="293"/>
      <c r="J117" s="293"/>
      <c r="K117" s="293"/>
      <c r="L117" s="293"/>
      <c r="M117" s="293"/>
      <c r="N117" s="293"/>
      <c r="O117" s="293"/>
      <c r="P117" s="293"/>
      <c r="Q117" s="293"/>
      <c r="R117" s="293"/>
      <c r="S117" s="293"/>
      <c r="T117" s="293"/>
      <c r="U117" s="293"/>
      <c r="V117" s="293"/>
      <c r="W117" s="293"/>
      <c r="X117" s="293"/>
      <c r="Y117" s="293"/>
      <c r="Z117" s="293"/>
      <c r="AA117" s="293"/>
      <c r="AB117" s="293"/>
      <c r="AC117" s="293"/>
      <c r="AD117" s="293"/>
      <c r="AE117" s="293"/>
      <c r="AF117" s="293"/>
      <c r="AG117" s="293"/>
      <c r="AH117" s="293"/>
    </row>
    <row r="118" spans="8:34" x14ac:dyDescent="0.25">
      <c r="H118" s="293"/>
      <c r="I118" s="293"/>
      <c r="J118" s="293"/>
      <c r="K118" s="293"/>
      <c r="L118" s="293"/>
      <c r="M118" s="293"/>
      <c r="N118" s="293"/>
      <c r="O118" s="293"/>
      <c r="P118" s="293"/>
      <c r="Q118" s="293"/>
      <c r="R118" s="293"/>
      <c r="S118" s="293"/>
      <c r="T118" s="293"/>
      <c r="U118" s="293"/>
      <c r="V118" s="293"/>
      <c r="W118" s="293"/>
      <c r="X118" s="293"/>
      <c r="Y118" s="293"/>
      <c r="Z118" s="293"/>
      <c r="AA118" s="293"/>
      <c r="AB118" s="293"/>
      <c r="AC118" s="293"/>
      <c r="AD118" s="293"/>
      <c r="AE118" s="293"/>
      <c r="AF118" s="293"/>
      <c r="AG118" s="293"/>
      <c r="AH118" s="293"/>
    </row>
    <row r="119" spans="8:34" x14ac:dyDescent="0.25">
      <c r="H119" s="293"/>
      <c r="I119" s="293"/>
      <c r="J119" s="293"/>
      <c r="K119" s="293"/>
      <c r="L119" s="293"/>
      <c r="M119" s="293"/>
      <c r="N119" s="293"/>
      <c r="O119" s="293"/>
      <c r="P119" s="293"/>
      <c r="Q119" s="293"/>
      <c r="R119" s="293"/>
      <c r="S119" s="293"/>
      <c r="T119" s="293"/>
      <c r="U119" s="293"/>
      <c r="V119" s="293"/>
      <c r="W119" s="293"/>
      <c r="X119" s="293"/>
      <c r="Y119" s="293"/>
      <c r="Z119" s="293"/>
      <c r="AA119" s="293"/>
      <c r="AB119" s="293"/>
      <c r="AC119" s="293"/>
      <c r="AD119" s="293"/>
      <c r="AE119" s="293"/>
      <c r="AF119" s="293"/>
      <c r="AG119" s="293"/>
      <c r="AH119" s="293"/>
    </row>
    <row r="120" spans="8:34" x14ac:dyDescent="0.25">
      <c r="H120" s="293"/>
      <c r="I120" s="293"/>
      <c r="J120" s="293"/>
      <c r="K120" s="293"/>
      <c r="L120" s="293"/>
      <c r="M120" s="293"/>
      <c r="N120" s="293"/>
      <c r="O120" s="293"/>
      <c r="P120" s="293"/>
      <c r="Q120" s="293"/>
      <c r="R120" s="293"/>
      <c r="S120" s="293"/>
      <c r="T120" s="293"/>
      <c r="U120" s="293"/>
      <c r="V120" s="293"/>
      <c r="W120" s="293"/>
      <c r="X120" s="293"/>
      <c r="Y120" s="293"/>
      <c r="Z120" s="293"/>
      <c r="AA120" s="293"/>
      <c r="AB120" s="293"/>
      <c r="AC120" s="293"/>
      <c r="AD120" s="293"/>
      <c r="AE120" s="293"/>
      <c r="AF120" s="293"/>
      <c r="AG120" s="293"/>
      <c r="AH120" s="293"/>
    </row>
    <row r="121" spans="8:34" x14ac:dyDescent="0.25">
      <c r="H121" s="293"/>
      <c r="I121" s="293"/>
      <c r="J121" s="293"/>
      <c r="K121" s="293"/>
      <c r="L121" s="293"/>
      <c r="M121" s="293"/>
      <c r="N121" s="293"/>
      <c r="O121" s="293"/>
      <c r="P121" s="293"/>
      <c r="Q121" s="293"/>
      <c r="R121" s="293"/>
      <c r="S121" s="293"/>
      <c r="T121" s="293"/>
      <c r="U121" s="293"/>
      <c r="V121" s="293"/>
      <c r="W121" s="293"/>
      <c r="X121" s="293"/>
      <c r="Y121" s="293"/>
      <c r="Z121" s="293"/>
      <c r="AA121" s="293"/>
      <c r="AB121" s="293"/>
      <c r="AC121" s="293"/>
      <c r="AD121" s="293"/>
      <c r="AE121" s="293"/>
      <c r="AF121" s="293"/>
      <c r="AG121" s="293"/>
      <c r="AH121" s="293"/>
    </row>
    <row r="122" spans="8:34" x14ac:dyDescent="0.25">
      <c r="H122" s="293"/>
      <c r="I122" s="293"/>
      <c r="J122" s="293"/>
      <c r="K122" s="293"/>
      <c r="L122" s="293"/>
      <c r="M122" s="293"/>
      <c r="N122" s="293"/>
      <c r="O122" s="293"/>
      <c r="P122" s="293"/>
      <c r="Q122" s="293"/>
      <c r="R122" s="293"/>
      <c r="S122" s="293"/>
      <c r="T122" s="293"/>
      <c r="U122" s="293"/>
      <c r="V122" s="293"/>
      <c r="W122" s="293"/>
      <c r="X122" s="293"/>
      <c r="Y122" s="293"/>
      <c r="Z122" s="293"/>
      <c r="AA122" s="293"/>
      <c r="AB122" s="293"/>
      <c r="AC122" s="293"/>
      <c r="AD122" s="293"/>
      <c r="AE122" s="293"/>
      <c r="AF122" s="293"/>
      <c r="AG122" s="293"/>
      <c r="AH122" s="293"/>
    </row>
    <row r="123" spans="8:34" x14ac:dyDescent="0.25">
      <c r="H123" s="293"/>
      <c r="I123" s="293"/>
      <c r="J123" s="293"/>
      <c r="K123" s="293"/>
      <c r="L123" s="293"/>
      <c r="M123" s="293"/>
      <c r="N123" s="293"/>
      <c r="O123" s="293"/>
      <c r="P123" s="293"/>
      <c r="Q123" s="293"/>
      <c r="R123" s="293"/>
      <c r="S123" s="293"/>
      <c r="T123" s="293"/>
      <c r="U123" s="293"/>
      <c r="V123" s="293"/>
      <c r="W123" s="293"/>
      <c r="X123" s="293"/>
      <c r="Y123" s="293"/>
      <c r="Z123" s="293"/>
      <c r="AA123" s="293"/>
      <c r="AB123" s="293"/>
      <c r="AC123" s="293"/>
      <c r="AD123" s="293"/>
      <c r="AE123" s="293"/>
      <c r="AF123" s="293"/>
      <c r="AG123" s="293"/>
      <c r="AH123" s="293"/>
    </row>
    <row r="124" spans="8:34" x14ac:dyDescent="0.25">
      <c r="H124" s="293"/>
      <c r="I124" s="293"/>
      <c r="J124" s="293"/>
      <c r="K124" s="293"/>
      <c r="L124" s="293"/>
      <c r="M124" s="293"/>
      <c r="N124" s="293"/>
      <c r="O124" s="293"/>
      <c r="P124" s="293"/>
      <c r="Q124" s="293"/>
      <c r="R124" s="293"/>
      <c r="S124" s="293"/>
      <c r="T124" s="293"/>
      <c r="U124" s="293"/>
      <c r="V124" s="293"/>
      <c r="W124" s="293"/>
      <c r="X124" s="293"/>
      <c r="Y124" s="293"/>
      <c r="Z124" s="293"/>
      <c r="AA124" s="293"/>
      <c r="AB124" s="293"/>
      <c r="AC124" s="293"/>
      <c r="AD124" s="293"/>
      <c r="AE124" s="293"/>
      <c r="AF124" s="293"/>
      <c r="AG124" s="293"/>
      <c r="AH124" s="293"/>
    </row>
    <row r="125" spans="8:34" x14ac:dyDescent="0.25">
      <c r="H125" s="293"/>
      <c r="I125" s="293"/>
      <c r="J125" s="293"/>
      <c r="K125" s="293"/>
      <c r="L125" s="293"/>
      <c r="M125" s="293"/>
      <c r="N125" s="293"/>
      <c r="O125" s="293"/>
      <c r="P125" s="293"/>
      <c r="Q125" s="293"/>
      <c r="R125" s="293"/>
      <c r="S125" s="293"/>
      <c r="T125" s="293"/>
      <c r="U125" s="293"/>
      <c r="V125" s="293"/>
      <c r="W125" s="293"/>
      <c r="X125" s="293"/>
      <c r="Y125" s="293"/>
      <c r="Z125" s="293"/>
      <c r="AA125" s="293"/>
      <c r="AB125" s="293"/>
      <c r="AC125" s="293"/>
      <c r="AD125" s="293"/>
      <c r="AE125" s="293"/>
      <c r="AF125" s="293"/>
      <c r="AG125" s="293"/>
      <c r="AH125" s="293"/>
    </row>
    <row r="126" spans="8:34" x14ac:dyDescent="0.25">
      <c r="H126" s="293"/>
      <c r="I126" s="293"/>
      <c r="J126" s="293"/>
      <c r="K126" s="293"/>
      <c r="L126" s="293"/>
      <c r="M126" s="293"/>
      <c r="N126" s="293"/>
      <c r="O126" s="293"/>
      <c r="P126" s="293"/>
      <c r="Q126" s="293"/>
      <c r="R126" s="293"/>
      <c r="S126" s="293"/>
      <c r="T126" s="293"/>
      <c r="U126" s="293"/>
      <c r="V126" s="293"/>
      <c r="W126" s="293"/>
      <c r="X126" s="293"/>
      <c r="Y126" s="293"/>
      <c r="Z126" s="293"/>
      <c r="AA126" s="293"/>
      <c r="AB126" s="293"/>
      <c r="AC126" s="293"/>
      <c r="AD126" s="293"/>
      <c r="AE126" s="293"/>
      <c r="AF126" s="293"/>
      <c r="AG126" s="293"/>
      <c r="AH126" s="293"/>
    </row>
    <row r="127" spans="8:34" x14ac:dyDescent="0.25">
      <c r="H127" s="293"/>
      <c r="I127" s="293"/>
      <c r="J127" s="293"/>
      <c r="K127" s="293"/>
      <c r="L127" s="293"/>
      <c r="M127" s="293"/>
      <c r="N127" s="293"/>
      <c r="O127" s="293"/>
      <c r="P127" s="293"/>
      <c r="Q127" s="293"/>
      <c r="R127" s="293"/>
      <c r="S127" s="293"/>
      <c r="T127" s="293"/>
      <c r="U127" s="293"/>
      <c r="V127" s="293"/>
      <c r="W127" s="293"/>
      <c r="X127" s="293"/>
      <c r="Y127" s="293"/>
      <c r="Z127" s="293"/>
      <c r="AA127" s="293"/>
      <c r="AB127" s="293"/>
      <c r="AC127" s="293"/>
      <c r="AD127" s="293"/>
      <c r="AE127" s="293"/>
      <c r="AF127" s="293"/>
      <c r="AG127" s="293"/>
      <c r="AH127" s="293"/>
    </row>
    <row r="128" spans="8:34" x14ac:dyDescent="0.25">
      <c r="H128" s="293"/>
      <c r="I128" s="293"/>
      <c r="J128" s="293"/>
      <c r="K128" s="293"/>
      <c r="L128" s="293"/>
      <c r="M128" s="293"/>
      <c r="N128" s="293"/>
      <c r="O128" s="293"/>
      <c r="P128" s="293"/>
      <c r="Q128" s="293"/>
      <c r="R128" s="293"/>
      <c r="S128" s="293"/>
      <c r="T128" s="293"/>
      <c r="U128" s="293"/>
      <c r="V128" s="293"/>
      <c r="W128" s="293"/>
      <c r="X128" s="293"/>
      <c r="Y128" s="293"/>
      <c r="Z128" s="293"/>
      <c r="AA128" s="293"/>
      <c r="AB128" s="293"/>
      <c r="AC128" s="293"/>
      <c r="AD128" s="293"/>
      <c r="AE128" s="293"/>
      <c r="AF128" s="293"/>
      <c r="AG128" s="293"/>
      <c r="AH128" s="293"/>
    </row>
    <row r="129" spans="8:34" x14ac:dyDescent="0.25">
      <c r="H129" s="293"/>
      <c r="I129" s="293"/>
      <c r="J129" s="293"/>
      <c r="K129" s="293"/>
      <c r="L129" s="293"/>
      <c r="M129" s="293"/>
      <c r="N129" s="293"/>
      <c r="O129" s="293"/>
      <c r="P129" s="293"/>
      <c r="Q129" s="293"/>
      <c r="R129" s="293"/>
      <c r="S129" s="293"/>
      <c r="T129" s="293"/>
      <c r="U129" s="293"/>
      <c r="V129" s="293"/>
      <c r="W129" s="293"/>
      <c r="X129" s="293"/>
      <c r="Y129" s="293"/>
      <c r="Z129" s="293"/>
      <c r="AA129" s="293"/>
      <c r="AB129" s="293"/>
      <c r="AC129" s="293"/>
      <c r="AD129" s="293"/>
      <c r="AE129" s="293"/>
      <c r="AF129" s="293"/>
      <c r="AG129" s="293"/>
      <c r="AH129" s="293"/>
    </row>
    <row r="130" spans="8:34" x14ac:dyDescent="0.25">
      <c r="H130" s="293"/>
      <c r="I130" s="293"/>
      <c r="J130" s="293"/>
      <c r="K130" s="293"/>
      <c r="L130" s="293"/>
      <c r="M130" s="293"/>
      <c r="N130" s="293"/>
      <c r="O130" s="293"/>
      <c r="P130" s="293"/>
      <c r="Q130" s="293"/>
      <c r="R130" s="293"/>
      <c r="S130" s="293"/>
      <c r="T130" s="293"/>
      <c r="U130" s="293"/>
      <c r="V130" s="293"/>
      <c r="W130" s="293"/>
      <c r="X130" s="293"/>
      <c r="Y130" s="293"/>
      <c r="Z130" s="293"/>
      <c r="AA130" s="293"/>
      <c r="AB130" s="293"/>
      <c r="AC130" s="293"/>
      <c r="AD130" s="293"/>
      <c r="AE130" s="293"/>
      <c r="AF130" s="293"/>
      <c r="AG130" s="293"/>
      <c r="AH130" s="293"/>
    </row>
    <row r="131" spans="8:34" x14ac:dyDescent="0.25">
      <c r="H131" s="293"/>
      <c r="I131" s="293"/>
      <c r="J131" s="293"/>
      <c r="K131" s="293"/>
      <c r="L131" s="293"/>
      <c r="M131" s="293"/>
      <c r="N131" s="293"/>
      <c r="O131" s="293"/>
      <c r="P131" s="293"/>
      <c r="Q131" s="293"/>
      <c r="R131" s="293"/>
      <c r="S131" s="293"/>
      <c r="T131" s="293"/>
      <c r="U131" s="293"/>
      <c r="V131" s="293"/>
      <c r="W131" s="293"/>
      <c r="X131" s="293"/>
      <c r="Y131" s="293"/>
      <c r="Z131" s="293"/>
      <c r="AA131" s="293"/>
      <c r="AB131" s="293"/>
      <c r="AC131" s="293"/>
      <c r="AD131" s="293"/>
      <c r="AE131" s="293"/>
      <c r="AF131" s="293"/>
      <c r="AG131" s="293"/>
      <c r="AH131" s="293"/>
    </row>
    <row r="132" spans="8:34" x14ac:dyDescent="0.25">
      <c r="H132" s="293"/>
      <c r="I132" s="293"/>
      <c r="J132" s="293"/>
      <c r="K132" s="293"/>
      <c r="L132" s="293"/>
      <c r="M132" s="293"/>
      <c r="N132" s="293"/>
      <c r="O132" s="293"/>
      <c r="P132" s="293"/>
      <c r="Q132" s="293"/>
      <c r="R132" s="293"/>
      <c r="S132" s="293"/>
      <c r="T132" s="293"/>
      <c r="U132" s="293"/>
      <c r="V132" s="293"/>
      <c r="W132" s="293"/>
      <c r="X132" s="293"/>
      <c r="Y132" s="293"/>
      <c r="Z132" s="293"/>
      <c r="AA132" s="293"/>
      <c r="AB132" s="293"/>
      <c r="AC132" s="293"/>
      <c r="AD132" s="293"/>
      <c r="AE132" s="293"/>
      <c r="AF132" s="293"/>
      <c r="AG132" s="293"/>
      <c r="AH132" s="293"/>
    </row>
    <row r="133" spans="8:34" x14ac:dyDescent="0.25">
      <c r="H133" s="293"/>
      <c r="I133" s="293"/>
      <c r="J133" s="293"/>
      <c r="K133" s="293"/>
      <c r="L133" s="293"/>
      <c r="M133" s="293"/>
      <c r="N133" s="293"/>
      <c r="O133" s="293"/>
      <c r="P133" s="293"/>
      <c r="Q133" s="293"/>
      <c r="R133" s="293"/>
      <c r="S133" s="293"/>
      <c r="T133" s="293"/>
      <c r="U133" s="293"/>
      <c r="V133" s="293"/>
      <c r="W133" s="293"/>
      <c r="X133" s="293"/>
      <c r="Y133" s="293"/>
      <c r="Z133" s="293"/>
      <c r="AA133" s="293"/>
      <c r="AB133" s="293"/>
      <c r="AC133" s="293"/>
      <c r="AD133" s="293"/>
      <c r="AE133" s="293"/>
      <c r="AF133" s="293"/>
      <c r="AG133" s="293"/>
      <c r="AH133" s="293"/>
    </row>
    <row r="134" spans="8:34" x14ac:dyDescent="0.25">
      <c r="H134" s="293"/>
      <c r="I134" s="293"/>
      <c r="J134" s="293"/>
      <c r="K134" s="293"/>
      <c r="L134" s="293"/>
      <c r="M134" s="293"/>
      <c r="N134" s="293"/>
      <c r="O134" s="293"/>
      <c r="P134" s="293"/>
      <c r="Q134" s="293"/>
      <c r="R134" s="293"/>
      <c r="S134" s="293"/>
      <c r="T134" s="293"/>
      <c r="U134" s="293"/>
      <c r="V134" s="293"/>
      <c r="W134" s="293"/>
      <c r="X134" s="293"/>
      <c r="Y134" s="293"/>
      <c r="Z134" s="293"/>
      <c r="AA134" s="293"/>
      <c r="AB134" s="293"/>
      <c r="AC134" s="293"/>
      <c r="AD134" s="293"/>
      <c r="AE134" s="293"/>
      <c r="AF134" s="293"/>
      <c r="AG134" s="293"/>
      <c r="AH134" s="293"/>
    </row>
    <row r="135" spans="8:34" x14ac:dyDescent="0.25">
      <c r="H135" s="293"/>
      <c r="I135" s="293"/>
      <c r="J135" s="293"/>
      <c r="K135" s="293"/>
      <c r="L135" s="293"/>
      <c r="M135" s="293"/>
      <c r="N135" s="293"/>
      <c r="O135" s="293"/>
      <c r="P135" s="293"/>
      <c r="Q135" s="293"/>
      <c r="R135" s="293"/>
      <c r="S135" s="293"/>
      <c r="T135" s="293"/>
      <c r="U135" s="293"/>
      <c r="V135" s="293"/>
      <c r="W135" s="293"/>
      <c r="X135" s="293"/>
      <c r="Y135" s="293"/>
      <c r="Z135" s="293"/>
      <c r="AA135" s="293"/>
      <c r="AB135" s="293"/>
      <c r="AC135" s="293"/>
      <c r="AD135" s="293"/>
      <c r="AE135" s="293"/>
      <c r="AF135" s="293"/>
      <c r="AG135" s="293"/>
      <c r="AH135" s="293"/>
    </row>
    <row r="136" spans="8:34" x14ac:dyDescent="0.25">
      <c r="H136" s="293"/>
      <c r="I136" s="293"/>
      <c r="J136" s="293"/>
      <c r="K136" s="293"/>
      <c r="L136" s="293"/>
      <c r="M136" s="293"/>
      <c r="N136" s="293"/>
      <c r="O136" s="293"/>
      <c r="P136" s="293"/>
      <c r="Q136" s="293"/>
      <c r="R136" s="293"/>
      <c r="S136" s="293"/>
      <c r="T136" s="293"/>
      <c r="U136" s="293"/>
      <c r="V136" s="293"/>
      <c r="W136" s="293"/>
      <c r="X136" s="293"/>
      <c r="Y136" s="293"/>
      <c r="Z136" s="293"/>
      <c r="AA136" s="293"/>
      <c r="AB136" s="293"/>
      <c r="AC136" s="293"/>
      <c r="AD136" s="293"/>
      <c r="AE136" s="293"/>
      <c r="AF136" s="293"/>
      <c r="AG136" s="293"/>
      <c r="AH136" s="293"/>
    </row>
    <row r="137" spans="8:34" x14ac:dyDescent="0.25">
      <c r="H137" s="293"/>
      <c r="I137" s="293"/>
      <c r="J137" s="293"/>
      <c r="K137" s="293"/>
      <c r="L137" s="293"/>
      <c r="M137" s="293"/>
      <c r="N137" s="293"/>
      <c r="O137" s="293"/>
      <c r="P137" s="293"/>
      <c r="Q137" s="293"/>
      <c r="R137" s="293"/>
      <c r="S137" s="293"/>
      <c r="T137" s="293"/>
      <c r="U137" s="293"/>
      <c r="V137" s="293"/>
      <c r="W137" s="293"/>
      <c r="X137" s="293"/>
      <c r="Y137" s="293"/>
      <c r="Z137" s="293"/>
      <c r="AA137" s="293"/>
      <c r="AB137" s="293"/>
      <c r="AC137" s="293"/>
      <c r="AD137" s="293"/>
      <c r="AE137" s="293"/>
      <c r="AF137" s="293"/>
      <c r="AG137" s="293"/>
      <c r="AH137" s="293"/>
    </row>
    <row r="138" spans="8:34" x14ac:dyDescent="0.25">
      <c r="H138" s="293"/>
      <c r="I138" s="293"/>
      <c r="J138" s="293"/>
      <c r="K138" s="293"/>
      <c r="L138" s="293"/>
      <c r="M138" s="293"/>
      <c r="N138" s="293"/>
      <c r="O138" s="293"/>
      <c r="P138" s="293"/>
      <c r="Q138" s="293"/>
      <c r="R138" s="293"/>
      <c r="S138" s="293"/>
      <c r="T138" s="293"/>
      <c r="U138" s="293"/>
      <c r="V138" s="293"/>
      <c r="W138" s="293"/>
      <c r="X138" s="293"/>
      <c r="Y138" s="293"/>
      <c r="Z138" s="293"/>
      <c r="AA138" s="293"/>
      <c r="AB138" s="293"/>
      <c r="AC138" s="293"/>
      <c r="AD138" s="293"/>
      <c r="AE138" s="293"/>
      <c r="AF138" s="293"/>
      <c r="AG138" s="293"/>
      <c r="AH138" s="293"/>
    </row>
    <row r="139" spans="8:34" x14ac:dyDescent="0.25">
      <c r="H139" s="293"/>
      <c r="I139" s="293"/>
      <c r="J139" s="293"/>
      <c r="K139" s="293"/>
      <c r="L139" s="293"/>
      <c r="M139" s="293"/>
      <c r="N139" s="293"/>
      <c r="O139" s="293"/>
      <c r="P139" s="293"/>
      <c r="Q139" s="293"/>
      <c r="R139" s="293"/>
      <c r="S139" s="293"/>
      <c r="T139" s="293"/>
      <c r="U139" s="293"/>
      <c r="V139" s="293"/>
      <c r="W139" s="293"/>
      <c r="X139" s="293"/>
      <c r="Y139" s="293"/>
      <c r="Z139" s="293"/>
      <c r="AA139" s="293"/>
      <c r="AB139" s="293"/>
      <c r="AC139" s="293"/>
      <c r="AD139" s="293"/>
      <c r="AE139" s="293"/>
      <c r="AF139" s="293"/>
      <c r="AG139" s="293"/>
      <c r="AH139" s="293"/>
    </row>
    <row r="140" spans="8:34" x14ac:dyDescent="0.25">
      <c r="H140" s="293"/>
      <c r="I140" s="293"/>
      <c r="J140" s="293"/>
      <c r="K140" s="293"/>
      <c r="L140" s="293"/>
      <c r="M140" s="293"/>
      <c r="N140" s="293"/>
      <c r="O140" s="293"/>
      <c r="P140" s="293"/>
      <c r="Q140" s="293"/>
      <c r="R140" s="293"/>
      <c r="S140" s="293"/>
      <c r="T140" s="293"/>
      <c r="U140" s="293"/>
      <c r="V140" s="293"/>
      <c r="W140" s="293"/>
      <c r="X140" s="293"/>
      <c r="Y140" s="293"/>
      <c r="Z140" s="293"/>
      <c r="AA140" s="293"/>
      <c r="AB140" s="293"/>
      <c r="AC140" s="293"/>
      <c r="AD140" s="293"/>
      <c r="AE140" s="293"/>
      <c r="AF140" s="293"/>
      <c r="AG140" s="293"/>
      <c r="AH140" s="293"/>
    </row>
    <row r="141" spans="8:34" x14ac:dyDescent="0.25">
      <c r="H141" s="293"/>
      <c r="I141" s="293"/>
      <c r="J141" s="293"/>
      <c r="K141" s="293"/>
      <c r="L141" s="293"/>
      <c r="M141" s="293"/>
      <c r="N141" s="293"/>
      <c r="O141" s="293"/>
      <c r="P141" s="293"/>
      <c r="Q141" s="293"/>
      <c r="R141" s="293"/>
      <c r="S141" s="293"/>
      <c r="T141" s="293"/>
      <c r="U141" s="293"/>
      <c r="V141" s="293"/>
      <c r="W141" s="293"/>
      <c r="X141" s="293"/>
      <c r="Y141" s="293"/>
      <c r="Z141" s="293"/>
      <c r="AA141" s="293"/>
      <c r="AB141" s="293"/>
      <c r="AC141" s="293"/>
      <c r="AD141" s="293"/>
      <c r="AE141" s="293"/>
      <c r="AF141" s="293"/>
      <c r="AG141" s="293"/>
      <c r="AH141" s="293"/>
    </row>
    <row r="142" spans="8:34" x14ac:dyDescent="0.25">
      <c r="H142" s="293"/>
      <c r="I142" s="293"/>
      <c r="J142" s="293"/>
      <c r="K142" s="293"/>
      <c r="L142" s="293"/>
      <c r="M142" s="293"/>
      <c r="N142" s="293"/>
      <c r="O142" s="293"/>
      <c r="P142" s="293"/>
      <c r="Q142" s="293"/>
      <c r="R142" s="293"/>
      <c r="S142" s="293"/>
      <c r="T142" s="293"/>
      <c r="U142" s="293"/>
      <c r="V142" s="293"/>
      <c r="W142" s="293"/>
      <c r="X142" s="293"/>
      <c r="Y142" s="293"/>
      <c r="Z142" s="293"/>
      <c r="AA142" s="293"/>
      <c r="AB142" s="293"/>
      <c r="AC142" s="293"/>
      <c r="AD142" s="293"/>
      <c r="AE142" s="293"/>
      <c r="AF142" s="293"/>
      <c r="AG142" s="293"/>
      <c r="AH142" s="293"/>
    </row>
    <row r="143" spans="8:34" x14ac:dyDescent="0.25">
      <c r="H143" s="293"/>
      <c r="I143" s="293"/>
      <c r="J143" s="293"/>
      <c r="K143" s="293"/>
      <c r="L143" s="293"/>
      <c r="M143" s="293"/>
      <c r="N143" s="293"/>
      <c r="O143" s="293"/>
      <c r="P143" s="293"/>
      <c r="Q143" s="293"/>
      <c r="R143" s="293"/>
      <c r="S143" s="293"/>
      <c r="T143" s="293"/>
      <c r="U143" s="293"/>
      <c r="V143" s="293"/>
      <c r="W143" s="293"/>
      <c r="X143" s="293"/>
      <c r="Y143" s="293"/>
      <c r="Z143" s="293"/>
      <c r="AA143" s="293"/>
      <c r="AB143" s="293"/>
      <c r="AC143" s="293"/>
      <c r="AD143" s="293"/>
      <c r="AE143" s="293"/>
      <c r="AF143" s="293"/>
      <c r="AG143" s="293"/>
      <c r="AH143" s="293"/>
    </row>
    <row r="144" spans="8:34" x14ac:dyDescent="0.25">
      <c r="H144" s="293"/>
      <c r="I144" s="293"/>
      <c r="J144" s="293"/>
      <c r="K144" s="293"/>
      <c r="L144" s="293"/>
      <c r="M144" s="293"/>
      <c r="N144" s="293"/>
      <c r="O144" s="293"/>
      <c r="P144" s="293"/>
      <c r="Q144" s="293"/>
      <c r="R144" s="293"/>
      <c r="S144" s="293"/>
      <c r="T144" s="293"/>
      <c r="U144" s="293"/>
      <c r="V144" s="293"/>
      <c r="W144" s="293"/>
      <c r="X144" s="293"/>
      <c r="Y144" s="293"/>
      <c r="Z144" s="293"/>
      <c r="AA144" s="293"/>
      <c r="AB144" s="293"/>
      <c r="AC144" s="293"/>
      <c r="AD144" s="293"/>
      <c r="AE144" s="293"/>
      <c r="AF144" s="293"/>
      <c r="AG144" s="293"/>
      <c r="AH144" s="293"/>
    </row>
    <row r="145" spans="8:34" x14ac:dyDescent="0.25">
      <c r="H145" s="293"/>
      <c r="I145" s="293"/>
      <c r="J145" s="293"/>
      <c r="K145" s="293"/>
      <c r="L145" s="293"/>
      <c r="M145" s="293"/>
      <c r="N145" s="293"/>
      <c r="O145" s="293"/>
      <c r="P145" s="293"/>
      <c r="Q145" s="293"/>
      <c r="R145" s="293"/>
      <c r="S145" s="293"/>
      <c r="T145" s="293"/>
      <c r="U145" s="293"/>
      <c r="V145" s="293"/>
      <c r="W145" s="293"/>
      <c r="X145" s="293"/>
      <c r="Y145" s="293"/>
      <c r="Z145" s="293"/>
      <c r="AA145" s="293"/>
      <c r="AB145" s="293"/>
      <c r="AC145" s="293"/>
      <c r="AD145" s="293"/>
      <c r="AE145" s="293"/>
      <c r="AF145" s="293"/>
      <c r="AG145" s="293"/>
      <c r="AH145" s="293"/>
    </row>
    <row r="146" spans="8:34" x14ac:dyDescent="0.25">
      <c r="H146" s="293"/>
      <c r="I146" s="293"/>
      <c r="J146" s="293"/>
      <c r="K146" s="293"/>
      <c r="L146" s="293"/>
      <c r="M146" s="293"/>
      <c r="N146" s="293"/>
      <c r="O146" s="293"/>
      <c r="P146" s="293"/>
      <c r="Q146" s="293"/>
      <c r="R146" s="293"/>
      <c r="S146" s="293"/>
      <c r="T146" s="293"/>
      <c r="U146" s="293"/>
      <c r="V146" s="293"/>
      <c r="W146" s="293"/>
      <c r="X146" s="293"/>
      <c r="Y146" s="293"/>
      <c r="Z146" s="293"/>
      <c r="AA146" s="293"/>
      <c r="AB146" s="293"/>
      <c r="AC146" s="293"/>
      <c r="AD146" s="293"/>
      <c r="AE146" s="293"/>
      <c r="AF146" s="293"/>
      <c r="AG146" s="293"/>
      <c r="AH146" s="293"/>
    </row>
    <row r="147" spans="8:34" x14ac:dyDescent="0.25">
      <c r="H147" s="293"/>
      <c r="I147" s="293"/>
      <c r="J147" s="293"/>
      <c r="K147" s="293"/>
      <c r="L147" s="293"/>
      <c r="M147" s="293"/>
      <c r="N147" s="293"/>
      <c r="O147" s="293"/>
      <c r="P147" s="293"/>
      <c r="Q147" s="293"/>
      <c r="R147" s="293"/>
      <c r="S147" s="293"/>
      <c r="T147" s="293"/>
      <c r="U147" s="293"/>
      <c r="V147" s="293"/>
      <c r="W147" s="293"/>
      <c r="X147" s="293"/>
      <c r="Y147" s="293"/>
      <c r="Z147" s="293"/>
      <c r="AA147" s="293"/>
      <c r="AB147" s="293"/>
      <c r="AC147" s="293"/>
      <c r="AD147" s="293"/>
      <c r="AE147" s="293"/>
      <c r="AF147" s="293"/>
      <c r="AG147" s="293"/>
      <c r="AH147" s="293"/>
    </row>
    <row r="148" spans="8:34" x14ac:dyDescent="0.25">
      <c r="H148" s="293"/>
      <c r="I148" s="293"/>
      <c r="J148" s="293"/>
      <c r="K148" s="293"/>
      <c r="L148" s="293"/>
      <c r="M148" s="293"/>
      <c r="N148" s="293"/>
      <c r="O148" s="293"/>
      <c r="P148" s="293"/>
      <c r="Q148" s="293"/>
      <c r="R148" s="293"/>
      <c r="S148" s="293"/>
      <c r="T148" s="293"/>
      <c r="U148" s="293"/>
      <c r="V148" s="293"/>
      <c r="W148" s="293"/>
      <c r="X148" s="293"/>
      <c r="Y148" s="293"/>
      <c r="Z148" s="293"/>
      <c r="AA148" s="293"/>
      <c r="AB148" s="293"/>
      <c r="AC148" s="293"/>
      <c r="AD148" s="293"/>
      <c r="AE148" s="293"/>
      <c r="AF148" s="293"/>
      <c r="AG148" s="293"/>
      <c r="AH148" s="293"/>
    </row>
    <row r="149" spans="8:34" x14ac:dyDescent="0.25">
      <c r="H149" s="293"/>
      <c r="I149" s="293"/>
      <c r="J149" s="293"/>
      <c r="K149" s="293"/>
      <c r="L149" s="293"/>
      <c r="M149" s="293"/>
      <c r="N149" s="293"/>
      <c r="O149" s="293"/>
      <c r="P149" s="293"/>
      <c r="Q149" s="293"/>
      <c r="R149" s="293"/>
      <c r="S149" s="293"/>
      <c r="T149" s="293"/>
      <c r="U149" s="293"/>
      <c r="V149" s="293"/>
      <c r="W149" s="293"/>
      <c r="X149" s="293"/>
      <c r="Y149" s="293"/>
      <c r="Z149" s="293"/>
      <c r="AA149" s="293"/>
      <c r="AB149" s="293"/>
      <c r="AC149" s="293"/>
      <c r="AD149" s="293"/>
      <c r="AE149" s="293"/>
      <c r="AF149" s="293"/>
      <c r="AG149" s="293"/>
      <c r="AH149" s="293"/>
    </row>
    <row r="150" spans="8:34" x14ac:dyDescent="0.25">
      <c r="H150" s="293"/>
      <c r="I150" s="293"/>
      <c r="J150" s="293"/>
      <c r="K150" s="293"/>
      <c r="L150" s="293"/>
      <c r="M150" s="293"/>
      <c r="N150" s="293"/>
      <c r="O150" s="293"/>
      <c r="P150" s="293"/>
      <c r="Q150" s="293"/>
      <c r="R150" s="293"/>
      <c r="S150" s="293"/>
      <c r="T150" s="293"/>
      <c r="U150" s="293"/>
      <c r="V150" s="293"/>
      <c r="W150" s="293"/>
      <c r="X150" s="293"/>
      <c r="Y150" s="293"/>
      <c r="Z150" s="293"/>
      <c r="AA150" s="293"/>
      <c r="AB150" s="293"/>
      <c r="AC150" s="293"/>
      <c r="AD150" s="293"/>
      <c r="AE150" s="293"/>
      <c r="AF150" s="293"/>
      <c r="AG150" s="293"/>
      <c r="AH150" s="293"/>
    </row>
    <row r="151" spans="8:34" x14ac:dyDescent="0.25">
      <c r="H151" s="293"/>
      <c r="I151" s="293"/>
      <c r="J151" s="293"/>
      <c r="K151" s="293"/>
      <c r="L151" s="293"/>
      <c r="M151" s="293"/>
      <c r="N151" s="293"/>
      <c r="O151" s="293"/>
      <c r="P151" s="293"/>
      <c r="Q151" s="293"/>
      <c r="R151" s="293"/>
      <c r="S151" s="293"/>
      <c r="T151" s="293"/>
      <c r="U151" s="293"/>
      <c r="V151" s="293"/>
      <c r="W151" s="293"/>
      <c r="X151" s="293"/>
      <c r="Y151" s="293"/>
      <c r="Z151" s="293"/>
      <c r="AA151" s="293"/>
      <c r="AB151" s="293"/>
      <c r="AC151" s="293"/>
      <c r="AD151" s="293"/>
      <c r="AE151" s="293"/>
      <c r="AF151" s="293"/>
      <c r="AG151" s="293"/>
      <c r="AH151" s="293"/>
    </row>
    <row r="152" spans="8:34" x14ac:dyDescent="0.25">
      <c r="H152" s="293"/>
      <c r="I152" s="293"/>
      <c r="J152" s="293"/>
      <c r="K152" s="293"/>
      <c r="L152" s="293"/>
      <c r="M152" s="293"/>
      <c r="N152" s="293"/>
      <c r="O152" s="293"/>
      <c r="P152" s="293"/>
      <c r="Q152" s="293"/>
      <c r="R152" s="293"/>
      <c r="S152" s="293"/>
      <c r="T152" s="293"/>
      <c r="U152" s="293"/>
      <c r="V152" s="293"/>
      <c r="W152" s="293"/>
      <c r="X152" s="293"/>
      <c r="Y152" s="293"/>
      <c r="Z152" s="293"/>
      <c r="AA152" s="293"/>
      <c r="AB152" s="293"/>
      <c r="AC152" s="293"/>
      <c r="AD152" s="293"/>
      <c r="AE152" s="293"/>
      <c r="AF152" s="293"/>
      <c r="AG152" s="293"/>
      <c r="AH152" s="293"/>
    </row>
    <row r="153" spans="8:34" x14ac:dyDescent="0.25">
      <c r="H153" s="293"/>
      <c r="I153" s="293"/>
      <c r="J153" s="293"/>
      <c r="K153" s="293"/>
      <c r="L153" s="293"/>
      <c r="M153" s="293"/>
      <c r="N153" s="293"/>
      <c r="O153" s="293"/>
      <c r="P153" s="293"/>
      <c r="Q153" s="293"/>
      <c r="R153" s="293"/>
      <c r="S153" s="293"/>
      <c r="T153" s="293"/>
      <c r="U153" s="293"/>
      <c r="V153" s="293"/>
      <c r="W153" s="293"/>
      <c r="X153" s="293"/>
      <c r="Y153" s="293"/>
      <c r="Z153" s="293"/>
      <c r="AA153" s="293"/>
      <c r="AB153" s="293"/>
      <c r="AC153" s="293"/>
      <c r="AD153" s="293"/>
      <c r="AE153" s="293"/>
      <c r="AF153" s="293"/>
      <c r="AG153" s="293"/>
      <c r="AH153" s="293"/>
    </row>
    <row r="154" spans="8:34" x14ac:dyDescent="0.25">
      <c r="H154" s="293"/>
      <c r="I154" s="293"/>
      <c r="J154" s="293"/>
      <c r="K154" s="293"/>
      <c r="L154" s="293"/>
      <c r="M154" s="293"/>
      <c r="N154" s="293"/>
      <c r="O154" s="293"/>
      <c r="P154" s="293"/>
      <c r="Q154" s="293"/>
      <c r="R154" s="293"/>
      <c r="S154" s="293"/>
      <c r="T154" s="293"/>
      <c r="U154" s="293"/>
      <c r="V154" s="293"/>
      <c r="W154" s="293"/>
      <c r="X154" s="293"/>
      <c r="Y154" s="293"/>
      <c r="Z154" s="293"/>
      <c r="AA154" s="293"/>
      <c r="AB154" s="293"/>
      <c r="AC154" s="293"/>
      <c r="AD154" s="293"/>
      <c r="AE154" s="293"/>
      <c r="AF154" s="293"/>
      <c r="AG154" s="293"/>
      <c r="AH154" s="293"/>
    </row>
    <row r="155" spans="8:34" x14ac:dyDescent="0.25">
      <c r="H155" s="293"/>
      <c r="I155" s="293"/>
      <c r="J155" s="293"/>
      <c r="K155" s="293"/>
      <c r="L155" s="293"/>
      <c r="M155" s="293"/>
      <c r="N155" s="293"/>
      <c r="O155" s="293"/>
      <c r="P155" s="293"/>
      <c r="Q155" s="293"/>
      <c r="R155" s="293"/>
      <c r="S155" s="293"/>
      <c r="T155" s="293"/>
      <c r="U155" s="293"/>
      <c r="V155" s="293"/>
      <c r="W155" s="293"/>
      <c r="X155" s="293"/>
      <c r="Y155" s="293"/>
      <c r="Z155" s="293"/>
      <c r="AA155" s="293"/>
      <c r="AB155" s="293"/>
      <c r="AC155" s="293"/>
      <c r="AD155" s="293"/>
      <c r="AE155" s="293"/>
      <c r="AF155" s="293"/>
      <c r="AG155" s="293"/>
      <c r="AH155" s="293"/>
    </row>
    <row r="156" spans="8:34" x14ac:dyDescent="0.25">
      <c r="H156" s="293"/>
      <c r="I156" s="293"/>
      <c r="J156" s="293"/>
      <c r="K156" s="293"/>
      <c r="L156" s="293"/>
      <c r="M156" s="293"/>
      <c r="N156" s="293"/>
      <c r="O156" s="293"/>
      <c r="P156" s="293"/>
      <c r="Q156" s="293"/>
      <c r="R156" s="293"/>
      <c r="S156" s="293"/>
      <c r="T156" s="293"/>
      <c r="U156" s="293"/>
      <c r="V156" s="293"/>
      <c r="W156" s="293"/>
      <c r="X156" s="293"/>
      <c r="Y156" s="293"/>
      <c r="Z156" s="293"/>
      <c r="AA156" s="293"/>
      <c r="AB156" s="293"/>
      <c r="AC156" s="293"/>
      <c r="AD156" s="293"/>
      <c r="AE156" s="293"/>
      <c r="AF156" s="293"/>
      <c r="AG156" s="293"/>
      <c r="AH156" s="293"/>
    </row>
    <row r="157" spans="8:34" x14ac:dyDescent="0.25">
      <c r="H157" s="293"/>
      <c r="I157" s="293"/>
      <c r="J157" s="293"/>
      <c r="K157" s="293"/>
      <c r="L157" s="293"/>
      <c r="M157" s="293"/>
      <c r="N157" s="293"/>
      <c r="O157" s="293"/>
      <c r="P157" s="293"/>
      <c r="Q157" s="293"/>
      <c r="R157" s="293"/>
      <c r="S157" s="293"/>
      <c r="T157" s="293"/>
      <c r="U157" s="293"/>
      <c r="V157" s="293"/>
      <c r="W157" s="293"/>
      <c r="X157" s="293"/>
      <c r="Y157" s="293"/>
      <c r="Z157" s="293"/>
      <c r="AA157" s="293"/>
      <c r="AB157" s="293"/>
      <c r="AC157" s="293"/>
      <c r="AD157" s="293"/>
      <c r="AE157" s="293"/>
      <c r="AF157" s="293"/>
      <c r="AG157" s="293"/>
      <c r="AH157" s="293"/>
    </row>
    <row r="158" spans="8:34" x14ac:dyDescent="0.25">
      <c r="H158" s="293"/>
      <c r="I158" s="293"/>
      <c r="J158" s="293"/>
      <c r="K158" s="293"/>
      <c r="L158" s="293"/>
      <c r="M158" s="293"/>
      <c r="N158" s="293"/>
      <c r="O158" s="293"/>
      <c r="P158" s="293"/>
      <c r="Q158" s="293"/>
      <c r="R158" s="293"/>
      <c r="S158" s="293"/>
      <c r="T158" s="293"/>
      <c r="U158" s="293"/>
      <c r="V158" s="293"/>
      <c r="W158" s="293"/>
      <c r="X158" s="293"/>
      <c r="Y158" s="293"/>
      <c r="Z158" s="293"/>
      <c r="AA158" s="293"/>
      <c r="AB158" s="293"/>
      <c r="AC158" s="293"/>
      <c r="AD158" s="293"/>
      <c r="AE158" s="293"/>
      <c r="AF158" s="293"/>
      <c r="AG158" s="293"/>
      <c r="AH158" s="293"/>
    </row>
    <row r="159" spans="8:34" x14ac:dyDescent="0.25">
      <c r="H159" s="293"/>
      <c r="I159" s="293"/>
      <c r="J159" s="293"/>
      <c r="K159" s="293"/>
      <c r="L159" s="293"/>
      <c r="M159" s="293"/>
      <c r="N159" s="293"/>
      <c r="O159" s="293"/>
      <c r="P159" s="293"/>
      <c r="Q159" s="293"/>
      <c r="R159" s="293"/>
      <c r="S159" s="293"/>
      <c r="T159" s="293"/>
      <c r="U159" s="293"/>
      <c r="V159" s="293"/>
      <c r="W159" s="293"/>
      <c r="X159" s="293"/>
      <c r="Y159" s="293"/>
      <c r="Z159" s="293"/>
      <c r="AA159" s="293"/>
      <c r="AB159" s="293"/>
      <c r="AC159" s="293"/>
      <c r="AD159" s="293"/>
      <c r="AE159" s="293"/>
      <c r="AF159" s="293"/>
      <c r="AG159" s="293"/>
      <c r="AH159" s="293"/>
    </row>
    <row r="160" spans="8:34" x14ac:dyDescent="0.25">
      <c r="H160" s="293"/>
      <c r="I160" s="293"/>
      <c r="J160" s="293"/>
      <c r="K160" s="293"/>
      <c r="L160" s="293"/>
      <c r="M160" s="293"/>
      <c r="N160" s="293"/>
      <c r="O160" s="293"/>
      <c r="P160" s="293"/>
      <c r="Q160" s="293"/>
      <c r="R160" s="293"/>
      <c r="S160" s="293"/>
      <c r="T160" s="293"/>
      <c r="U160" s="293"/>
      <c r="V160" s="293"/>
      <c r="W160" s="293"/>
      <c r="X160" s="293"/>
      <c r="Y160" s="293"/>
      <c r="Z160" s="293"/>
      <c r="AA160" s="293"/>
      <c r="AB160" s="293"/>
      <c r="AC160" s="293"/>
      <c r="AD160" s="293"/>
      <c r="AE160" s="293"/>
      <c r="AF160" s="293"/>
      <c r="AG160" s="293"/>
      <c r="AH160" s="293"/>
    </row>
    <row r="161" spans="8:34" x14ac:dyDescent="0.25">
      <c r="H161" s="293"/>
      <c r="I161" s="293"/>
      <c r="J161" s="293"/>
      <c r="K161" s="293"/>
      <c r="L161" s="293"/>
      <c r="M161" s="293"/>
      <c r="N161" s="293"/>
      <c r="O161" s="293"/>
      <c r="P161" s="293"/>
      <c r="Q161" s="293"/>
      <c r="R161" s="293"/>
      <c r="S161" s="293"/>
      <c r="T161" s="293"/>
      <c r="U161" s="293"/>
      <c r="V161" s="293"/>
      <c r="W161" s="293"/>
      <c r="X161" s="293"/>
      <c r="Y161" s="293"/>
      <c r="Z161" s="293"/>
      <c r="AA161" s="293"/>
      <c r="AB161" s="293"/>
      <c r="AC161" s="293"/>
      <c r="AD161" s="293"/>
      <c r="AE161" s="293"/>
      <c r="AF161" s="293"/>
      <c r="AG161" s="293"/>
      <c r="AH161" s="293"/>
    </row>
    <row r="162" spans="8:34" x14ac:dyDescent="0.25">
      <c r="H162" s="293"/>
      <c r="I162" s="293"/>
      <c r="J162" s="293"/>
      <c r="K162" s="293"/>
      <c r="L162" s="293"/>
      <c r="M162" s="293"/>
      <c r="N162" s="293"/>
      <c r="O162" s="293"/>
      <c r="P162" s="293"/>
      <c r="Q162" s="293"/>
      <c r="R162" s="293"/>
      <c r="S162" s="293"/>
      <c r="T162" s="293"/>
      <c r="U162" s="293"/>
      <c r="V162" s="293"/>
      <c r="W162" s="293"/>
      <c r="X162" s="293"/>
      <c r="Y162" s="293"/>
      <c r="Z162" s="293"/>
      <c r="AA162" s="293"/>
      <c r="AB162" s="293"/>
      <c r="AC162" s="293"/>
      <c r="AD162" s="293"/>
      <c r="AE162" s="293"/>
      <c r="AF162" s="293"/>
      <c r="AG162" s="293"/>
      <c r="AH162" s="293"/>
    </row>
    <row r="163" spans="8:34" x14ac:dyDescent="0.25">
      <c r="H163" s="293"/>
      <c r="I163" s="293"/>
      <c r="J163" s="293"/>
      <c r="K163" s="293"/>
      <c r="L163" s="293"/>
      <c r="M163" s="293"/>
      <c r="N163" s="293"/>
      <c r="O163" s="293"/>
      <c r="P163" s="293"/>
      <c r="Q163" s="293"/>
      <c r="R163" s="293"/>
      <c r="S163" s="293"/>
      <c r="T163" s="293"/>
      <c r="U163" s="293"/>
      <c r="V163" s="293"/>
      <c r="W163" s="293"/>
      <c r="X163" s="293"/>
      <c r="Y163" s="293"/>
      <c r="Z163" s="293"/>
      <c r="AA163" s="293"/>
      <c r="AB163" s="293"/>
      <c r="AC163" s="293"/>
      <c r="AD163" s="293"/>
      <c r="AE163" s="293"/>
      <c r="AF163" s="293"/>
      <c r="AG163" s="293"/>
      <c r="AH163" s="293"/>
    </row>
    <row r="164" spans="8:34" x14ac:dyDescent="0.25">
      <c r="H164" s="293"/>
      <c r="I164" s="293"/>
      <c r="J164" s="293"/>
      <c r="K164" s="293"/>
      <c r="L164" s="293"/>
      <c r="M164" s="293"/>
      <c r="N164" s="293"/>
      <c r="O164" s="293"/>
      <c r="P164" s="293"/>
      <c r="Q164" s="293"/>
      <c r="R164" s="293"/>
      <c r="S164" s="293"/>
      <c r="T164" s="293"/>
      <c r="U164" s="293"/>
      <c r="V164" s="293"/>
      <c r="W164" s="293"/>
      <c r="X164" s="293"/>
      <c r="Y164" s="293"/>
      <c r="Z164" s="293"/>
      <c r="AA164" s="293"/>
      <c r="AB164" s="293"/>
      <c r="AC164" s="293"/>
      <c r="AD164" s="293"/>
      <c r="AE164" s="293"/>
      <c r="AF164" s="293"/>
      <c r="AG164" s="293"/>
      <c r="AH164" s="293"/>
    </row>
    <row r="165" spans="8:34" x14ac:dyDescent="0.25">
      <c r="H165" s="293"/>
      <c r="I165" s="293"/>
      <c r="J165" s="293"/>
      <c r="K165" s="293"/>
      <c r="L165" s="293"/>
      <c r="M165" s="293"/>
      <c r="N165" s="293"/>
      <c r="O165" s="293"/>
      <c r="P165" s="293"/>
      <c r="Q165" s="293"/>
      <c r="R165" s="293"/>
      <c r="S165" s="293"/>
      <c r="T165" s="293"/>
      <c r="U165" s="293"/>
      <c r="V165" s="293"/>
      <c r="W165" s="293"/>
      <c r="X165" s="293"/>
      <c r="Y165" s="293"/>
      <c r="Z165" s="293"/>
      <c r="AA165" s="293"/>
      <c r="AB165" s="293"/>
      <c r="AC165" s="293"/>
      <c r="AD165" s="293"/>
      <c r="AE165" s="293"/>
      <c r="AF165" s="293"/>
      <c r="AG165" s="293"/>
      <c r="AH165" s="293"/>
    </row>
    <row r="166" spans="8:34" x14ac:dyDescent="0.25">
      <c r="H166" s="293"/>
      <c r="I166" s="293"/>
      <c r="J166" s="293"/>
      <c r="K166" s="293"/>
      <c r="L166" s="293"/>
      <c r="M166" s="293"/>
      <c r="N166" s="293"/>
      <c r="O166" s="293"/>
      <c r="P166" s="293"/>
      <c r="Q166" s="293"/>
      <c r="R166" s="293"/>
      <c r="S166" s="293"/>
      <c r="T166" s="293"/>
      <c r="U166" s="293"/>
      <c r="V166" s="293"/>
      <c r="W166" s="293"/>
      <c r="X166" s="293"/>
      <c r="Y166" s="293"/>
      <c r="Z166" s="293"/>
      <c r="AA166" s="293"/>
      <c r="AB166" s="293"/>
      <c r="AC166" s="293"/>
      <c r="AD166" s="293"/>
      <c r="AE166" s="293"/>
      <c r="AF166" s="293"/>
      <c r="AG166" s="293"/>
      <c r="AH166" s="293"/>
    </row>
    <row r="167" spans="8:34" x14ac:dyDescent="0.25">
      <c r="H167" s="293"/>
      <c r="I167" s="293"/>
      <c r="J167" s="293"/>
      <c r="K167" s="293"/>
      <c r="L167" s="293"/>
      <c r="M167" s="293"/>
      <c r="N167" s="293"/>
      <c r="O167" s="293"/>
      <c r="P167" s="293"/>
      <c r="Q167" s="293"/>
      <c r="R167" s="293"/>
      <c r="S167" s="293"/>
      <c r="T167" s="293"/>
      <c r="U167" s="293"/>
      <c r="V167" s="293"/>
      <c r="W167" s="293"/>
      <c r="X167" s="293"/>
      <c r="Y167" s="293"/>
      <c r="Z167" s="293"/>
      <c r="AA167" s="293"/>
      <c r="AB167" s="293"/>
      <c r="AC167" s="293"/>
      <c r="AD167" s="293"/>
      <c r="AE167" s="293"/>
      <c r="AF167" s="293"/>
      <c r="AG167" s="293"/>
      <c r="AH167" s="293"/>
    </row>
    <row r="168" spans="8:34" x14ac:dyDescent="0.25">
      <c r="H168" s="293"/>
      <c r="I168" s="293"/>
      <c r="J168" s="293"/>
      <c r="K168" s="293"/>
      <c r="L168" s="293"/>
      <c r="M168" s="293"/>
      <c r="N168" s="293"/>
      <c r="O168" s="293"/>
      <c r="P168" s="293"/>
      <c r="Q168" s="293"/>
      <c r="R168" s="293"/>
      <c r="S168" s="293"/>
      <c r="T168" s="293"/>
      <c r="U168" s="293"/>
      <c r="V168" s="293"/>
      <c r="W168" s="293"/>
      <c r="X168" s="293"/>
      <c r="Y168" s="293"/>
      <c r="Z168" s="293"/>
      <c r="AA168" s="293"/>
      <c r="AB168" s="293"/>
      <c r="AC168" s="293"/>
      <c r="AD168" s="293"/>
      <c r="AE168" s="293"/>
      <c r="AF168" s="293"/>
      <c r="AG168" s="293"/>
      <c r="AH168" s="293"/>
    </row>
    <row r="169" spans="8:34" x14ac:dyDescent="0.25">
      <c r="H169" s="293"/>
      <c r="I169" s="293"/>
      <c r="J169" s="293"/>
      <c r="K169" s="293"/>
      <c r="L169" s="293"/>
      <c r="M169" s="293"/>
      <c r="N169" s="293"/>
      <c r="O169" s="293"/>
      <c r="P169" s="293"/>
      <c r="Q169" s="293"/>
      <c r="R169" s="293"/>
      <c r="S169" s="293"/>
      <c r="T169" s="293"/>
      <c r="U169" s="293"/>
      <c r="V169" s="293"/>
      <c r="W169" s="293"/>
      <c r="X169" s="293"/>
      <c r="Y169" s="293"/>
      <c r="Z169" s="293"/>
      <c r="AA169" s="293"/>
      <c r="AB169" s="293"/>
      <c r="AC169" s="293"/>
      <c r="AD169" s="293"/>
      <c r="AE169" s="293"/>
      <c r="AF169" s="293"/>
      <c r="AG169" s="293"/>
      <c r="AH169" s="293"/>
    </row>
    <row r="170" spans="8:34" x14ac:dyDescent="0.25">
      <c r="H170" s="293"/>
      <c r="I170" s="293"/>
      <c r="J170" s="293"/>
      <c r="K170" s="293"/>
      <c r="L170" s="293"/>
      <c r="M170" s="293"/>
      <c r="N170" s="293"/>
      <c r="O170" s="293"/>
      <c r="P170" s="293"/>
      <c r="Q170" s="293"/>
      <c r="R170" s="293"/>
      <c r="S170" s="293"/>
      <c r="T170" s="293"/>
      <c r="U170" s="293"/>
      <c r="V170" s="293"/>
      <c r="W170" s="293"/>
      <c r="X170" s="293"/>
      <c r="Y170" s="293"/>
      <c r="Z170" s="293"/>
      <c r="AA170" s="293"/>
      <c r="AB170" s="293"/>
      <c r="AC170" s="293"/>
      <c r="AD170" s="293"/>
      <c r="AE170" s="293"/>
      <c r="AF170" s="293"/>
      <c r="AG170" s="293"/>
      <c r="AH170" s="293"/>
    </row>
    <row r="171" spans="8:34" x14ac:dyDescent="0.25">
      <c r="H171" s="293"/>
      <c r="I171" s="293"/>
      <c r="J171" s="293"/>
      <c r="K171" s="293"/>
      <c r="L171" s="293"/>
      <c r="M171" s="293"/>
      <c r="N171" s="293"/>
      <c r="O171" s="293"/>
      <c r="P171" s="293"/>
      <c r="Q171" s="293"/>
      <c r="R171" s="293"/>
      <c r="S171" s="293"/>
      <c r="T171" s="293"/>
      <c r="U171" s="293"/>
      <c r="V171" s="293"/>
      <c r="W171" s="293"/>
      <c r="X171" s="293"/>
      <c r="Y171" s="293"/>
      <c r="Z171" s="293"/>
      <c r="AA171" s="293"/>
      <c r="AB171" s="293"/>
      <c r="AC171" s="293"/>
      <c r="AD171" s="293"/>
      <c r="AE171" s="293"/>
      <c r="AF171" s="293"/>
      <c r="AG171" s="293"/>
      <c r="AH171" s="293"/>
    </row>
    <row r="172" spans="8:34" x14ac:dyDescent="0.25">
      <c r="H172" s="293"/>
      <c r="I172" s="293"/>
      <c r="J172" s="293"/>
      <c r="K172" s="293"/>
      <c r="L172" s="293"/>
      <c r="M172" s="293"/>
      <c r="N172" s="293"/>
      <c r="O172" s="293"/>
      <c r="P172" s="293"/>
      <c r="Q172" s="293"/>
      <c r="R172" s="293"/>
      <c r="S172" s="293"/>
      <c r="T172" s="293"/>
      <c r="U172" s="293"/>
      <c r="V172" s="293"/>
      <c r="W172" s="293"/>
      <c r="X172" s="293"/>
      <c r="Y172" s="293"/>
      <c r="Z172" s="293"/>
      <c r="AA172" s="293"/>
      <c r="AB172" s="293"/>
      <c r="AC172" s="293"/>
      <c r="AD172" s="293"/>
      <c r="AE172" s="293"/>
      <c r="AF172" s="293"/>
      <c r="AG172" s="293"/>
      <c r="AH172" s="293"/>
    </row>
    <row r="173" spans="8:34" x14ac:dyDescent="0.25">
      <c r="H173" s="293"/>
      <c r="I173" s="293"/>
      <c r="J173" s="293"/>
      <c r="K173" s="293"/>
      <c r="L173" s="293"/>
      <c r="M173" s="293"/>
      <c r="N173" s="293"/>
      <c r="O173" s="293"/>
      <c r="P173" s="293"/>
      <c r="Q173" s="293"/>
      <c r="R173" s="293"/>
      <c r="S173" s="293"/>
      <c r="T173" s="293"/>
      <c r="U173" s="293"/>
      <c r="V173" s="293"/>
      <c r="W173" s="293"/>
      <c r="X173" s="293"/>
      <c r="Y173" s="293"/>
      <c r="Z173" s="293"/>
      <c r="AA173" s="293"/>
      <c r="AB173" s="293"/>
      <c r="AC173" s="293"/>
      <c r="AD173" s="293"/>
      <c r="AE173" s="293"/>
      <c r="AF173" s="293"/>
      <c r="AG173" s="293"/>
      <c r="AH173" s="293"/>
    </row>
    <row r="174" spans="8:34" x14ac:dyDescent="0.25">
      <c r="H174" s="293"/>
      <c r="I174" s="293"/>
      <c r="J174" s="293"/>
      <c r="K174" s="293"/>
      <c r="L174" s="293"/>
      <c r="M174" s="293"/>
      <c r="N174" s="293"/>
      <c r="O174" s="293"/>
      <c r="P174" s="293"/>
      <c r="Q174" s="293"/>
      <c r="R174" s="293"/>
      <c r="S174" s="293"/>
      <c r="T174" s="293"/>
      <c r="U174" s="293"/>
      <c r="V174" s="293"/>
      <c r="W174" s="293"/>
      <c r="X174" s="293"/>
      <c r="Y174" s="293"/>
      <c r="Z174" s="293"/>
      <c r="AA174" s="293"/>
      <c r="AB174" s="293"/>
      <c r="AC174" s="293"/>
      <c r="AD174" s="293"/>
      <c r="AE174" s="293"/>
      <c r="AF174" s="293"/>
      <c r="AG174" s="293"/>
      <c r="AH174" s="293"/>
    </row>
    <row r="175" spans="8:34" x14ac:dyDescent="0.25">
      <c r="H175" s="293"/>
      <c r="I175" s="293"/>
      <c r="J175" s="293"/>
      <c r="K175" s="293"/>
      <c r="L175" s="293"/>
      <c r="M175" s="293"/>
      <c r="N175" s="293"/>
      <c r="O175" s="293"/>
      <c r="P175" s="293"/>
      <c r="Q175" s="293"/>
      <c r="R175" s="293"/>
      <c r="S175" s="293"/>
      <c r="T175" s="293"/>
      <c r="U175" s="293"/>
      <c r="V175" s="293"/>
      <c r="W175" s="293"/>
      <c r="X175" s="293"/>
      <c r="Y175" s="293"/>
      <c r="Z175" s="293"/>
      <c r="AA175" s="293"/>
      <c r="AB175" s="293"/>
      <c r="AC175" s="293"/>
      <c r="AD175" s="293"/>
      <c r="AE175" s="293"/>
      <c r="AF175" s="293"/>
      <c r="AG175" s="293"/>
      <c r="AH175" s="293"/>
    </row>
    <row r="176" spans="8:34" x14ac:dyDescent="0.25">
      <c r="H176" s="293"/>
      <c r="I176" s="293"/>
      <c r="J176" s="293"/>
      <c r="K176" s="293"/>
      <c r="L176" s="293"/>
      <c r="M176" s="293"/>
      <c r="N176" s="293"/>
      <c r="O176" s="293"/>
      <c r="P176" s="293"/>
      <c r="Q176" s="293"/>
      <c r="R176" s="293"/>
      <c r="S176" s="293"/>
      <c r="T176" s="293"/>
      <c r="U176" s="293"/>
      <c r="V176" s="293"/>
      <c r="W176" s="293"/>
      <c r="X176" s="293"/>
      <c r="Y176" s="293"/>
      <c r="Z176" s="293"/>
      <c r="AA176" s="293"/>
      <c r="AB176" s="293"/>
      <c r="AC176" s="293"/>
      <c r="AD176" s="293"/>
      <c r="AE176" s="293"/>
      <c r="AF176" s="293"/>
      <c r="AG176" s="293"/>
      <c r="AH176" s="293"/>
    </row>
    <row r="177" spans="8:34" x14ac:dyDescent="0.25">
      <c r="H177" s="293"/>
      <c r="I177" s="293"/>
      <c r="J177" s="293"/>
      <c r="K177" s="293"/>
      <c r="L177" s="293"/>
      <c r="M177" s="293"/>
      <c r="N177" s="293"/>
      <c r="O177" s="293"/>
      <c r="P177" s="293"/>
      <c r="Q177" s="293"/>
      <c r="R177" s="293"/>
      <c r="S177" s="293"/>
      <c r="T177" s="293"/>
      <c r="U177" s="293"/>
      <c r="V177" s="293"/>
      <c r="W177" s="293"/>
      <c r="X177" s="293"/>
      <c r="Y177" s="293"/>
      <c r="Z177" s="293"/>
      <c r="AA177" s="293"/>
      <c r="AB177" s="293"/>
      <c r="AC177" s="293"/>
      <c r="AD177" s="293"/>
      <c r="AE177" s="293"/>
      <c r="AF177" s="293"/>
      <c r="AG177" s="293"/>
      <c r="AH177" s="293"/>
    </row>
    <row r="178" spans="8:34" x14ac:dyDescent="0.25">
      <c r="H178" s="293"/>
      <c r="I178" s="293"/>
      <c r="J178" s="293"/>
      <c r="K178" s="293"/>
      <c r="L178" s="293"/>
      <c r="M178" s="293"/>
      <c r="N178" s="293"/>
      <c r="O178" s="293"/>
      <c r="P178" s="293"/>
      <c r="Q178" s="293"/>
      <c r="R178" s="293"/>
      <c r="S178" s="293"/>
      <c r="T178" s="293"/>
      <c r="U178" s="293"/>
      <c r="V178" s="293"/>
      <c r="W178" s="293"/>
      <c r="X178" s="293"/>
      <c r="Y178" s="293"/>
      <c r="Z178" s="293"/>
      <c r="AA178" s="293"/>
      <c r="AB178" s="293"/>
      <c r="AC178" s="293"/>
      <c r="AD178" s="293"/>
      <c r="AE178" s="293"/>
      <c r="AF178" s="293"/>
      <c r="AG178" s="293"/>
      <c r="AH178" s="293"/>
    </row>
    <row r="179" spans="8:34" x14ac:dyDescent="0.25">
      <c r="H179" s="293"/>
      <c r="I179" s="293"/>
      <c r="J179" s="293"/>
      <c r="K179" s="293"/>
      <c r="L179" s="293"/>
      <c r="M179" s="293"/>
      <c r="N179" s="293"/>
      <c r="O179" s="293"/>
      <c r="P179" s="293"/>
      <c r="Q179" s="293"/>
      <c r="R179" s="293"/>
      <c r="S179" s="293"/>
      <c r="T179" s="293"/>
      <c r="U179" s="293"/>
      <c r="V179" s="293"/>
      <c r="W179" s="293"/>
      <c r="X179" s="293"/>
      <c r="Y179" s="293"/>
      <c r="Z179" s="293"/>
      <c r="AA179" s="293"/>
      <c r="AB179" s="293"/>
      <c r="AC179" s="293"/>
      <c r="AD179" s="293"/>
      <c r="AE179" s="293"/>
      <c r="AF179" s="293"/>
      <c r="AG179" s="293"/>
      <c r="AH179" s="293"/>
    </row>
    <row r="180" spans="8:34" x14ac:dyDescent="0.25">
      <c r="H180" s="293"/>
      <c r="I180" s="293"/>
      <c r="J180" s="293"/>
      <c r="K180" s="293"/>
      <c r="L180" s="293"/>
      <c r="M180" s="293"/>
      <c r="N180" s="293"/>
      <c r="O180" s="293"/>
      <c r="P180" s="293"/>
      <c r="Q180" s="293"/>
      <c r="R180" s="293"/>
      <c r="S180" s="293"/>
      <c r="T180" s="293"/>
      <c r="U180" s="293"/>
      <c r="V180" s="293"/>
      <c r="W180" s="293"/>
      <c r="X180" s="293"/>
      <c r="Y180" s="293"/>
      <c r="Z180" s="293"/>
      <c r="AA180" s="293"/>
      <c r="AB180" s="293"/>
      <c r="AC180" s="293"/>
      <c r="AD180" s="293"/>
      <c r="AE180" s="293"/>
      <c r="AF180" s="293"/>
      <c r="AG180" s="293"/>
      <c r="AH180" s="293"/>
    </row>
    <row r="181" spans="8:34" x14ac:dyDescent="0.25">
      <c r="H181" s="293"/>
      <c r="I181" s="293"/>
      <c r="J181" s="293"/>
      <c r="K181" s="293"/>
      <c r="L181" s="293"/>
      <c r="M181" s="293"/>
      <c r="N181" s="293"/>
      <c r="O181" s="293"/>
      <c r="P181" s="293"/>
      <c r="Q181" s="293"/>
      <c r="R181" s="293"/>
      <c r="S181" s="293"/>
      <c r="T181" s="293"/>
      <c r="U181" s="293"/>
      <c r="V181" s="293"/>
      <c r="W181" s="293"/>
      <c r="X181" s="293"/>
      <c r="Y181" s="293"/>
      <c r="Z181" s="293"/>
      <c r="AA181" s="293"/>
      <c r="AB181" s="293"/>
      <c r="AC181" s="293"/>
      <c r="AD181" s="293"/>
      <c r="AE181" s="293"/>
      <c r="AF181" s="293"/>
      <c r="AG181" s="293"/>
      <c r="AH181" s="293"/>
    </row>
    <row r="182" spans="8:34" x14ac:dyDescent="0.25">
      <c r="H182" s="293"/>
      <c r="I182" s="293"/>
      <c r="J182" s="293"/>
      <c r="K182" s="293"/>
      <c r="L182" s="293"/>
      <c r="M182" s="293"/>
      <c r="N182" s="293"/>
      <c r="O182" s="293"/>
      <c r="P182" s="293"/>
      <c r="Q182" s="293"/>
      <c r="R182" s="293"/>
      <c r="S182" s="293"/>
      <c r="T182" s="293"/>
      <c r="U182" s="293"/>
      <c r="V182" s="293"/>
      <c r="W182" s="293"/>
      <c r="X182" s="293"/>
      <c r="Y182" s="293"/>
      <c r="Z182" s="293"/>
      <c r="AA182" s="293"/>
      <c r="AB182" s="293"/>
      <c r="AC182" s="293"/>
      <c r="AD182" s="293"/>
      <c r="AE182" s="293"/>
      <c r="AF182" s="293"/>
      <c r="AG182" s="293"/>
      <c r="AH182" s="293"/>
    </row>
    <row r="183" spans="8:34" x14ac:dyDescent="0.25">
      <c r="H183" s="293"/>
      <c r="I183" s="293"/>
      <c r="J183" s="293"/>
      <c r="K183" s="293"/>
      <c r="L183" s="293"/>
      <c r="M183" s="293"/>
      <c r="N183" s="293"/>
      <c r="O183" s="293"/>
      <c r="P183" s="293"/>
      <c r="Q183" s="293"/>
      <c r="R183" s="293"/>
      <c r="S183" s="293"/>
      <c r="T183" s="293"/>
      <c r="U183" s="293"/>
      <c r="V183" s="293"/>
      <c r="W183" s="293"/>
      <c r="X183" s="293"/>
      <c r="Y183" s="293"/>
      <c r="Z183" s="293"/>
      <c r="AA183" s="293"/>
      <c r="AB183" s="293"/>
      <c r="AC183" s="293"/>
      <c r="AD183" s="293"/>
      <c r="AE183" s="293"/>
      <c r="AF183" s="293"/>
      <c r="AG183" s="293"/>
      <c r="AH183" s="293"/>
    </row>
    <row r="184" spans="8:34" x14ac:dyDescent="0.25">
      <c r="H184" s="293"/>
      <c r="I184" s="293"/>
      <c r="J184" s="293"/>
      <c r="K184" s="293"/>
      <c r="L184" s="293"/>
      <c r="M184" s="293"/>
      <c r="N184" s="293"/>
      <c r="O184" s="293"/>
      <c r="P184" s="293"/>
      <c r="Q184" s="293"/>
      <c r="R184" s="293"/>
      <c r="S184" s="293"/>
      <c r="T184" s="293"/>
      <c r="U184" s="293"/>
      <c r="V184" s="293"/>
      <c r="W184" s="293"/>
      <c r="X184" s="293"/>
      <c r="Y184" s="293"/>
      <c r="Z184" s="293"/>
      <c r="AA184" s="293"/>
      <c r="AB184" s="293"/>
      <c r="AC184" s="293"/>
      <c r="AD184" s="293"/>
      <c r="AE184" s="293"/>
      <c r="AF184" s="293"/>
      <c r="AG184" s="293"/>
      <c r="AH184" s="293"/>
    </row>
    <row r="185" spans="8:34" x14ac:dyDescent="0.25">
      <c r="H185" s="293"/>
      <c r="I185" s="293"/>
      <c r="J185" s="293"/>
      <c r="K185" s="293"/>
      <c r="L185" s="293"/>
      <c r="M185" s="293"/>
      <c r="N185" s="293"/>
      <c r="O185" s="293"/>
      <c r="P185" s="293"/>
      <c r="Q185" s="293"/>
      <c r="R185" s="293"/>
      <c r="S185" s="293"/>
      <c r="T185" s="293"/>
      <c r="U185" s="293"/>
      <c r="V185" s="293"/>
      <c r="W185" s="293"/>
      <c r="X185" s="293"/>
      <c r="Y185" s="293"/>
      <c r="Z185" s="293"/>
      <c r="AA185" s="293"/>
      <c r="AB185" s="293"/>
      <c r="AC185" s="293"/>
      <c r="AD185" s="293"/>
      <c r="AE185" s="293"/>
      <c r="AF185" s="293"/>
      <c r="AG185" s="293"/>
      <c r="AH185" s="293"/>
    </row>
    <row r="186" spans="8:34" x14ac:dyDescent="0.25">
      <c r="H186" s="293"/>
      <c r="I186" s="293"/>
      <c r="J186" s="293"/>
      <c r="K186" s="293"/>
      <c r="L186" s="293"/>
      <c r="M186" s="293"/>
      <c r="N186" s="293"/>
      <c r="O186" s="293"/>
      <c r="P186" s="293"/>
      <c r="Q186" s="293"/>
      <c r="R186" s="293"/>
      <c r="S186" s="293"/>
      <c r="T186" s="293"/>
      <c r="U186" s="293"/>
      <c r="V186" s="293"/>
      <c r="W186" s="293"/>
      <c r="X186" s="293"/>
      <c r="Y186" s="293"/>
      <c r="Z186" s="293"/>
      <c r="AA186" s="293"/>
      <c r="AB186" s="293"/>
      <c r="AC186" s="293"/>
      <c r="AD186" s="293"/>
      <c r="AE186" s="293"/>
      <c r="AF186" s="293"/>
      <c r="AG186" s="293"/>
      <c r="AH186" s="293"/>
    </row>
    <row r="187" spans="8:34" x14ac:dyDescent="0.25">
      <c r="H187" s="293"/>
      <c r="I187" s="293"/>
      <c r="J187" s="293"/>
      <c r="K187" s="293"/>
      <c r="L187" s="293"/>
      <c r="M187" s="293"/>
      <c r="N187" s="293"/>
      <c r="O187" s="293"/>
      <c r="P187" s="293"/>
      <c r="Q187" s="293"/>
      <c r="R187" s="293"/>
      <c r="S187" s="293"/>
      <c r="T187" s="293"/>
      <c r="U187" s="293"/>
      <c r="V187" s="293"/>
      <c r="W187" s="293"/>
      <c r="X187" s="293"/>
      <c r="Y187" s="293"/>
      <c r="Z187" s="293"/>
      <c r="AA187" s="293"/>
      <c r="AB187" s="293"/>
      <c r="AC187" s="293"/>
      <c r="AD187" s="293"/>
      <c r="AE187" s="293"/>
      <c r="AF187" s="293"/>
      <c r="AG187" s="293"/>
      <c r="AH187" s="293"/>
    </row>
    <row r="188" spans="8:34" x14ac:dyDescent="0.25">
      <c r="H188" s="293"/>
      <c r="I188" s="293"/>
      <c r="J188" s="293"/>
      <c r="K188" s="293"/>
      <c r="L188" s="293"/>
      <c r="M188" s="293"/>
      <c r="N188" s="293"/>
      <c r="O188" s="293"/>
      <c r="P188" s="293"/>
      <c r="Q188" s="293"/>
      <c r="R188" s="293"/>
      <c r="S188" s="293"/>
      <c r="T188" s="293"/>
      <c r="U188" s="293"/>
      <c r="V188" s="293"/>
      <c r="W188" s="293"/>
      <c r="X188" s="293"/>
      <c r="Y188" s="293"/>
      <c r="Z188" s="293"/>
      <c r="AA188" s="293"/>
      <c r="AB188" s="293"/>
      <c r="AC188" s="293"/>
      <c r="AD188" s="293"/>
      <c r="AE188" s="293"/>
      <c r="AF188" s="293"/>
      <c r="AG188" s="293"/>
      <c r="AH188" s="293"/>
    </row>
    <row r="189" spans="8:34" x14ac:dyDescent="0.25">
      <c r="H189" s="293"/>
      <c r="I189" s="293"/>
      <c r="J189" s="293"/>
      <c r="K189" s="293"/>
      <c r="L189" s="293"/>
      <c r="M189" s="293"/>
      <c r="N189" s="293"/>
      <c r="O189" s="293"/>
      <c r="P189" s="293"/>
      <c r="Q189" s="293"/>
      <c r="R189" s="293"/>
      <c r="S189" s="293"/>
      <c r="T189" s="293"/>
      <c r="U189" s="293"/>
      <c r="V189" s="293"/>
      <c r="W189" s="293"/>
      <c r="X189" s="293"/>
      <c r="Y189" s="293"/>
      <c r="Z189" s="293"/>
      <c r="AA189" s="293"/>
      <c r="AB189" s="293"/>
      <c r="AC189" s="293"/>
      <c r="AD189" s="293"/>
      <c r="AE189" s="293"/>
      <c r="AF189" s="293"/>
      <c r="AG189" s="293"/>
      <c r="AH189" s="293"/>
    </row>
    <row r="190" spans="8:34" x14ac:dyDescent="0.25">
      <c r="H190" s="293"/>
      <c r="I190" s="293"/>
      <c r="J190" s="293"/>
      <c r="K190" s="293"/>
      <c r="L190" s="293"/>
      <c r="M190" s="293"/>
      <c r="N190" s="293"/>
      <c r="O190" s="293"/>
      <c r="P190" s="293"/>
      <c r="Q190" s="293"/>
      <c r="R190" s="293"/>
      <c r="S190" s="293"/>
      <c r="T190" s="293"/>
      <c r="U190" s="293"/>
      <c r="V190" s="293"/>
      <c r="W190" s="293"/>
      <c r="X190" s="293"/>
      <c r="Y190" s="293"/>
      <c r="Z190" s="293"/>
      <c r="AA190" s="293"/>
      <c r="AB190" s="293"/>
      <c r="AC190" s="293"/>
      <c r="AD190" s="293"/>
      <c r="AE190" s="293"/>
      <c r="AF190" s="293"/>
      <c r="AG190" s="293"/>
      <c r="AH190" s="293"/>
    </row>
    <row r="191" spans="8:34" x14ac:dyDescent="0.25">
      <c r="H191" s="293"/>
      <c r="I191" s="293"/>
      <c r="J191" s="293"/>
      <c r="K191" s="293"/>
      <c r="L191" s="293"/>
      <c r="M191" s="293"/>
      <c r="N191" s="293"/>
      <c r="O191" s="293"/>
      <c r="P191" s="293"/>
      <c r="Q191" s="293"/>
      <c r="R191" s="293"/>
      <c r="S191" s="293"/>
      <c r="T191" s="293"/>
      <c r="U191" s="293"/>
      <c r="V191" s="293"/>
      <c r="W191" s="293"/>
      <c r="X191" s="293"/>
      <c r="Y191" s="293"/>
      <c r="Z191" s="293"/>
      <c r="AA191" s="293"/>
      <c r="AB191" s="293"/>
      <c r="AC191" s="293"/>
      <c r="AD191" s="293"/>
      <c r="AE191" s="293"/>
      <c r="AF191" s="293"/>
      <c r="AG191" s="293"/>
      <c r="AH191" s="293"/>
    </row>
    <row r="192" spans="8:34" x14ac:dyDescent="0.25">
      <c r="H192" s="293"/>
      <c r="I192" s="293"/>
      <c r="J192" s="293"/>
      <c r="K192" s="293"/>
      <c r="L192" s="293"/>
      <c r="M192" s="293"/>
      <c r="N192" s="293"/>
      <c r="O192" s="293"/>
      <c r="P192" s="293"/>
      <c r="Q192" s="293"/>
      <c r="R192" s="293"/>
      <c r="S192" s="293"/>
      <c r="T192" s="293"/>
      <c r="U192" s="293"/>
      <c r="V192" s="293"/>
      <c r="W192" s="293"/>
      <c r="X192" s="293"/>
      <c r="Y192" s="293"/>
      <c r="Z192" s="293"/>
      <c r="AA192" s="293"/>
      <c r="AB192" s="293"/>
      <c r="AC192" s="293"/>
      <c r="AD192" s="293"/>
      <c r="AE192" s="293"/>
      <c r="AF192" s="293"/>
      <c r="AG192" s="293"/>
      <c r="AH192" s="293"/>
    </row>
    <row r="193" spans="8:34" x14ac:dyDescent="0.25">
      <c r="H193" s="293"/>
      <c r="I193" s="293"/>
      <c r="J193" s="293"/>
      <c r="K193" s="293"/>
      <c r="L193" s="293"/>
      <c r="M193" s="293"/>
      <c r="N193" s="293"/>
      <c r="O193" s="293"/>
      <c r="P193" s="293"/>
      <c r="Q193" s="293"/>
      <c r="R193" s="293"/>
      <c r="S193" s="293"/>
      <c r="T193" s="293"/>
      <c r="U193" s="293"/>
      <c r="V193" s="293"/>
      <c r="W193" s="293"/>
      <c r="X193" s="293"/>
      <c r="Y193" s="293"/>
      <c r="Z193" s="293"/>
      <c r="AA193" s="293"/>
      <c r="AB193" s="293"/>
      <c r="AC193" s="293"/>
      <c r="AD193" s="293"/>
      <c r="AE193" s="293"/>
      <c r="AF193" s="293"/>
      <c r="AG193" s="293"/>
      <c r="AH193" s="293"/>
    </row>
    <row r="194" spans="8:34" x14ac:dyDescent="0.25">
      <c r="H194" s="293"/>
      <c r="I194" s="293"/>
      <c r="J194" s="293"/>
      <c r="K194" s="293"/>
      <c r="L194" s="293"/>
      <c r="M194" s="293"/>
      <c r="N194" s="293"/>
      <c r="O194" s="293"/>
      <c r="P194" s="293"/>
      <c r="Q194" s="293"/>
      <c r="R194" s="293"/>
      <c r="S194" s="293"/>
      <c r="T194" s="293"/>
      <c r="U194" s="293"/>
      <c r="V194" s="293"/>
      <c r="W194" s="293"/>
      <c r="X194" s="293"/>
      <c r="Y194" s="293"/>
      <c r="Z194" s="293"/>
      <c r="AA194" s="293"/>
      <c r="AB194" s="293"/>
      <c r="AC194" s="293"/>
      <c r="AD194" s="293"/>
      <c r="AE194" s="293"/>
      <c r="AF194" s="293"/>
      <c r="AG194" s="293"/>
      <c r="AH194" s="293"/>
    </row>
    <row r="195" spans="8:34" x14ac:dyDescent="0.25">
      <c r="H195" s="293"/>
      <c r="I195" s="293"/>
      <c r="J195" s="293"/>
      <c r="K195" s="293"/>
      <c r="L195" s="293"/>
      <c r="M195" s="293"/>
      <c r="N195" s="293"/>
      <c r="O195" s="293"/>
      <c r="P195" s="293"/>
      <c r="Q195" s="293"/>
      <c r="R195" s="293"/>
      <c r="S195" s="293"/>
      <c r="T195" s="293"/>
      <c r="U195" s="293"/>
      <c r="V195" s="293"/>
      <c r="W195" s="293"/>
      <c r="X195" s="293"/>
      <c r="Y195" s="293"/>
      <c r="Z195" s="293"/>
      <c r="AA195" s="293"/>
      <c r="AB195" s="293"/>
      <c r="AC195" s="293"/>
      <c r="AD195" s="293"/>
      <c r="AE195" s="293"/>
      <c r="AF195" s="293"/>
      <c r="AG195" s="293"/>
      <c r="AH195" s="293"/>
    </row>
    <row r="196" spans="8:34" x14ac:dyDescent="0.25">
      <c r="H196" s="293"/>
      <c r="I196" s="293"/>
      <c r="J196" s="293"/>
      <c r="K196" s="293"/>
      <c r="L196" s="293"/>
      <c r="M196" s="293"/>
      <c r="N196" s="293"/>
      <c r="O196" s="293"/>
      <c r="P196" s="293"/>
      <c r="Q196" s="293"/>
      <c r="R196" s="293"/>
      <c r="S196" s="293"/>
      <c r="T196" s="293"/>
      <c r="U196" s="293"/>
      <c r="V196" s="293"/>
      <c r="W196" s="293"/>
      <c r="X196" s="293"/>
      <c r="Y196" s="293"/>
      <c r="Z196" s="293"/>
      <c r="AA196" s="293"/>
      <c r="AB196" s="293"/>
      <c r="AC196" s="293"/>
      <c r="AD196" s="293"/>
      <c r="AE196" s="293"/>
      <c r="AF196" s="293"/>
      <c r="AG196" s="293"/>
      <c r="AH196" s="293"/>
    </row>
    <row r="197" spans="8:34" x14ac:dyDescent="0.25">
      <c r="H197" s="293"/>
      <c r="I197" s="293"/>
      <c r="J197" s="293"/>
      <c r="K197" s="293"/>
      <c r="L197" s="293"/>
      <c r="M197" s="293"/>
      <c r="N197" s="293"/>
      <c r="O197" s="293"/>
      <c r="P197" s="293"/>
      <c r="Q197" s="293"/>
      <c r="R197" s="293"/>
      <c r="S197" s="293"/>
      <c r="T197" s="293"/>
      <c r="U197" s="293"/>
      <c r="V197" s="293"/>
      <c r="W197" s="293"/>
      <c r="X197" s="293"/>
      <c r="Y197" s="293"/>
      <c r="Z197" s="293"/>
      <c r="AA197" s="293"/>
      <c r="AB197" s="293"/>
      <c r="AC197" s="293"/>
      <c r="AD197" s="293"/>
      <c r="AE197" s="293"/>
      <c r="AF197" s="293"/>
      <c r="AG197" s="293"/>
      <c r="AH197" s="293"/>
    </row>
    <row r="198" spans="8:34" x14ac:dyDescent="0.25">
      <c r="H198" s="293"/>
      <c r="I198" s="293"/>
      <c r="J198" s="293"/>
      <c r="K198" s="293"/>
      <c r="L198" s="293"/>
      <c r="M198" s="293"/>
      <c r="N198" s="293"/>
      <c r="O198" s="293"/>
      <c r="P198" s="293"/>
      <c r="Q198" s="293"/>
      <c r="R198" s="293"/>
      <c r="S198" s="293"/>
      <c r="T198" s="293"/>
      <c r="U198" s="293"/>
      <c r="V198" s="293"/>
      <c r="W198" s="293"/>
      <c r="X198" s="293"/>
      <c r="Y198" s="293"/>
      <c r="Z198" s="293"/>
      <c r="AA198" s="293"/>
      <c r="AB198" s="293"/>
      <c r="AC198" s="293"/>
      <c r="AD198" s="293"/>
      <c r="AE198" s="293"/>
      <c r="AF198" s="293"/>
      <c r="AG198" s="293"/>
      <c r="AH198" s="293"/>
    </row>
    <row r="199" spans="8:34" x14ac:dyDescent="0.25">
      <c r="H199" s="293"/>
      <c r="I199" s="293"/>
      <c r="J199" s="293"/>
      <c r="K199" s="293"/>
      <c r="L199" s="293"/>
      <c r="M199" s="293"/>
      <c r="N199" s="293"/>
      <c r="O199" s="293"/>
      <c r="P199" s="293"/>
      <c r="Q199" s="293"/>
      <c r="R199" s="293"/>
      <c r="S199" s="293"/>
      <c r="T199" s="293"/>
      <c r="U199" s="293"/>
      <c r="V199" s="293"/>
      <c r="W199" s="293"/>
      <c r="X199" s="293"/>
      <c r="Y199" s="293"/>
      <c r="Z199" s="293"/>
      <c r="AA199" s="293"/>
      <c r="AB199" s="293"/>
      <c r="AC199" s="293"/>
      <c r="AD199" s="293"/>
      <c r="AE199" s="293"/>
      <c r="AF199" s="293"/>
      <c r="AG199" s="293"/>
      <c r="AH199" s="293"/>
    </row>
    <row r="200" spans="8:34" x14ac:dyDescent="0.25">
      <c r="H200" s="293"/>
      <c r="I200" s="293"/>
      <c r="J200" s="293"/>
      <c r="K200" s="293"/>
      <c r="L200" s="293"/>
      <c r="M200" s="293"/>
      <c r="N200" s="293"/>
      <c r="O200" s="293"/>
      <c r="P200" s="293"/>
      <c r="Q200" s="293"/>
      <c r="R200" s="293"/>
      <c r="S200" s="293"/>
      <c r="T200" s="293"/>
      <c r="U200" s="293"/>
      <c r="V200" s="293"/>
      <c r="W200" s="293"/>
      <c r="X200" s="293"/>
      <c r="Y200" s="293"/>
      <c r="Z200" s="293"/>
      <c r="AA200" s="293"/>
      <c r="AB200" s="293"/>
      <c r="AC200" s="293"/>
      <c r="AD200" s="293"/>
      <c r="AE200" s="293"/>
      <c r="AF200" s="293"/>
      <c r="AG200" s="293"/>
      <c r="AH200" s="293"/>
    </row>
    <row r="201" spans="8:34" x14ac:dyDescent="0.25">
      <c r="H201" s="293"/>
      <c r="I201" s="293"/>
      <c r="J201" s="293"/>
      <c r="K201" s="293"/>
      <c r="L201" s="293"/>
      <c r="M201" s="293"/>
      <c r="N201" s="293"/>
      <c r="O201" s="293"/>
      <c r="P201" s="293"/>
      <c r="Q201" s="293"/>
      <c r="R201" s="293"/>
      <c r="S201" s="293"/>
      <c r="T201" s="293"/>
      <c r="U201" s="293"/>
      <c r="V201" s="293"/>
      <c r="W201" s="293"/>
      <c r="X201" s="293"/>
      <c r="Y201" s="293"/>
      <c r="Z201" s="293"/>
      <c r="AA201" s="293"/>
      <c r="AB201" s="293"/>
      <c r="AC201" s="293"/>
      <c r="AD201" s="293"/>
      <c r="AE201" s="293"/>
      <c r="AF201" s="293"/>
      <c r="AG201" s="293"/>
      <c r="AH201" s="293"/>
    </row>
    <row r="202" spans="8:34" x14ac:dyDescent="0.25">
      <c r="H202" s="293"/>
      <c r="I202" s="293"/>
      <c r="J202" s="293"/>
      <c r="K202" s="293"/>
      <c r="L202" s="293"/>
      <c r="M202" s="293"/>
      <c r="N202" s="293"/>
      <c r="O202" s="293"/>
      <c r="P202" s="293"/>
      <c r="Q202" s="293"/>
      <c r="R202" s="293"/>
      <c r="S202" s="293"/>
      <c r="T202" s="293"/>
      <c r="U202" s="293"/>
      <c r="V202" s="293"/>
      <c r="W202" s="293"/>
      <c r="X202" s="293"/>
      <c r="Y202" s="293"/>
      <c r="Z202" s="293"/>
      <c r="AA202" s="293"/>
      <c r="AB202" s="293"/>
      <c r="AC202" s="293"/>
      <c r="AD202" s="293"/>
      <c r="AE202" s="293"/>
      <c r="AF202" s="293"/>
      <c r="AG202" s="293"/>
      <c r="AH202" s="293"/>
    </row>
    <row r="203" spans="8:34" x14ac:dyDescent="0.25">
      <c r="H203" s="293"/>
      <c r="I203" s="293"/>
      <c r="J203" s="293"/>
      <c r="K203" s="293"/>
      <c r="L203" s="293"/>
      <c r="M203" s="293"/>
      <c r="N203" s="293"/>
      <c r="O203" s="293"/>
      <c r="P203" s="293"/>
      <c r="Q203" s="293"/>
      <c r="R203" s="293"/>
      <c r="S203" s="293"/>
      <c r="T203" s="293"/>
      <c r="U203" s="293"/>
      <c r="V203" s="293"/>
      <c r="W203" s="293"/>
      <c r="X203" s="293"/>
      <c r="Y203" s="293"/>
      <c r="Z203" s="293"/>
      <c r="AA203" s="293"/>
      <c r="AB203" s="293"/>
      <c r="AC203" s="293"/>
      <c r="AD203" s="293"/>
      <c r="AE203" s="293"/>
      <c r="AF203" s="293"/>
      <c r="AG203" s="293"/>
      <c r="AH203" s="293"/>
    </row>
    <row r="204" spans="8:34" x14ac:dyDescent="0.25">
      <c r="H204" s="293"/>
      <c r="I204" s="293"/>
      <c r="J204" s="293"/>
      <c r="K204" s="293"/>
      <c r="L204" s="293"/>
      <c r="M204" s="293"/>
      <c r="N204" s="293"/>
      <c r="O204" s="293"/>
      <c r="P204" s="293"/>
      <c r="Q204" s="293"/>
      <c r="R204" s="293"/>
      <c r="S204" s="293"/>
      <c r="T204" s="293"/>
      <c r="U204" s="293"/>
      <c r="V204" s="293"/>
      <c r="W204" s="293"/>
      <c r="X204" s="293"/>
      <c r="Y204" s="293"/>
      <c r="Z204" s="293"/>
      <c r="AA204" s="293"/>
      <c r="AB204" s="293"/>
      <c r="AC204" s="293"/>
      <c r="AD204" s="293"/>
      <c r="AE204" s="293"/>
      <c r="AF204" s="293"/>
      <c r="AG204" s="293"/>
      <c r="AH204" s="293"/>
    </row>
    <row r="205" spans="8:34" x14ac:dyDescent="0.25">
      <c r="H205" s="293"/>
      <c r="I205" s="293"/>
      <c r="J205" s="293"/>
      <c r="K205" s="293"/>
      <c r="L205" s="293"/>
      <c r="M205" s="293"/>
      <c r="N205" s="293"/>
      <c r="O205" s="293"/>
      <c r="P205" s="293"/>
      <c r="Q205" s="293"/>
      <c r="R205" s="293"/>
      <c r="S205" s="293"/>
      <c r="T205" s="293"/>
      <c r="U205" s="293"/>
      <c r="V205" s="293"/>
      <c r="W205" s="293"/>
      <c r="X205" s="293"/>
      <c r="Y205" s="293"/>
      <c r="Z205" s="293"/>
      <c r="AA205" s="293"/>
      <c r="AB205" s="293"/>
      <c r="AC205" s="293"/>
      <c r="AD205" s="293"/>
      <c r="AE205" s="293"/>
      <c r="AF205" s="293"/>
      <c r="AG205" s="293"/>
      <c r="AH205" s="293"/>
    </row>
    <row r="206" spans="8:34" x14ac:dyDescent="0.25">
      <c r="H206" s="293"/>
      <c r="I206" s="293"/>
      <c r="J206" s="293"/>
      <c r="K206" s="293"/>
      <c r="L206" s="293"/>
      <c r="M206" s="293"/>
      <c r="N206" s="293"/>
      <c r="O206" s="293"/>
      <c r="P206" s="293"/>
      <c r="Q206" s="293"/>
      <c r="R206" s="293"/>
      <c r="S206" s="293"/>
      <c r="T206" s="293"/>
      <c r="U206" s="293"/>
      <c r="V206" s="293"/>
      <c r="W206" s="293"/>
      <c r="X206" s="293"/>
      <c r="Y206" s="293"/>
      <c r="Z206" s="293"/>
      <c r="AA206" s="293"/>
      <c r="AB206" s="293"/>
      <c r="AC206" s="293"/>
      <c r="AD206" s="293"/>
      <c r="AE206" s="293"/>
      <c r="AF206" s="293"/>
      <c r="AG206" s="293"/>
      <c r="AH206" s="293"/>
    </row>
    <row r="207" spans="8:34" x14ac:dyDescent="0.25">
      <c r="H207" s="293"/>
      <c r="I207" s="293"/>
      <c r="J207" s="293"/>
      <c r="K207" s="293"/>
      <c r="L207" s="293"/>
      <c r="M207" s="293"/>
      <c r="N207" s="293"/>
      <c r="O207" s="293"/>
      <c r="P207" s="293"/>
      <c r="Q207" s="293"/>
      <c r="R207" s="293"/>
      <c r="S207" s="293"/>
      <c r="T207" s="293"/>
      <c r="U207" s="293"/>
      <c r="V207" s="293"/>
      <c r="W207" s="293"/>
      <c r="X207" s="293"/>
      <c r="Y207" s="293"/>
      <c r="Z207" s="293"/>
      <c r="AA207" s="293"/>
      <c r="AB207" s="293"/>
      <c r="AC207" s="293"/>
      <c r="AD207" s="293"/>
      <c r="AE207" s="293"/>
      <c r="AF207" s="293"/>
      <c r="AG207" s="293"/>
      <c r="AH207" s="293"/>
    </row>
    <row r="208" spans="8:34" x14ac:dyDescent="0.25">
      <c r="H208" s="293"/>
      <c r="I208" s="293"/>
      <c r="J208" s="293"/>
      <c r="K208" s="293"/>
      <c r="L208" s="293"/>
      <c r="M208" s="293"/>
      <c r="N208" s="293"/>
      <c r="O208" s="293"/>
      <c r="P208" s="293"/>
      <c r="Q208" s="293"/>
      <c r="R208" s="293"/>
      <c r="S208" s="293"/>
      <c r="T208" s="293"/>
      <c r="U208" s="293"/>
      <c r="V208" s="293"/>
      <c r="W208" s="293"/>
      <c r="X208" s="293"/>
      <c r="Y208" s="293"/>
      <c r="Z208" s="293"/>
      <c r="AA208" s="293"/>
      <c r="AB208" s="293"/>
      <c r="AC208" s="293"/>
      <c r="AD208" s="293"/>
      <c r="AE208" s="293"/>
      <c r="AF208" s="293"/>
      <c r="AG208" s="293"/>
      <c r="AH208" s="293"/>
    </row>
    <row r="209" spans="8:34" x14ac:dyDescent="0.25">
      <c r="H209" s="293"/>
      <c r="I209" s="293"/>
      <c r="J209" s="293"/>
      <c r="K209" s="293"/>
      <c r="L209" s="293"/>
      <c r="M209" s="293"/>
      <c r="N209" s="293"/>
      <c r="O209" s="293"/>
      <c r="P209" s="293"/>
      <c r="Q209" s="293"/>
      <c r="R209" s="293"/>
      <c r="S209" s="293"/>
      <c r="T209" s="293"/>
      <c r="U209" s="293"/>
      <c r="V209" s="293"/>
      <c r="W209" s="293"/>
      <c r="X209" s="293"/>
      <c r="Y209" s="293"/>
      <c r="Z209" s="293"/>
      <c r="AA209" s="293"/>
      <c r="AB209" s="293"/>
      <c r="AC209" s="293"/>
      <c r="AD209" s="293"/>
      <c r="AE209" s="293"/>
      <c r="AF209" s="293"/>
      <c r="AG209" s="293"/>
      <c r="AH209" s="293"/>
    </row>
    <row r="210" spans="8:34" x14ac:dyDescent="0.25">
      <c r="H210" s="293"/>
      <c r="I210" s="293"/>
      <c r="J210" s="293"/>
      <c r="K210" s="293"/>
      <c r="L210" s="293"/>
      <c r="M210" s="293"/>
      <c r="N210" s="293"/>
      <c r="O210" s="293"/>
      <c r="P210" s="293"/>
      <c r="Q210" s="293"/>
      <c r="R210" s="293"/>
      <c r="S210" s="293"/>
      <c r="T210" s="293"/>
      <c r="U210" s="293"/>
      <c r="V210" s="293"/>
      <c r="W210" s="293"/>
      <c r="X210" s="293"/>
      <c r="Y210" s="293"/>
      <c r="Z210" s="293"/>
      <c r="AA210" s="293"/>
      <c r="AB210" s="293"/>
      <c r="AC210" s="293"/>
      <c r="AD210" s="293"/>
      <c r="AE210" s="293"/>
      <c r="AF210" s="293"/>
      <c r="AG210" s="293"/>
      <c r="AH210" s="293"/>
    </row>
    <row r="211" spans="8:34" x14ac:dyDescent="0.25">
      <c r="H211" s="293"/>
      <c r="I211" s="293"/>
      <c r="J211" s="293"/>
      <c r="K211" s="293"/>
      <c r="L211" s="293"/>
      <c r="M211" s="293"/>
      <c r="N211" s="293"/>
      <c r="O211" s="293"/>
      <c r="P211" s="293"/>
      <c r="Q211" s="293"/>
      <c r="R211" s="293"/>
      <c r="S211" s="293"/>
      <c r="T211" s="293"/>
      <c r="U211" s="293"/>
      <c r="V211" s="293"/>
      <c r="W211" s="293"/>
      <c r="X211" s="293"/>
      <c r="Y211" s="293"/>
      <c r="Z211" s="293"/>
      <c r="AA211" s="293"/>
      <c r="AB211" s="293"/>
      <c r="AC211" s="293"/>
      <c r="AD211" s="293"/>
      <c r="AE211" s="293"/>
      <c r="AF211" s="293"/>
      <c r="AG211" s="293"/>
      <c r="AH211" s="293"/>
    </row>
    <row r="212" spans="8:34" x14ac:dyDescent="0.25">
      <c r="H212" s="293"/>
      <c r="I212" s="293"/>
      <c r="J212" s="293"/>
      <c r="K212" s="293"/>
      <c r="L212" s="293"/>
      <c r="M212" s="293"/>
      <c r="N212" s="293"/>
      <c r="O212" s="293"/>
      <c r="P212" s="293"/>
      <c r="Q212" s="293"/>
      <c r="R212" s="293"/>
      <c r="S212" s="293"/>
      <c r="T212" s="293"/>
      <c r="U212" s="293"/>
      <c r="V212" s="293"/>
      <c r="W212" s="293"/>
      <c r="X212" s="293"/>
      <c r="Y212" s="293"/>
      <c r="Z212" s="293"/>
      <c r="AA212" s="293"/>
      <c r="AB212" s="293"/>
      <c r="AC212" s="293"/>
      <c r="AD212" s="293"/>
      <c r="AE212" s="293"/>
      <c r="AF212" s="293"/>
      <c r="AG212" s="293"/>
      <c r="AH212" s="293"/>
    </row>
    <row r="213" spans="8:34" x14ac:dyDescent="0.25">
      <c r="H213" s="293"/>
      <c r="I213" s="293"/>
      <c r="J213" s="293"/>
      <c r="K213" s="293"/>
      <c r="L213" s="293"/>
      <c r="M213" s="293"/>
      <c r="N213" s="293"/>
      <c r="O213" s="293"/>
      <c r="P213" s="293"/>
      <c r="Q213" s="293"/>
      <c r="R213" s="293"/>
      <c r="S213" s="293"/>
      <c r="T213" s="293"/>
      <c r="U213" s="293"/>
      <c r="V213" s="293"/>
      <c r="W213" s="293"/>
      <c r="X213" s="293"/>
      <c r="Y213" s="293"/>
      <c r="Z213" s="293"/>
      <c r="AA213" s="293"/>
      <c r="AB213" s="293"/>
      <c r="AC213" s="293"/>
      <c r="AD213" s="293"/>
      <c r="AE213" s="293"/>
      <c r="AF213" s="293"/>
      <c r="AG213" s="293"/>
      <c r="AH213" s="293"/>
    </row>
    <row r="214" spans="8:34" x14ac:dyDescent="0.25">
      <c r="H214" s="293"/>
      <c r="I214" s="293"/>
      <c r="J214" s="293"/>
      <c r="K214" s="293"/>
      <c r="L214" s="293"/>
      <c r="M214" s="293"/>
      <c r="N214" s="293"/>
      <c r="O214" s="293"/>
      <c r="P214" s="293"/>
      <c r="Q214" s="293"/>
      <c r="R214" s="293"/>
      <c r="S214" s="293"/>
      <c r="T214" s="293"/>
      <c r="U214" s="293"/>
      <c r="V214" s="293"/>
      <c r="W214" s="293"/>
      <c r="X214" s="293"/>
      <c r="Y214" s="293"/>
      <c r="Z214" s="293"/>
      <c r="AA214" s="293"/>
      <c r="AB214" s="293"/>
      <c r="AC214" s="293"/>
      <c r="AD214" s="293"/>
      <c r="AE214" s="293"/>
      <c r="AF214" s="293"/>
      <c r="AG214" s="293"/>
      <c r="AH214" s="293"/>
    </row>
    <row r="215" spans="8:34" x14ac:dyDescent="0.25">
      <c r="H215" s="293"/>
      <c r="I215" s="293"/>
      <c r="J215" s="293"/>
      <c r="K215" s="293"/>
      <c r="L215" s="293"/>
      <c r="M215" s="293"/>
      <c r="N215" s="293"/>
      <c r="O215" s="293"/>
      <c r="P215" s="293"/>
      <c r="Q215" s="293"/>
      <c r="R215" s="293"/>
      <c r="S215" s="293"/>
      <c r="T215" s="293"/>
      <c r="U215" s="293"/>
      <c r="V215" s="293"/>
      <c r="W215" s="293"/>
      <c r="X215" s="293"/>
      <c r="Y215" s="293"/>
      <c r="Z215" s="293"/>
      <c r="AA215" s="293"/>
      <c r="AB215" s="293"/>
      <c r="AC215" s="293"/>
      <c r="AD215" s="293"/>
      <c r="AE215" s="293"/>
      <c r="AF215" s="293"/>
      <c r="AG215" s="293"/>
      <c r="AH215" s="293"/>
    </row>
    <row r="216" spans="8:34" x14ac:dyDescent="0.25">
      <c r="H216" s="293"/>
      <c r="I216" s="293"/>
      <c r="J216" s="293"/>
      <c r="K216" s="293"/>
      <c r="L216" s="293"/>
      <c r="M216" s="293"/>
      <c r="N216" s="293"/>
      <c r="O216" s="293"/>
      <c r="P216" s="293"/>
      <c r="Q216" s="293"/>
      <c r="R216" s="293"/>
      <c r="S216" s="293"/>
      <c r="T216" s="293"/>
      <c r="U216" s="293"/>
      <c r="V216" s="293"/>
      <c r="W216" s="293"/>
      <c r="X216" s="293"/>
      <c r="Y216" s="293"/>
      <c r="Z216" s="293"/>
      <c r="AA216" s="293"/>
      <c r="AB216" s="293"/>
      <c r="AC216" s="293"/>
      <c r="AD216" s="293"/>
      <c r="AE216" s="293"/>
      <c r="AF216" s="293"/>
      <c r="AG216" s="293"/>
      <c r="AH216" s="293"/>
    </row>
    <row r="217" spans="8:34" x14ac:dyDescent="0.25">
      <c r="H217" s="293"/>
      <c r="I217" s="293"/>
      <c r="J217" s="293"/>
      <c r="K217" s="293"/>
      <c r="L217" s="293"/>
      <c r="M217" s="293"/>
      <c r="N217" s="293"/>
      <c r="O217" s="293"/>
      <c r="P217" s="293"/>
      <c r="Q217" s="293"/>
      <c r="R217" s="293"/>
      <c r="S217" s="293"/>
      <c r="T217" s="293"/>
      <c r="U217" s="293"/>
      <c r="V217" s="293"/>
      <c r="W217" s="293"/>
      <c r="X217" s="293"/>
      <c r="Y217" s="293"/>
      <c r="Z217" s="293"/>
      <c r="AA217" s="293"/>
      <c r="AB217" s="293"/>
      <c r="AC217" s="293"/>
      <c r="AD217" s="293"/>
      <c r="AE217" s="293"/>
      <c r="AF217" s="293"/>
      <c r="AG217" s="293"/>
      <c r="AH217" s="293"/>
    </row>
    <row r="218" spans="8:34" x14ac:dyDescent="0.25">
      <c r="H218" s="293"/>
      <c r="I218" s="293"/>
      <c r="J218" s="293"/>
      <c r="K218" s="293"/>
      <c r="L218" s="293"/>
      <c r="M218" s="293"/>
      <c r="N218" s="293"/>
      <c r="O218" s="293"/>
      <c r="P218" s="293"/>
      <c r="Q218" s="293"/>
      <c r="R218" s="293"/>
      <c r="S218" s="293"/>
      <c r="T218" s="293"/>
      <c r="U218" s="293"/>
      <c r="V218" s="293"/>
      <c r="W218" s="293"/>
      <c r="X218" s="293"/>
      <c r="Y218" s="293"/>
      <c r="Z218" s="293"/>
      <c r="AA218" s="293"/>
      <c r="AB218" s="293"/>
      <c r="AC218" s="293"/>
      <c r="AD218" s="293"/>
      <c r="AE218" s="293"/>
      <c r="AF218" s="293"/>
      <c r="AG218" s="293"/>
      <c r="AH218" s="293"/>
    </row>
    <row r="219" spans="8:34" x14ac:dyDescent="0.25">
      <c r="H219" s="293"/>
      <c r="I219" s="293"/>
      <c r="J219" s="293"/>
      <c r="K219" s="293"/>
      <c r="L219" s="293"/>
      <c r="M219" s="293"/>
      <c r="N219" s="293"/>
      <c r="O219" s="293"/>
      <c r="P219" s="293"/>
      <c r="Q219" s="293"/>
      <c r="R219" s="293"/>
      <c r="S219" s="293"/>
      <c r="T219" s="293"/>
      <c r="U219" s="293"/>
      <c r="V219" s="293"/>
      <c r="W219" s="293"/>
      <c r="X219" s="293"/>
      <c r="Y219" s="293"/>
      <c r="Z219" s="293"/>
      <c r="AA219" s="293"/>
      <c r="AB219" s="293"/>
      <c r="AC219" s="293"/>
      <c r="AD219" s="293"/>
      <c r="AE219" s="293"/>
      <c r="AF219" s="293"/>
      <c r="AG219" s="293"/>
      <c r="AH219" s="293"/>
    </row>
    <row r="220" spans="8:34" x14ac:dyDescent="0.25">
      <c r="H220" s="293"/>
      <c r="I220" s="293"/>
      <c r="J220" s="293"/>
      <c r="K220" s="293"/>
      <c r="L220" s="293"/>
      <c r="M220" s="293"/>
      <c r="N220" s="293"/>
      <c r="O220" s="293"/>
      <c r="P220" s="293"/>
      <c r="Q220" s="293"/>
      <c r="R220" s="293"/>
      <c r="S220" s="293"/>
      <c r="T220" s="293"/>
      <c r="U220" s="293"/>
      <c r="V220" s="293"/>
      <c r="W220" s="293"/>
      <c r="X220" s="293"/>
      <c r="Y220" s="293"/>
      <c r="Z220" s="293"/>
      <c r="AA220" s="293"/>
      <c r="AB220" s="293"/>
      <c r="AC220" s="293"/>
      <c r="AD220" s="293"/>
      <c r="AE220" s="293"/>
      <c r="AF220" s="293"/>
      <c r="AG220" s="293"/>
      <c r="AH220" s="293"/>
    </row>
    <row r="221" spans="8:34" x14ac:dyDescent="0.25">
      <c r="H221" s="293"/>
      <c r="I221" s="293"/>
      <c r="J221" s="293"/>
      <c r="K221" s="293"/>
      <c r="L221" s="293"/>
      <c r="M221" s="293"/>
      <c r="N221" s="293"/>
      <c r="O221" s="293"/>
      <c r="P221" s="293"/>
      <c r="Q221" s="293"/>
      <c r="R221" s="293"/>
      <c r="S221" s="293"/>
      <c r="T221" s="293"/>
      <c r="U221" s="293"/>
      <c r="V221" s="293"/>
      <c r="W221" s="293"/>
      <c r="X221" s="293"/>
      <c r="Y221" s="293"/>
      <c r="Z221" s="293"/>
      <c r="AA221" s="293"/>
      <c r="AB221" s="293"/>
      <c r="AC221" s="293"/>
      <c r="AD221" s="293"/>
      <c r="AE221" s="293"/>
      <c r="AF221" s="293"/>
      <c r="AG221" s="293"/>
      <c r="AH221" s="293"/>
    </row>
    <row r="222" spans="8:34" x14ac:dyDescent="0.25">
      <c r="H222" s="293"/>
      <c r="I222" s="293"/>
      <c r="J222" s="293"/>
      <c r="K222" s="293"/>
      <c r="L222" s="293"/>
      <c r="M222" s="293"/>
      <c r="N222" s="293"/>
      <c r="O222" s="293"/>
      <c r="P222" s="293"/>
      <c r="Q222" s="293"/>
      <c r="R222" s="293"/>
      <c r="S222" s="293"/>
      <c r="T222" s="293"/>
      <c r="U222" s="293"/>
      <c r="V222" s="293"/>
      <c r="W222" s="293"/>
      <c r="X222" s="293"/>
      <c r="Y222" s="293"/>
      <c r="Z222" s="293"/>
      <c r="AA222" s="293"/>
      <c r="AB222" s="293"/>
      <c r="AC222" s="293"/>
      <c r="AD222" s="293"/>
      <c r="AE222" s="293"/>
      <c r="AF222" s="293"/>
      <c r="AG222" s="293"/>
      <c r="AH222" s="293"/>
    </row>
    <row r="223" spans="8:34" x14ac:dyDescent="0.25">
      <c r="H223" s="293"/>
      <c r="I223" s="293"/>
      <c r="J223" s="293"/>
      <c r="K223" s="293"/>
      <c r="L223" s="293"/>
      <c r="M223" s="293"/>
      <c r="N223" s="293"/>
      <c r="O223" s="293"/>
      <c r="P223" s="293"/>
      <c r="Q223" s="293"/>
      <c r="R223" s="293"/>
      <c r="S223" s="293"/>
      <c r="T223" s="293"/>
      <c r="U223" s="293"/>
      <c r="V223" s="293"/>
      <c r="W223" s="293"/>
      <c r="X223" s="293"/>
      <c r="Y223" s="293"/>
      <c r="Z223" s="293"/>
      <c r="AA223" s="293"/>
      <c r="AB223" s="293"/>
      <c r="AC223" s="293"/>
      <c r="AD223" s="293"/>
      <c r="AE223" s="293"/>
      <c r="AF223" s="293"/>
      <c r="AG223" s="293"/>
      <c r="AH223" s="293"/>
    </row>
    <row r="224" spans="8:34" x14ac:dyDescent="0.25">
      <c r="H224" s="293"/>
      <c r="I224" s="293"/>
      <c r="J224" s="293"/>
      <c r="K224" s="293"/>
      <c r="L224" s="293"/>
      <c r="M224" s="293"/>
      <c r="N224" s="293"/>
      <c r="O224" s="293"/>
      <c r="P224" s="293"/>
      <c r="Q224" s="293"/>
      <c r="R224" s="293"/>
      <c r="S224" s="293"/>
      <c r="T224" s="293"/>
      <c r="U224" s="293"/>
      <c r="V224" s="293"/>
      <c r="W224" s="293"/>
      <c r="X224" s="293"/>
      <c r="Y224" s="293"/>
      <c r="Z224" s="293"/>
      <c r="AA224" s="293"/>
      <c r="AB224" s="293"/>
      <c r="AC224" s="293"/>
      <c r="AD224" s="293"/>
      <c r="AE224" s="293"/>
      <c r="AF224" s="293"/>
      <c r="AG224" s="293"/>
      <c r="AH224" s="293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73"/>
  <sheetViews>
    <sheetView topLeftCell="A21" workbookViewId="0">
      <selection activeCell="A42" sqref="A42"/>
    </sheetView>
  </sheetViews>
  <sheetFormatPr defaultColWidth="9.109375" defaultRowHeight="10.199999999999999" outlineLevelRow="2" x14ac:dyDescent="0.2"/>
  <cols>
    <col min="1" max="1" width="21.44140625" style="2" customWidth="1"/>
    <col min="2" max="2" width="9.5546875" style="12" bestFit="1" customWidth="1"/>
    <col min="3" max="3" width="13.44140625" style="137" bestFit="1" customWidth="1"/>
    <col min="4" max="4" width="11.44140625" style="14" customWidth="1"/>
    <col min="5" max="5" width="11.44140625" style="75" bestFit="1" customWidth="1"/>
    <col min="6" max="6" width="12.88671875" style="32" customWidth="1"/>
    <col min="7" max="7" width="7.44140625" style="14" bestFit="1" customWidth="1"/>
    <col min="8" max="9" width="8.33203125" style="14" bestFit="1" customWidth="1"/>
    <col min="10" max="10" width="8.44140625" style="32" customWidth="1"/>
    <col min="11" max="11" width="14.5546875" style="32" customWidth="1"/>
    <col min="12" max="15" width="9.109375" style="32"/>
    <col min="16" max="16" width="10.44140625" style="32" bestFit="1" customWidth="1"/>
    <col min="17" max="17" width="17.44140625" style="32" bestFit="1" customWidth="1"/>
    <col min="18" max="18" width="14.88671875" style="32" bestFit="1" customWidth="1"/>
    <col min="19" max="19" width="13.33203125" style="32" bestFit="1" customWidth="1"/>
    <col min="20" max="20" width="14.88671875" style="32" bestFit="1" customWidth="1"/>
    <col min="21" max="21" width="12.109375" style="32" bestFit="1" customWidth="1"/>
    <col min="22" max="22" width="10.109375" style="32" bestFit="1" customWidth="1"/>
    <col min="23" max="23" width="5.44140625" style="201" bestFit="1" customWidth="1"/>
    <col min="24" max="24" width="13.44140625" style="32" customWidth="1"/>
    <col min="25" max="25" width="21.33203125" style="32" bestFit="1" customWidth="1"/>
    <col min="26" max="26" width="14.6640625" style="32" bestFit="1" customWidth="1"/>
    <col min="27" max="27" width="7.88671875" style="47" customWidth="1"/>
    <col min="28" max="28" width="16.44140625" style="32" customWidth="1"/>
    <col min="29" max="29" width="9.109375" style="32"/>
    <col min="30" max="30" width="8.44140625" style="32" customWidth="1"/>
    <col min="31" max="31" width="8.33203125" style="202" bestFit="1" customWidth="1"/>
    <col min="32" max="33" width="11.109375" style="14" bestFit="1" customWidth="1"/>
    <col min="34" max="34" width="10.44140625" style="14" bestFit="1" customWidth="1"/>
    <col min="35" max="35" width="10.109375" style="203" bestFit="1" customWidth="1"/>
    <col min="36" max="36" width="12.33203125" style="32" customWidth="1"/>
    <col min="37" max="37" width="12" style="47" bestFit="1" customWidth="1"/>
    <col min="38" max="38" width="11" style="235" bestFit="1" customWidth="1"/>
    <col min="39" max="39" width="10.44140625" style="201" bestFit="1" customWidth="1"/>
    <col min="40" max="40" width="10.109375" style="32" bestFit="1" customWidth="1"/>
    <col min="41" max="41" width="11.44140625" style="32" bestFit="1" customWidth="1"/>
    <col min="42" max="16384" width="9.109375" style="32"/>
  </cols>
  <sheetData>
    <row r="1" spans="1:36" ht="13.2" x14ac:dyDescent="0.25">
      <c r="A1" s="34" t="s">
        <v>218</v>
      </c>
      <c r="B1" s="32"/>
      <c r="C1" s="200"/>
      <c r="O1" s="34"/>
      <c r="AD1" s="38" t="s">
        <v>77</v>
      </c>
    </row>
    <row r="2" spans="1:36" ht="16.5" customHeight="1" x14ac:dyDescent="0.25">
      <c r="A2" s="153"/>
      <c r="B2" s="204"/>
      <c r="C2" s="205"/>
      <c r="D2" s="206"/>
      <c r="E2" s="207"/>
      <c r="F2" s="204"/>
      <c r="G2" s="206"/>
      <c r="H2" s="206"/>
      <c r="I2" s="206"/>
      <c r="J2" s="204"/>
      <c r="K2" s="204"/>
      <c r="O2" s="34"/>
      <c r="AD2" s="2"/>
    </row>
    <row r="3" spans="1:36" ht="18.75" customHeight="1" x14ac:dyDescent="0.2">
      <c r="A3" s="153"/>
      <c r="B3" s="453" t="s">
        <v>220</v>
      </c>
      <c r="C3" s="208"/>
      <c r="D3" s="453" t="s">
        <v>221</v>
      </c>
      <c r="E3" s="207"/>
      <c r="F3" s="204"/>
      <c r="G3" s="206"/>
      <c r="H3" s="206"/>
      <c r="I3" s="206"/>
      <c r="J3" s="204"/>
      <c r="K3" s="204"/>
    </row>
    <row r="4" spans="1:36" ht="17.100000000000001" customHeight="1" x14ac:dyDescent="0.25">
      <c r="A4" s="118"/>
      <c r="B4" s="24" t="s">
        <v>219</v>
      </c>
      <c r="C4" s="32"/>
      <c r="D4" s="231" t="s">
        <v>222</v>
      </c>
      <c r="E4" s="24"/>
      <c r="F4" s="24"/>
      <c r="G4" s="24"/>
      <c r="P4" s="203"/>
      <c r="S4" s="203"/>
      <c r="W4" s="32"/>
      <c r="X4" s="209"/>
    </row>
    <row r="5" spans="1:36" ht="17.100000000000001" customHeight="1" x14ac:dyDescent="0.2">
      <c r="A5" s="12"/>
      <c r="B5" s="121" t="s">
        <v>20</v>
      </c>
      <c r="C5" s="121" t="s">
        <v>21</v>
      </c>
      <c r="D5" s="121" t="s">
        <v>20</v>
      </c>
      <c r="E5" s="121" t="s">
        <v>21</v>
      </c>
      <c r="F5" s="24"/>
      <c r="O5" s="135"/>
      <c r="P5" s="203"/>
      <c r="R5" s="14"/>
      <c r="S5" s="203"/>
      <c r="U5" s="14"/>
      <c r="V5" s="14"/>
      <c r="W5" s="75"/>
      <c r="X5" s="15"/>
    </row>
    <row r="6" spans="1:36" ht="15" customHeight="1" x14ac:dyDescent="0.2">
      <c r="A6" s="12">
        <v>1</v>
      </c>
      <c r="B6" s="24">
        <v>-1960</v>
      </c>
      <c r="C6" s="24">
        <v>-1613</v>
      </c>
      <c r="D6" s="24">
        <v>-1385</v>
      </c>
      <c r="E6" s="24">
        <v>-2000</v>
      </c>
      <c r="F6" s="24">
        <f>+C6+E6-B6-D6</f>
        <v>-268</v>
      </c>
      <c r="O6" s="135"/>
      <c r="P6" s="203"/>
      <c r="R6" s="14"/>
      <c r="S6" s="203"/>
      <c r="U6" s="14"/>
      <c r="V6" s="210"/>
      <c r="W6" s="75"/>
      <c r="X6" s="15"/>
      <c r="Y6" s="15"/>
      <c r="AD6" s="12"/>
      <c r="AE6" s="211"/>
      <c r="AF6" s="121"/>
      <c r="AG6" s="121"/>
      <c r="AH6" s="121"/>
      <c r="AI6" s="12"/>
    </row>
    <row r="7" spans="1:36" ht="15" customHeight="1" x14ac:dyDescent="0.2">
      <c r="A7" s="12">
        <v>2</v>
      </c>
      <c r="B7" s="24">
        <v>-2106</v>
      </c>
      <c r="C7" s="24">
        <v>-1613</v>
      </c>
      <c r="D7" s="24">
        <v>-811</v>
      </c>
      <c r="E7" s="24">
        <v>-2000</v>
      </c>
      <c r="F7" s="24">
        <f t="shared" ref="F7:F36" si="0">+C7+E7-B7-D7</f>
        <v>-696</v>
      </c>
      <c r="G7" s="206"/>
      <c r="J7" s="135"/>
      <c r="K7" s="135"/>
      <c r="L7" s="135"/>
      <c r="M7" s="135"/>
      <c r="N7" s="135"/>
      <c r="O7" s="135"/>
      <c r="P7" s="203"/>
      <c r="R7" s="14"/>
      <c r="S7" s="203"/>
      <c r="U7" s="14"/>
      <c r="V7" s="14"/>
      <c r="W7" s="75"/>
      <c r="X7" s="15"/>
      <c r="Y7" s="15"/>
      <c r="AD7" s="101"/>
      <c r="AE7" s="212"/>
      <c r="AF7" s="24"/>
      <c r="AG7" s="24"/>
      <c r="AH7" s="106"/>
      <c r="AI7" s="143"/>
    </row>
    <row r="8" spans="1:36" ht="15" customHeight="1" outlineLevel="2" x14ac:dyDescent="0.2">
      <c r="A8" s="12">
        <v>3</v>
      </c>
      <c r="B8" s="24">
        <v>-2069</v>
      </c>
      <c r="C8" s="24">
        <v>-1613</v>
      </c>
      <c r="D8" s="24">
        <v>-2341</v>
      </c>
      <c r="E8" s="24">
        <v>-2000</v>
      </c>
      <c r="F8" s="24">
        <f t="shared" si="0"/>
        <v>797</v>
      </c>
      <c r="G8" s="206"/>
      <c r="O8" s="135"/>
      <c r="P8" s="203"/>
      <c r="R8" s="14"/>
      <c r="S8" s="203"/>
      <c r="U8" s="14"/>
      <c r="V8" s="14"/>
      <c r="W8" s="75"/>
      <c r="X8" s="15"/>
      <c r="Y8" s="15"/>
      <c r="AD8" s="101"/>
      <c r="AE8" s="212"/>
      <c r="AF8" s="24"/>
      <c r="AG8" s="24"/>
      <c r="AH8" s="106"/>
      <c r="AI8" s="143"/>
      <c r="AJ8" s="15"/>
    </row>
    <row r="9" spans="1:36" ht="15" customHeight="1" outlineLevel="1" x14ac:dyDescent="0.2">
      <c r="A9" s="12">
        <v>4</v>
      </c>
      <c r="B9" s="24">
        <v>-2166</v>
      </c>
      <c r="C9" s="24">
        <v>-1613</v>
      </c>
      <c r="D9" s="51">
        <v>-2354</v>
      </c>
      <c r="E9" s="24">
        <v>-2000</v>
      </c>
      <c r="F9" s="24">
        <f t="shared" si="0"/>
        <v>907</v>
      </c>
      <c r="G9" s="206"/>
      <c r="O9" s="201"/>
      <c r="P9" s="203"/>
      <c r="R9" s="14"/>
      <c r="S9" s="203"/>
      <c r="U9" s="14"/>
      <c r="V9" s="14"/>
      <c r="W9" s="75"/>
      <c r="X9" s="15"/>
      <c r="Y9" s="15"/>
      <c r="AD9" s="101"/>
      <c r="AE9" s="212"/>
      <c r="AF9" s="24"/>
      <c r="AG9" s="24"/>
      <c r="AH9" s="106"/>
      <c r="AI9" s="143"/>
      <c r="AJ9" s="15"/>
    </row>
    <row r="10" spans="1:36" ht="15" customHeight="1" outlineLevel="2" x14ac:dyDescent="0.2">
      <c r="A10" s="12">
        <v>5</v>
      </c>
      <c r="B10" s="24">
        <v>-2259</v>
      </c>
      <c r="C10" s="24">
        <v>-1613</v>
      </c>
      <c r="D10" s="51">
        <v>-2518</v>
      </c>
      <c r="E10" s="24">
        <v>-2000</v>
      </c>
      <c r="F10" s="24">
        <f t="shared" si="0"/>
        <v>1164</v>
      </c>
      <c r="G10" s="206"/>
      <c r="O10" s="135"/>
      <c r="P10" s="203"/>
      <c r="R10" s="14"/>
      <c r="S10" s="203"/>
      <c r="U10" s="14"/>
      <c r="V10" s="14"/>
      <c r="W10" s="75"/>
      <c r="X10" s="15"/>
      <c r="Y10" s="15"/>
      <c r="AD10" s="101"/>
      <c r="AE10" s="212"/>
      <c r="AF10" s="24"/>
      <c r="AG10" s="24"/>
      <c r="AH10" s="106"/>
      <c r="AI10" s="143"/>
      <c r="AJ10" s="15"/>
    </row>
    <row r="11" spans="1:36" ht="15" customHeight="1" outlineLevel="2" x14ac:dyDescent="0.2">
      <c r="A11" s="12">
        <v>6</v>
      </c>
      <c r="B11" s="24">
        <v>-2152</v>
      </c>
      <c r="C11" s="24">
        <v>-1613</v>
      </c>
      <c r="D11" s="24">
        <v>-2440</v>
      </c>
      <c r="E11" s="24">
        <v>-2000</v>
      </c>
      <c r="F11" s="24">
        <f t="shared" si="0"/>
        <v>979</v>
      </c>
      <c r="G11" s="206"/>
      <c r="O11" s="135"/>
      <c r="P11" s="203"/>
      <c r="R11" s="14"/>
      <c r="S11" s="203"/>
      <c r="U11" s="14"/>
      <c r="V11" s="14"/>
      <c r="W11" s="75"/>
      <c r="X11" s="15"/>
      <c r="Y11" s="15"/>
      <c r="AD11" s="101"/>
      <c r="AE11" s="212"/>
      <c r="AF11" s="24"/>
      <c r="AG11" s="24"/>
      <c r="AH11" s="106"/>
      <c r="AI11" s="143"/>
      <c r="AJ11" s="15"/>
    </row>
    <row r="12" spans="1:36" ht="15" customHeight="1" outlineLevel="2" x14ac:dyDescent="0.2">
      <c r="A12" s="12">
        <v>7</v>
      </c>
      <c r="B12" s="24">
        <v>-2005</v>
      </c>
      <c r="C12" s="24">
        <v>-1613</v>
      </c>
      <c r="D12" s="51">
        <v>-2470</v>
      </c>
      <c r="E12" s="24">
        <v>-2000</v>
      </c>
      <c r="F12" s="24">
        <f t="shared" si="0"/>
        <v>862</v>
      </c>
      <c r="G12" s="206"/>
      <c r="O12" s="135"/>
      <c r="P12" s="203"/>
      <c r="R12" s="14"/>
      <c r="S12" s="203"/>
      <c r="U12" s="14"/>
      <c r="V12" s="14"/>
      <c r="W12" s="75"/>
      <c r="X12" s="15"/>
      <c r="Y12" s="15"/>
      <c r="AD12" s="101"/>
      <c r="AE12" s="212"/>
      <c r="AF12" s="24"/>
      <c r="AG12" s="24"/>
      <c r="AH12" s="106"/>
      <c r="AI12" s="143"/>
      <c r="AJ12" s="15"/>
    </row>
    <row r="13" spans="1:36" ht="15" customHeight="1" outlineLevel="2" x14ac:dyDescent="0.2">
      <c r="A13" s="12">
        <v>8</v>
      </c>
      <c r="B13" s="24">
        <v>-933</v>
      </c>
      <c r="C13" s="24">
        <v>-1613</v>
      </c>
      <c r="D13" s="24">
        <v>-2314</v>
      </c>
      <c r="E13" s="24">
        <v>-2000</v>
      </c>
      <c r="F13" s="24">
        <f t="shared" si="0"/>
        <v>-366</v>
      </c>
      <c r="G13" s="206"/>
      <c r="O13" s="135"/>
      <c r="P13" s="203"/>
      <c r="R13" s="14"/>
      <c r="S13" s="203"/>
      <c r="U13" s="14"/>
      <c r="V13" s="14"/>
      <c r="W13" s="75"/>
      <c r="X13" s="15"/>
      <c r="Y13" s="15"/>
      <c r="AD13" s="101"/>
      <c r="AE13" s="212"/>
      <c r="AF13" s="24"/>
      <c r="AG13" s="24"/>
      <c r="AH13" s="106"/>
      <c r="AI13" s="143"/>
      <c r="AJ13" s="15"/>
    </row>
    <row r="14" spans="1:36" ht="15" customHeight="1" outlineLevel="1" x14ac:dyDescent="0.2">
      <c r="A14" s="12">
        <v>9</v>
      </c>
      <c r="B14" s="24">
        <v>-1857</v>
      </c>
      <c r="C14" s="24">
        <v>-1613</v>
      </c>
      <c r="D14" s="24">
        <v>-787</v>
      </c>
      <c r="E14" s="24">
        <v>-2000</v>
      </c>
      <c r="F14" s="24">
        <f t="shared" si="0"/>
        <v>-969</v>
      </c>
      <c r="G14" s="206"/>
      <c r="O14" s="135"/>
      <c r="P14" s="203"/>
      <c r="R14" s="14"/>
      <c r="S14" s="203"/>
      <c r="U14" s="14"/>
      <c r="V14" s="14"/>
      <c r="W14" s="75"/>
      <c r="X14" s="15"/>
      <c r="Y14" s="15"/>
      <c r="AD14" s="101"/>
      <c r="AE14" s="212"/>
      <c r="AF14" s="24"/>
      <c r="AG14" s="24"/>
      <c r="AH14" s="106"/>
      <c r="AI14" s="143"/>
      <c r="AJ14" s="15"/>
    </row>
    <row r="15" spans="1:36" ht="15" customHeight="1" outlineLevel="2" x14ac:dyDescent="0.2">
      <c r="A15" s="12">
        <v>10</v>
      </c>
      <c r="B15" s="24">
        <v>-2242</v>
      </c>
      <c r="C15" s="24">
        <v>-1613</v>
      </c>
      <c r="D15" s="24">
        <v>-2568</v>
      </c>
      <c r="E15" s="24">
        <v>-2000</v>
      </c>
      <c r="F15" s="24">
        <f t="shared" si="0"/>
        <v>1197</v>
      </c>
      <c r="G15" s="206"/>
      <c r="O15" s="135"/>
      <c r="P15" s="203"/>
      <c r="R15" s="14"/>
      <c r="AD15" s="101"/>
      <c r="AE15" s="212"/>
      <c r="AF15" s="24"/>
      <c r="AG15" s="24"/>
      <c r="AH15" s="106"/>
      <c r="AI15" s="143"/>
      <c r="AJ15" s="15"/>
    </row>
    <row r="16" spans="1:36" ht="18" customHeight="1" outlineLevel="2" x14ac:dyDescent="0.2">
      <c r="A16" s="12">
        <v>11</v>
      </c>
      <c r="B16" s="24">
        <v>-2215</v>
      </c>
      <c r="C16" s="24">
        <v>-1613</v>
      </c>
      <c r="D16" s="24">
        <v>-2555</v>
      </c>
      <c r="E16" s="24">
        <v>-2000</v>
      </c>
      <c r="F16" s="24">
        <f t="shared" si="0"/>
        <v>1157</v>
      </c>
      <c r="G16" s="206"/>
      <c r="O16" s="135"/>
      <c r="P16" s="203"/>
      <c r="R16" s="14"/>
      <c r="S16" s="203"/>
      <c r="U16" s="14"/>
      <c r="V16" s="14"/>
      <c r="W16" s="75"/>
      <c r="X16" s="15"/>
      <c r="Y16" s="15"/>
      <c r="AD16" s="101"/>
      <c r="AE16" s="212"/>
      <c r="AF16" s="24"/>
      <c r="AG16" s="24"/>
      <c r="AH16" s="106"/>
      <c r="AI16" s="143"/>
      <c r="AJ16" s="15"/>
    </row>
    <row r="17" spans="1:36" ht="18" customHeight="1" outlineLevel="2" x14ac:dyDescent="0.2">
      <c r="A17" s="12">
        <v>12</v>
      </c>
      <c r="B17" s="24">
        <v>-2377</v>
      </c>
      <c r="C17" s="24">
        <v>-1613</v>
      </c>
      <c r="D17" s="24">
        <v>-2610</v>
      </c>
      <c r="E17" s="24">
        <v>-2000</v>
      </c>
      <c r="F17" s="24">
        <f t="shared" si="0"/>
        <v>1374</v>
      </c>
      <c r="G17" s="206"/>
      <c r="O17" s="135"/>
      <c r="P17" s="203"/>
      <c r="R17" s="14"/>
      <c r="S17" s="203"/>
      <c r="AD17" s="101"/>
      <c r="AE17" s="212"/>
      <c r="AF17" s="24"/>
      <c r="AG17" s="24"/>
      <c r="AH17" s="106"/>
      <c r="AI17" s="143"/>
      <c r="AJ17" s="15"/>
    </row>
    <row r="18" spans="1:36" ht="18" customHeight="1" outlineLevel="1" x14ac:dyDescent="0.2">
      <c r="A18" s="12">
        <v>13</v>
      </c>
      <c r="B18" s="24">
        <v>-2305</v>
      </c>
      <c r="C18" s="24">
        <v>-1613</v>
      </c>
      <c r="D18" s="24">
        <v>-2633</v>
      </c>
      <c r="E18" s="24">
        <v>-2000</v>
      </c>
      <c r="F18" s="24">
        <f t="shared" si="0"/>
        <v>1325</v>
      </c>
      <c r="G18" s="206"/>
      <c r="O18" s="135"/>
      <c r="P18" s="203"/>
      <c r="R18" s="14"/>
      <c r="S18" s="203"/>
      <c r="AD18" s="101"/>
      <c r="AE18" s="212"/>
      <c r="AF18" s="24"/>
      <c r="AG18" s="24"/>
      <c r="AH18" s="106"/>
      <c r="AI18" s="143"/>
      <c r="AJ18" s="15"/>
    </row>
    <row r="19" spans="1:36" ht="18" customHeight="1" outlineLevel="2" x14ac:dyDescent="0.2">
      <c r="A19" s="12">
        <v>14</v>
      </c>
      <c r="B19" s="24">
        <v>-2219</v>
      </c>
      <c r="C19" s="24">
        <v>-1613</v>
      </c>
      <c r="D19" s="24">
        <v>-2604</v>
      </c>
      <c r="E19" s="24">
        <v>-2000</v>
      </c>
      <c r="F19" s="24">
        <f t="shared" si="0"/>
        <v>1210</v>
      </c>
      <c r="G19" s="206"/>
      <c r="O19" s="135"/>
      <c r="P19" s="203"/>
      <c r="R19" s="14"/>
      <c r="S19" s="203"/>
      <c r="U19" s="14"/>
      <c r="AD19" s="101"/>
      <c r="AE19" s="212"/>
      <c r="AF19" s="24"/>
      <c r="AG19" s="24"/>
      <c r="AH19" s="106"/>
      <c r="AI19" s="143"/>
      <c r="AJ19" s="15"/>
    </row>
    <row r="20" spans="1:36" ht="18" customHeight="1" outlineLevel="1" x14ac:dyDescent="0.2">
      <c r="A20" s="12">
        <v>15</v>
      </c>
      <c r="B20" s="24">
        <v>-2198</v>
      </c>
      <c r="C20" s="24">
        <v>-1613</v>
      </c>
      <c r="D20" s="24">
        <v>-2274</v>
      </c>
      <c r="E20" s="24">
        <v>-2000</v>
      </c>
      <c r="F20" s="24">
        <f t="shared" si="0"/>
        <v>859</v>
      </c>
      <c r="G20" s="206"/>
      <c r="O20" s="135"/>
      <c r="P20" s="203"/>
      <c r="R20" s="14"/>
      <c r="S20" s="203"/>
      <c r="U20" s="14"/>
      <c r="AD20" s="101"/>
      <c r="AE20" s="212"/>
      <c r="AF20" s="24"/>
      <c r="AG20" s="24"/>
      <c r="AH20" s="106"/>
      <c r="AI20" s="143"/>
      <c r="AJ20" s="15"/>
    </row>
    <row r="21" spans="1:36" ht="18" customHeight="1" outlineLevel="2" x14ac:dyDescent="0.2">
      <c r="A21" s="12">
        <v>16</v>
      </c>
      <c r="B21" s="24"/>
      <c r="C21" s="24"/>
      <c r="D21" s="24"/>
      <c r="E21" s="24"/>
      <c r="F21" s="24">
        <f t="shared" si="0"/>
        <v>0</v>
      </c>
      <c r="G21" s="206"/>
      <c r="O21" s="135"/>
      <c r="P21" s="203"/>
      <c r="R21" s="14"/>
      <c r="S21" s="203"/>
      <c r="U21" s="14"/>
      <c r="AD21" s="101"/>
      <c r="AE21" s="212"/>
      <c r="AF21" s="24"/>
      <c r="AG21" s="24"/>
      <c r="AH21" s="106"/>
      <c r="AI21" s="143"/>
      <c r="AJ21" s="15"/>
    </row>
    <row r="22" spans="1:36" ht="18" customHeight="1" outlineLevel="2" x14ac:dyDescent="0.2">
      <c r="A22" s="12">
        <v>17</v>
      </c>
      <c r="B22" s="24"/>
      <c r="C22" s="24"/>
      <c r="D22" s="24"/>
      <c r="E22" s="24"/>
      <c r="F22" s="24">
        <f t="shared" si="0"/>
        <v>0</v>
      </c>
      <c r="G22" s="206"/>
      <c r="O22" s="135"/>
      <c r="P22" s="203"/>
      <c r="R22" s="14"/>
      <c r="S22" s="203"/>
      <c r="U22" s="14"/>
      <c r="V22" s="14"/>
      <c r="W22" s="75"/>
      <c r="X22" s="15"/>
      <c r="Y22" s="15"/>
      <c r="AD22" s="101"/>
      <c r="AE22" s="212"/>
      <c r="AF22" s="24"/>
      <c r="AG22" s="24"/>
      <c r="AH22" s="106"/>
      <c r="AI22" s="143"/>
      <c r="AJ22" s="15"/>
    </row>
    <row r="23" spans="1:36" ht="18" customHeight="1" outlineLevel="1" x14ac:dyDescent="0.2">
      <c r="A23" s="12">
        <v>18</v>
      </c>
      <c r="B23" s="24"/>
      <c r="C23" s="24"/>
      <c r="D23" s="24"/>
      <c r="E23" s="24"/>
      <c r="F23" s="24">
        <f t="shared" si="0"/>
        <v>0</v>
      </c>
      <c r="G23" s="206"/>
      <c r="O23" s="135"/>
      <c r="P23" s="203"/>
      <c r="R23" s="14"/>
      <c r="S23" s="203"/>
      <c r="U23" s="14"/>
      <c r="V23" s="14"/>
      <c r="W23" s="75"/>
      <c r="X23" s="15"/>
      <c r="Y23" s="15"/>
      <c r="AD23" s="101"/>
      <c r="AE23" s="212"/>
      <c r="AF23" s="24"/>
      <c r="AG23" s="24"/>
      <c r="AH23" s="106"/>
      <c r="AI23" s="143"/>
      <c r="AJ23" s="15"/>
    </row>
    <row r="24" spans="1:36" ht="18" customHeight="1" outlineLevel="2" x14ac:dyDescent="0.2">
      <c r="A24" s="12">
        <v>19</v>
      </c>
      <c r="B24" s="24"/>
      <c r="C24" s="24"/>
      <c r="D24" s="24"/>
      <c r="E24" s="24"/>
      <c r="F24" s="24">
        <f t="shared" si="0"/>
        <v>0</v>
      </c>
      <c r="G24" s="206"/>
      <c r="O24" s="135"/>
      <c r="P24" s="203"/>
      <c r="R24" s="14"/>
      <c r="S24" s="203"/>
      <c r="U24" s="14"/>
      <c r="V24" s="14"/>
      <c r="W24" s="75"/>
      <c r="X24" s="15"/>
      <c r="Y24" s="15"/>
      <c r="AD24" s="101"/>
      <c r="AE24" s="212"/>
      <c r="AF24" s="24"/>
      <c r="AG24" s="24"/>
      <c r="AH24" s="106"/>
      <c r="AI24" s="143"/>
      <c r="AJ24" s="15"/>
    </row>
    <row r="25" spans="1:36" ht="18" customHeight="1" outlineLevel="2" x14ac:dyDescent="0.2">
      <c r="A25" s="12">
        <v>20</v>
      </c>
      <c r="B25" s="24"/>
      <c r="C25" s="24"/>
      <c r="D25" s="24"/>
      <c r="E25" s="24"/>
      <c r="F25" s="24">
        <f t="shared" si="0"/>
        <v>0</v>
      </c>
      <c r="G25" s="206"/>
      <c r="O25" s="135"/>
      <c r="P25" s="203"/>
      <c r="Q25" s="214"/>
      <c r="R25" s="14"/>
      <c r="S25" s="203"/>
      <c r="U25" s="14"/>
      <c r="V25" s="14"/>
      <c r="W25" s="75"/>
      <c r="X25" s="15"/>
      <c r="Y25" s="15"/>
      <c r="AD25" s="101"/>
      <c r="AE25" s="212"/>
      <c r="AF25" s="24"/>
      <c r="AG25" s="24"/>
      <c r="AH25" s="106"/>
      <c r="AI25" s="143"/>
      <c r="AJ25" s="15"/>
    </row>
    <row r="26" spans="1:36" ht="18" customHeight="1" outlineLevel="2" x14ac:dyDescent="0.2">
      <c r="A26" s="12">
        <v>21</v>
      </c>
      <c r="B26" s="24"/>
      <c r="C26" s="24"/>
      <c r="D26" s="24"/>
      <c r="E26" s="24"/>
      <c r="F26" s="24">
        <f t="shared" si="0"/>
        <v>0</v>
      </c>
      <c r="G26" s="206"/>
      <c r="O26" s="135"/>
      <c r="P26" s="203"/>
      <c r="Q26" s="135"/>
      <c r="R26" s="14"/>
      <c r="U26" s="14"/>
      <c r="V26" s="14"/>
      <c r="W26" s="75"/>
      <c r="X26" s="15"/>
      <c r="AD26" s="101"/>
      <c r="AE26" s="212"/>
      <c r="AF26" s="24"/>
      <c r="AG26" s="24"/>
      <c r="AH26" s="106"/>
      <c r="AI26" s="143"/>
      <c r="AJ26" s="15"/>
    </row>
    <row r="27" spans="1:36" ht="18" customHeight="1" outlineLevel="2" x14ac:dyDescent="0.2">
      <c r="A27" s="12">
        <v>22</v>
      </c>
      <c r="B27" s="24"/>
      <c r="C27" s="24"/>
      <c r="D27" s="24"/>
      <c r="E27" s="24"/>
      <c r="F27" s="24">
        <f t="shared" si="0"/>
        <v>0</v>
      </c>
      <c r="G27" s="206"/>
      <c r="O27" s="135"/>
      <c r="P27" s="203"/>
      <c r="Q27" s="135"/>
      <c r="R27" s="14"/>
      <c r="U27" s="14"/>
      <c r="V27" s="14"/>
      <c r="W27" s="75"/>
      <c r="X27" s="199"/>
      <c r="AD27" s="101"/>
      <c r="AE27" s="212"/>
      <c r="AF27" s="24"/>
      <c r="AG27" s="24"/>
      <c r="AH27" s="106"/>
      <c r="AI27" s="143"/>
      <c r="AJ27" s="15"/>
    </row>
    <row r="28" spans="1:36" ht="18" customHeight="1" outlineLevel="1" x14ac:dyDescent="0.2">
      <c r="A28" s="12">
        <v>23</v>
      </c>
      <c r="B28" s="24"/>
      <c r="C28" s="24"/>
      <c r="D28" s="24"/>
      <c r="E28" s="24"/>
      <c r="F28" s="24">
        <f t="shared" si="0"/>
        <v>0</v>
      </c>
      <c r="G28" s="206"/>
      <c r="O28" s="135"/>
      <c r="P28" s="203"/>
      <c r="Q28" s="135"/>
      <c r="R28" s="14"/>
      <c r="U28" s="14"/>
      <c r="V28" s="14"/>
      <c r="W28" s="75"/>
      <c r="X28" s="213"/>
      <c r="AD28" s="101"/>
      <c r="AE28" s="212"/>
      <c r="AF28" s="24"/>
      <c r="AG28" s="24"/>
      <c r="AH28" s="106"/>
      <c r="AI28" s="143"/>
      <c r="AJ28" s="15"/>
    </row>
    <row r="29" spans="1:36" ht="18" customHeight="1" outlineLevel="2" thickBot="1" x14ac:dyDescent="0.25">
      <c r="A29" s="12">
        <v>24</v>
      </c>
      <c r="B29" s="24"/>
      <c r="C29" s="24"/>
      <c r="D29" s="24"/>
      <c r="E29" s="24"/>
      <c r="F29" s="24">
        <f t="shared" si="0"/>
        <v>0</v>
      </c>
      <c r="G29" s="206"/>
      <c r="P29" s="203"/>
      <c r="Q29" s="135"/>
      <c r="R29" s="14"/>
      <c r="U29" s="14"/>
      <c r="V29" s="14"/>
      <c r="W29" s="75"/>
      <c r="X29" s="216"/>
      <c r="AD29" s="101"/>
      <c r="AE29" s="212"/>
      <c r="AF29" s="24"/>
      <c r="AG29" s="24"/>
      <c r="AH29" s="106"/>
      <c r="AI29" s="143"/>
      <c r="AJ29" s="15"/>
    </row>
    <row r="30" spans="1:36" ht="18" customHeight="1" outlineLevel="2" thickTop="1" x14ac:dyDescent="0.2">
      <c r="A30" s="12">
        <v>25</v>
      </c>
      <c r="B30" s="24"/>
      <c r="C30" s="24"/>
      <c r="D30" s="24"/>
      <c r="E30" s="24"/>
      <c r="F30" s="24">
        <f t="shared" si="0"/>
        <v>0</v>
      </c>
      <c r="G30" s="206"/>
      <c r="AD30" s="101"/>
      <c r="AE30" s="212"/>
      <c r="AF30" s="24"/>
      <c r="AG30" s="24"/>
      <c r="AH30" s="106"/>
      <c r="AI30" s="143"/>
      <c r="AJ30" s="15"/>
    </row>
    <row r="31" spans="1:36" ht="18" customHeight="1" outlineLevel="2" x14ac:dyDescent="0.2">
      <c r="A31" s="12">
        <v>26</v>
      </c>
      <c r="B31" s="24"/>
      <c r="C31" s="24"/>
      <c r="D31" s="24"/>
      <c r="E31" s="24"/>
      <c r="F31" s="24">
        <f t="shared" si="0"/>
        <v>0</v>
      </c>
      <c r="G31" s="206"/>
      <c r="Q31" s="135"/>
      <c r="R31" s="14"/>
      <c r="S31" s="14"/>
      <c r="T31" s="14"/>
      <c r="U31" s="75"/>
      <c r="V31" s="15"/>
      <c r="AD31" s="101"/>
      <c r="AE31" s="212"/>
      <c r="AF31" s="24"/>
      <c r="AG31" s="24"/>
      <c r="AH31" s="106"/>
      <c r="AI31" s="143"/>
      <c r="AJ31" s="15"/>
    </row>
    <row r="32" spans="1:36" ht="18" customHeight="1" outlineLevel="2" x14ac:dyDescent="0.2">
      <c r="A32" s="12">
        <v>27</v>
      </c>
      <c r="B32" s="24"/>
      <c r="C32" s="24"/>
      <c r="D32" s="24"/>
      <c r="E32" s="24"/>
      <c r="F32" s="24">
        <f t="shared" si="0"/>
        <v>0</v>
      </c>
      <c r="G32" s="206"/>
      <c r="Q32" s="135"/>
      <c r="R32" s="14"/>
      <c r="S32" s="14"/>
      <c r="T32" s="14"/>
      <c r="U32" s="75"/>
      <c r="V32" s="15"/>
      <c r="AD32" s="101"/>
      <c r="AE32" s="212"/>
      <c r="AF32" s="24"/>
      <c r="AG32" s="24"/>
      <c r="AH32" s="106"/>
      <c r="AI32" s="143"/>
      <c r="AJ32" s="15"/>
    </row>
    <row r="33" spans="1:36" ht="18" customHeight="1" outlineLevel="2" x14ac:dyDescent="0.2">
      <c r="A33" s="12">
        <v>28</v>
      </c>
      <c r="B33" s="24"/>
      <c r="C33" s="24"/>
      <c r="D33" s="24"/>
      <c r="E33" s="24"/>
      <c r="F33" s="24">
        <f t="shared" si="0"/>
        <v>0</v>
      </c>
      <c r="G33" s="206"/>
      <c r="Q33" s="135"/>
      <c r="R33" s="14"/>
      <c r="S33" s="14"/>
      <c r="T33" s="14"/>
      <c r="U33" s="75"/>
      <c r="V33" s="15"/>
      <c r="AD33" s="101"/>
      <c r="AE33" s="212"/>
      <c r="AF33" s="24"/>
      <c r="AG33" s="24"/>
      <c r="AH33" s="106"/>
      <c r="AI33" s="143"/>
      <c r="AJ33" s="15"/>
    </row>
    <row r="34" spans="1:36" ht="18" customHeight="1" outlineLevel="2" x14ac:dyDescent="0.2">
      <c r="A34" s="12">
        <v>29</v>
      </c>
      <c r="B34" s="24"/>
      <c r="C34" s="24"/>
      <c r="D34" s="24"/>
      <c r="E34" s="24"/>
      <c r="F34" s="24">
        <f t="shared" si="0"/>
        <v>0</v>
      </c>
      <c r="G34" s="206"/>
      <c r="Q34" s="135"/>
      <c r="R34" s="14"/>
      <c r="S34" s="14"/>
      <c r="T34" s="14"/>
      <c r="U34" s="75"/>
      <c r="V34" s="15"/>
      <c r="AD34" s="101"/>
      <c r="AE34" s="212"/>
      <c r="AF34" s="24"/>
      <c r="AG34" s="24"/>
      <c r="AH34" s="106"/>
      <c r="AI34" s="143"/>
      <c r="AJ34" s="15"/>
    </row>
    <row r="35" spans="1:36" ht="18" customHeight="1" outlineLevel="2" x14ac:dyDescent="0.2">
      <c r="A35" s="12">
        <v>30</v>
      </c>
      <c r="B35" s="24"/>
      <c r="C35" s="24"/>
      <c r="D35" s="24"/>
      <c r="E35" s="24"/>
      <c r="F35" s="24">
        <f t="shared" si="0"/>
        <v>0</v>
      </c>
      <c r="G35" s="206"/>
      <c r="R35" s="14"/>
      <c r="S35" s="14"/>
      <c r="T35" s="14"/>
      <c r="U35" s="75"/>
      <c r="V35" s="15"/>
      <c r="AD35" s="101"/>
      <c r="AE35" s="212"/>
      <c r="AF35" s="24"/>
      <c r="AG35" s="24"/>
      <c r="AH35" s="106"/>
      <c r="AI35" s="143"/>
      <c r="AJ35" s="15"/>
    </row>
    <row r="36" spans="1:36" ht="18" customHeight="1" outlineLevel="1" x14ac:dyDescent="0.2">
      <c r="A36" s="12">
        <v>31</v>
      </c>
      <c r="B36" s="24"/>
      <c r="C36" s="24"/>
      <c r="D36" s="24"/>
      <c r="E36" s="24"/>
      <c r="F36" s="24">
        <f t="shared" si="0"/>
        <v>0</v>
      </c>
      <c r="G36" s="206"/>
      <c r="R36" s="14"/>
      <c r="S36" s="14"/>
      <c r="T36" s="14"/>
      <c r="U36" s="75"/>
      <c r="V36" s="15"/>
      <c r="AD36" s="101"/>
      <c r="AE36" s="212"/>
      <c r="AF36" s="24"/>
      <c r="AG36" s="24"/>
      <c r="AH36" s="106"/>
      <c r="AI36" s="143"/>
      <c r="AJ36" s="15"/>
    </row>
    <row r="37" spans="1:36" ht="18" customHeight="1" x14ac:dyDescent="0.2">
      <c r="A37" s="12"/>
      <c r="B37" s="24">
        <f>SUM(B6:B36)</f>
        <v>-31063</v>
      </c>
      <c r="C37" s="24">
        <f>SUM(C6:C36)</f>
        <v>-24195</v>
      </c>
      <c r="D37" s="24">
        <f>SUM(D6:D36)</f>
        <v>-32664</v>
      </c>
      <c r="E37" s="24">
        <f>SUM(E6:E36)</f>
        <v>-30000</v>
      </c>
      <c r="F37" s="24">
        <f>SUM(F6:F36)</f>
        <v>9532</v>
      </c>
      <c r="G37" s="206"/>
      <c r="H37" s="206"/>
      <c r="I37" s="206"/>
      <c r="J37" s="16"/>
      <c r="R37" s="14"/>
      <c r="S37" s="14"/>
      <c r="T37" s="14"/>
      <c r="U37" s="75"/>
      <c r="V37" s="15"/>
      <c r="AD37" s="101"/>
      <c r="AE37" s="212"/>
      <c r="AF37" s="24"/>
      <c r="AG37" s="24"/>
      <c r="AH37" s="106"/>
      <c r="AI37" s="143"/>
      <c r="AJ37" s="15"/>
    </row>
    <row r="38" spans="1:36" ht="18" customHeight="1" outlineLevel="1" x14ac:dyDescent="0.2">
      <c r="A38" s="58" t="s">
        <v>79</v>
      </c>
      <c r="E38" s="14"/>
      <c r="F38" s="104">
        <f>+summary!H4</f>
        <v>2.14</v>
      </c>
      <c r="G38" s="206"/>
      <c r="R38" s="14"/>
      <c r="S38" s="14"/>
      <c r="T38" s="14"/>
      <c r="U38" s="75"/>
      <c r="V38" s="15"/>
      <c r="AD38" s="101"/>
      <c r="AE38" s="212"/>
      <c r="AF38" s="24"/>
      <c r="AG38" s="24"/>
      <c r="AH38" s="106"/>
      <c r="AI38" s="143"/>
      <c r="AJ38" s="15"/>
    </row>
    <row r="39" spans="1:36" ht="18" customHeight="1" outlineLevel="2" x14ac:dyDescent="0.2">
      <c r="A39" s="58"/>
      <c r="E39" s="14"/>
      <c r="F39" s="104">
        <f>+F38*F37</f>
        <v>20398.48</v>
      </c>
      <c r="G39" s="450"/>
      <c r="R39" s="14"/>
      <c r="S39" s="14"/>
      <c r="T39" s="14"/>
      <c r="U39" s="14"/>
      <c r="AD39" s="101"/>
      <c r="AE39" s="212"/>
      <c r="AF39" s="24"/>
      <c r="AG39" s="24"/>
      <c r="AH39" s="106"/>
      <c r="AI39" s="143"/>
      <c r="AJ39" s="15"/>
    </row>
    <row r="40" spans="1:36" ht="18" customHeight="1" outlineLevel="1" x14ac:dyDescent="0.2">
      <c r="A40" s="400">
        <v>37225</v>
      </c>
      <c r="C40" s="322"/>
      <c r="D40" s="262"/>
      <c r="E40" s="262"/>
      <c r="F40" s="521">
        <f>-7085.01-120842.49</f>
        <v>-127927.5</v>
      </c>
      <c r="G40" s="450"/>
      <c r="R40" s="14"/>
      <c r="S40" s="14"/>
      <c r="T40" s="14"/>
      <c r="U40" s="14"/>
      <c r="AD40" s="101"/>
      <c r="AE40" s="212"/>
      <c r="AF40" s="24"/>
      <c r="AG40" s="24"/>
      <c r="AH40" s="106"/>
      <c r="AI40" s="143"/>
      <c r="AJ40" s="15"/>
    </row>
    <row r="41" spans="1:36" ht="18" customHeight="1" x14ac:dyDescent="0.2">
      <c r="A41" s="400">
        <v>37240</v>
      </c>
      <c r="C41" s="322"/>
      <c r="D41" s="262"/>
      <c r="E41" s="262"/>
      <c r="F41" s="104">
        <f>+F40+F39</f>
        <v>-107529.02</v>
      </c>
      <c r="G41" s="450"/>
      <c r="R41" s="14"/>
      <c r="S41" s="14"/>
      <c r="T41" s="14"/>
      <c r="U41" s="14"/>
      <c r="AD41" s="101"/>
      <c r="AE41" s="212"/>
      <c r="AF41" s="24"/>
      <c r="AG41" s="24"/>
      <c r="AH41" s="106"/>
      <c r="AI41" s="143"/>
      <c r="AJ41" s="15"/>
    </row>
    <row r="42" spans="1:36" ht="18" customHeight="1" x14ac:dyDescent="0.2">
      <c r="C42" s="32"/>
      <c r="D42" s="206"/>
      <c r="E42" s="207"/>
      <c r="F42" s="204"/>
      <c r="G42" s="206"/>
      <c r="R42" s="14"/>
      <c r="S42" s="14"/>
      <c r="T42" s="14"/>
      <c r="U42" s="14"/>
      <c r="AD42" s="101"/>
      <c r="AE42" s="212"/>
      <c r="AF42" s="24"/>
      <c r="AG42" s="24"/>
      <c r="AH42" s="106"/>
      <c r="AI42" s="143"/>
      <c r="AJ42" s="15"/>
    </row>
    <row r="43" spans="1:36" ht="18" customHeight="1" x14ac:dyDescent="0.2">
      <c r="C43" s="75"/>
      <c r="D43" s="215"/>
      <c r="E43" s="207"/>
      <c r="F43" s="204"/>
      <c r="G43" s="206"/>
      <c r="R43" s="14"/>
      <c r="S43" s="14"/>
      <c r="T43" s="14"/>
      <c r="U43" s="14"/>
      <c r="AD43" s="101"/>
      <c r="AE43" s="212"/>
      <c r="AF43" s="24"/>
      <c r="AG43" s="24"/>
      <c r="AH43" s="106"/>
      <c r="AI43" s="143"/>
      <c r="AJ43" s="15"/>
    </row>
    <row r="44" spans="1:36" ht="18" customHeight="1" x14ac:dyDescent="0.2">
      <c r="C44" s="75"/>
      <c r="D44" s="215"/>
      <c r="E44" s="207"/>
      <c r="F44" s="204"/>
      <c r="G44" s="206"/>
      <c r="AD44" s="101"/>
      <c r="AE44" s="212"/>
      <c r="AF44" s="24"/>
      <c r="AG44" s="24"/>
      <c r="AH44" s="106"/>
      <c r="AI44" s="143"/>
      <c r="AJ44" s="15"/>
    </row>
    <row r="45" spans="1:36" ht="18" customHeight="1" x14ac:dyDescent="0.2">
      <c r="A45" s="32" t="s">
        <v>152</v>
      </c>
      <c r="B45" s="32"/>
      <c r="C45" s="32"/>
      <c r="D45" s="32"/>
      <c r="E45" s="207"/>
      <c r="F45" s="204"/>
      <c r="G45" s="206"/>
      <c r="AD45" s="101"/>
      <c r="AE45" s="212"/>
      <c r="AF45" s="24"/>
      <c r="AG45" s="24"/>
      <c r="AH45" s="106"/>
      <c r="AI45" s="143"/>
      <c r="AJ45" s="15"/>
    </row>
    <row r="46" spans="1:36" ht="18" customHeight="1" x14ac:dyDescent="0.2">
      <c r="A46" s="49">
        <f>+A40</f>
        <v>37225</v>
      </c>
      <c r="B46" s="32"/>
      <c r="C46" s="32"/>
      <c r="D46" s="513">
        <f>-658-37833</f>
        <v>-38491</v>
      </c>
      <c r="E46" s="207"/>
      <c r="F46" s="204"/>
      <c r="G46" s="206"/>
      <c r="AD46" s="101"/>
      <c r="AE46" s="212"/>
      <c r="AF46" s="24"/>
      <c r="AG46" s="24"/>
      <c r="AH46" s="106"/>
      <c r="AI46" s="143"/>
      <c r="AJ46" s="15"/>
    </row>
    <row r="47" spans="1:36" ht="18" customHeight="1" x14ac:dyDescent="0.2">
      <c r="A47" s="49">
        <f>+A41</f>
        <v>37240</v>
      </c>
      <c r="B47" s="32"/>
      <c r="C47" s="32"/>
      <c r="D47" s="355">
        <f>+F37</f>
        <v>9532</v>
      </c>
      <c r="E47" s="207"/>
      <c r="F47" s="204"/>
      <c r="G47" s="206"/>
      <c r="AD47" s="101"/>
      <c r="AE47" s="212"/>
      <c r="AF47" s="24"/>
      <c r="AG47" s="24"/>
      <c r="AH47" s="106"/>
      <c r="AI47" s="143"/>
      <c r="AJ47" s="15"/>
    </row>
    <row r="48" spans="1:36" ht="18" customHeight="1" x14ac:dyDescent="0.2">
      <c r="A48" s="32"/>
      <c r="B48" s="32"/>
      <c r="C48" s="32"/>
      <c r="D48" s="14">
        <f>+D47+D46</f>
        <v>-28959</v>
      </c>
      <c r="E48" s="207"/>
      <c r="F48" s="204"/>
      <c r="G48" s="206"/>
      <c r="AD48" s="101"/>
      <c r="AE48" s="212"/>
      <c r="AF48" s="24"/>
      <c r="AG48" s="24"/>
      <c r="AH48" s="106"/>
      <c r="AI48" s="143"/>
      <c r="AJ48" s="15"/>
    </row>
    <row r="49" spans="1:36" ht="18" customHeight="1" x14ac:dyDescent="0.25">
      <c r="A49" s="139"/>
      <c r="B49" s="119"/>
      <c r="C49" s="140"/>
      <c r="D49" s="140"/>
      <c r="E49" s="207"/>
      <c r="F49" s="204"/>
      <c r="G49" s="206"/>
      <c r="AD49" s="101"/>
      <c r="AE49" s="212"/>
      <c r="AF49" s="24"/>
      <c r="AG49" s="24"/>
      <c r="AH49" s="106"/>
      <c r="AI49" s="143"/>
      <c r="AJ49" s="15"/>
    </row>
    <row r="50" spans="1:36" ht="18" customHeight="1" x14ac:dyDescent="0.2">
      <c r="C50" s="213"/>
      <c r="D50" s="206"/>
      <c r="E50" s="207"/>
      <c r="F50" s="204"/>
      <c r="G50" s="206"/>
      <c r="AD50" s="101"/>
      <c r="AE50" s="212"/>
      <c r="AF50" s="24"/>
      <c r="AG50" s="24"/>
      <c r="AH50" s="106"/>
      <c r="AI50" s="217"/>
      <c r="AJ50" s="15"/>
    </row>
    <row r="51" spans="1:36" ht="21.9" customHeight="1" thickBot="1" x14ac:dyDescent="0.25">
      <c r="C51" s="208"/>
      <c r="D51" s="206"/>
      <c r="AD51" s="101"/>
      <c r="AE51" s="212"/>
      <c r="AF51" s="24"/>
      <c r="AG51" s="24"/>
      <c r="AH51" s="106"/>
      <c r="AI51" s="218"/>
    </row>
    <row r="52" spans="1:36" ht="18" customHeight="1" thickTop="1" x14ac:dyDescent="0.2">
      <c r="AD52" s="101"/>
      <c r="AE52" s="212"/>
      <c r="AF52" s="24"/>
      <c r="AG52" s="24"/>
      <c r="AH52" s="24"/>
      <c r="AI52" s="143"/>
    </row>
    <row r="53" spans="1:36" ht="18" customHeight="1" x14ac:dyDescent="0.2">
      <c r="AD53" s="38"/>
      <c r="AH53" s="24"/>
      <c r="AI53" s="143"/>
    </row>
    <row r="54" spans="1:36" ht="18" customHeight="1" x14ac:dyDescent="0.2">
      <c r="AD54" s="219"/>
    </row>
    <row r="55" spans="1:36" ht="17.100000000000001" customHeight="1" x14ac:dyDescent="0.2">
      <c r="AD55" s="219"/>
    </row>
    <row r="56" spans="1:36" ht="17.100000000000001" customHeight="1" x14ac:dyDescent="0.2"/>
    <row r="57" spans="1:36" ht="17.100000000000001" customHeight="1" x14ac:dyDescent="0.2">
      <c r="R57" s="14"/>
      <c r="S57" s="14"/>
      <c r="T57" s="14"/>
      <c r="U57" s="14"/>
    </row>
    <row r="58" spans="1:36" ht="17.100000000000001" customHeight="1" x14ac:dyDescent="0.2">
      <c r="R58" s="14"/>
      <c r="S58" s="14"/>
      <c r="T58" s="14"/>
      <c r="U58" s="14"/>
    </row>
    <row r="59" spans="1:36" ht="17.100000000000001" customHeight="1" x14ac:dyDescent="0.2">
      <c r="R59" s="14"/>
      <c r="S59" s="14"/>
      <c r="T59" s="14"/>
      <c r="U59" s="14"/>
      <c r="AD59" s="12"/>
      <c r="AE59" s="211"/>
      <c r="AF59" s="121"/>
      <c r="AG59" s="121"/>
      <c r="AH59" s="121"/>
      <c r="AI59" s="12"/>
      <c r="AJ59" s="12"/>
    </row>
    <row r="60" spans="1:36" ht="18" customHeight="1" x14ac:dyDescent="0.2">
      <c r="R60" s="14"/>
      <c r="S60" s="14"/>
      <c r="T60" s="14"/>
      <c r="U60" s="14"/>
      <c r="AD60" s="101"/>
      <c r="AE60" s="211"/>
      <c r="AF60" s="24"/>
      <c r="AG60" s="24"/>
      <c r="AH60" s="24"/>
      <c r="AI60" s="143"/>
      <c r="AJ60" s="104"/>
    </row>
    <row r="61" spans="1:36" ht="18" customHeight="1" x14ac:dyDescent="0.2">
      <c r="R61" s="14"/>
      <c r="S61" s="14"/>
      <c r="T61" s="14"/>
      <c r="U61" s="14"/>
      <c r="AD61" s="101"/>
      <c r="AE61" s="211"/>
      <c r="AF61" s="24"/>
      <c r="AG61" s="24"/>
      <c r="AH61" s="24"/>
      <c r="AI61" s="143"/>
      <c r="AJ61" s="104"/>
    </row>
    <row r="62" spans="1:36" ht="18" customHeight="1" x14ac:dyDescent="0.2">
      <c r="R62" s="14"/>
      <c r="S62" s="14"/>
      <c r="T62" s="14"/>
      <c r="U62" s="14"/>
      <c r="AD62" s="101"/>
      <c r="AE62" s="211"/>
      <c r="AF62" s="24"/>
      <c r="AG62" s="24"/>
      <c r="AH62" s="24"/>
      <c r="AI62" s="143"/>
      <c r="AJ62" s="104"/>
    </row>
    <row r="63" spans="1:36" ht="18" customHeight="1" x14ac:dyDescent="0.2">
      <c r="R63" s="14"/>
      <c r="S63" s="14"/>
      <c r="T63" s="14"/>
      <c r="U63" s="14"/>
      <c r="AD63" s="101"/>
      <c r="AE63" s="211"/>
      <c r="AF63" s="24"/>
      <c r="AG63" s="24"/>
      <c r="AH63" s="24"/>
      <c r="AI63" s="143"/>
      <c r="AJ63" s="104"/>
    </row>
    <row r="64" spans="1:36" ht="18" customHeight="1" x14ac:dyDescent="0.2">
      <c r="R64" s="14"/>
      <c r="S64" s="14"/>
      <c r="T64" s="14"/>
      <c r="U64" s="14"/>
      <c r="AD64" s="101"/>
      <c r="AE64" s="211"/>
      <c r="AF64" s="24"/>
      <c r="AG64" s="24"/>
      <c r="AH64" s="24"/>
      <c r="AI64" s="143"/>
      <c r="AJ64" s="104"/>
    </row>
    <row r="65" spans="1:36" ht="18" customHeight="1" x14ac:dyDescent="0.2">
      <c r="R65" s="14"/>
      <c r="S65" s="14"/>
      <c r="T65" s="14"/>
      <c r="U65" s="14"/>
      <c r="AD65" s="101"/>
      <c r="AE65" s="211"/>
      <c r="AF65" s="24"/>
      <c r="AG65" s="24"/>
      <c r="AH65" s="24"/>
      <c r="AI65" s="143"/>
      <c r="AJ65" s="104"/>
    </row>
    <row r="66" spans="1:36" ht="18" customHeight="1" x14ac:dyDescent="0.2">
      <c r="R66" s="14"/>
      <c r="S66" s="14"/>
      <c r="T66" s="14"/>
      <c r="U66" s="14"/>
      <c r="AD66" s="101"/>
      <c r="AE66" s="211"/>
      <c r="AF66" s="24"/>
      <c r="AG66" s="24"/>
      <c r="AH66" s="24"/>
      <c r="AI66" s="143"/>
      <c r="AJ66" s="104"/>
    </row>
    <row r="67" spans="1:36" ht="18" customHeight="1" x14ac:dyDescent="0.2">
      <c r="R67" s="14"/>
      <c r="S67" s="14"/>
      <c r="T67" s="14"/>
      <c r="U67" s="14"/>
      <c r="AD67" s="101"/>
      <c r="AE67" s="211"/>
      <c r="AF67" s="24"/>
      <c r="AG67" s="24"/>
      <c r="AH67" s="24"/>
      <c r="AI67" s="143"/>
      <c r="AJ67" s="104"/>
    </row>
    <row r="68" spans="1:36" ht="18" customHeight="1" x14ac:dyDescent="0.2">
      <c r="R68" s="14"/>
      <c r="S68" s="14"/>
      <c r="T68" s="14"/>
      <c r="U68" s="14"/>
      <c r="AD68" s="101"/>
      <c r="AE68" s="211"/>
      <c r="AF68" s="24"/>
      <c r="AG68" s="24"/>
      <c r="AH68" s="24"/>
      <c r="AI68" s="143"/>
      <c r="AJ68" s="104"/>
    </row>
    <row r="69" spans="1:36" ht="18" customHeight="1" x14ac:dyDescent="0.2">
      <c r="C69" s="220"/>
      <c r="D69" s="24"/>
      <c r="R69" s="14"/>
      <c r="S69" s="14"/>
      <c r="T69" s="14"/>
      <c r="U69" s="14"/>
      <c r="AD69" s="101"/>
      <c r="AE69" s="211"/>
      <c r="AF69" s="24"/>
      <c r="AG69" s="24"/>
      <c r="AH69" s="24"/>
      <c r="AI69" s="143"/>
      <c r="AJ69" s="104"/>
    </row>
    <row r="70" spans="1:36" ht="18" customHeight="1" x14ac:dyDescent="0.2">
      <c r="B70" s="32"/>
      <c r="C70" s="200"/>
      <c r="R70" s="14"/>
      <c r="S70" s="14"/>
      <c r="T70" s="14"/>
      <c r="U70" s="14"/>
      <c r="AD70" s="101"/>
      <c r="AE70" s="211"/>
      <c r="AF70" s="24"/>
      <c r="AG70" s="24"/>
      <c r="AH70" s="24"/>
      <c r="AI70" s="143"/>
      <c r="AJ70" s="104"/>
    </row>
    <row r="71" spans="1:36" ht="18" customHeight="1" x14ac:dyDescent="0.2">
      <c r="R71" s="14"/>
      <c r="S71" s="14"/>
      <c r="T71" s="14"/>
      <c r="U71" s="14"/>
      <c r="AD71" s="101"/>
      <c r="AE71" s="211"/>
      <c r="AF71" s="24"/>
      <c r="AG71" s="24"/>
      <c r="AH71" s="24"/>
      <c r="AI71" s="143"/>
      <c r="AJ71" s="104"/>
    </row>
    <row r="72" spans="1:36" ht="18" customHeight="1" x14ac:dyDescent="0.2">
      <c r="A72" s="37"/>
      <c r="R72" s="14"/>
      <c r="S72" s="14"/>
      <c r="T72" s="14"/>
      <c r="U72" s="14"/>
      <c r="AD72" s="101"/>
      <c r="AE72" s="211"/>
      <c r="AF72" s="24"/>
      <c r="AG72" s="24"/>
      <c r="AH72" s="24"/>
      <c r="AI72" s="143"/>
      <c r="AJ72" s="104"/>
    </row>
    <row r="73" spans="1:36" ht="18" customHeight="1" x14ac:dyDescent="0.2">
      <c r="A73" s="32"/>
      <c r="B73" s="32"/>
      <c r="C73" s="200"/>
      <c r="R73" s="14"/>
      <c r="S73" s="14"/>
      <c r="T73" s="14"/>
      <c r="U73" s="14"/>
      <c r="AD73" s="101"/>
      <c r="AE73" s="211"/>
      <c r="AF73" s="24"/>
      <c r="AG73" s="24"/>
      <c r="AH73" s="24"/>
      <c r="AI73" s="143"/>
      <c r="AJ73" s="104"/>
    </row>
    <row r="74" spans="1:36" ht="18" customHeight="1" x14ac:dyDescent="0.2">
      <c r="A74" s="32"/>
      <c r="B74" s="32"/>
      <c r="C74" s="200"/>
      <c r="R74" s="14"/>
      <c r="S74" s="14"/>
      <c r="T74" s="14"/>
      <c r="U74" s="14"/>
      <c r="AD74" s="101"/>
      <c r="AE74" s="211"/>
      <c r="AF74" s="24"/>
      <c r="AG74" s="24"/>
      <c r="AH74" s="24"/>
      <c r="AI74" s="143"/>
      <c r="AJ74" s="104"/>
    </row>
    <row r="75" spans="1:36" ht="18" customHeight="1" x14ac:dyDescent="0.2">
      <c r="R75" s="14"/>
      <c r="S75" s="14"/>
      <c r="T75" s="14"/>
      <c r="U75" s="14"/>
      <c r="AD75" s="101"/>
      <c r="AE75" s="211"/>
      <c r="AF75" s="24"/>
      <c r="AG75" s="24"/>
      <c r="AH75" s="24"/>
      <c r="AI75" s="143"/>
      <c r="AJ75" s="104"/>
    </row>
    <row r="76" spans="1:36" ht="18" customHeight="1" x14ac:dyDescent="0.2">
      <c r="C76" s="221"/>
      <c r="D76" s="24"/>
      <c r="R76" s="14"/>
      <c r="S76" s="14"/>
      <c r="T76" s="14"/>
      <c r="U76" s="14"/>
      <c r="AD76" s="101"/>
      <c r="AE76" s="211"/>
      <c r="AF76" s="24"/>
      <c r="AG76" s="24"/>
      <c r="AH76" s="24"/>
      <c r="AI76" s="143"/>
      <c r="AJ76" s="104"/>
    </row>
    <row r="77" spans="1:36" ht="18" customHeight="1" x14ac:dyDescent="0.2">
      <c r="C77" s="221"/>
      <c r="D77" s="24"/>
      <c r="R77" s="14"/>
      <c r="S77" s="14"/>
      <c r="T77" s="14"/>
      <c r="U77" s="14"/>
      <c r="AD77" s="101"/>
      <c r="AE77" s="211"/>
      <c r="AF77" s="24"/>
      <c r="AG77" s="24"/>
      <c r="AH77" s="24"/>
      <c r="AI77" s="143"/>
      <c r="AJ77" s="104"/>
    </row>
    <row r="78" spans="1:36" ht="18" customHeight="1" x14ac:dyDescent="0.2">
      <c r="C78" s="222"/>
      <c r="D78" s="24"/>
      <c r="R78" s="14"/>
      <c r="S78" s="14"/>
      <c r="T78" s="14"/>
      <c r="U78" s="14"/>
      <c r="AD78" s="101"/>
      <c r="AE78" s="211"/>
      <c r="AF78" s="24"/>
      <c r="AG78" s="24"/>
      <c r="AH78" s="24"/>
      <c r="AI78" s="143"/>
      <c r="AJ78" s="104"/>
    </row>
    <row r="79" spans="1:36" ht="18" customHeight="1" x14ac:dyDescent="0.2">
      <c r="C79" s="223"/>
      <c r="R79" s="14"/>
      <c r="S79" s="14"/>
      <c r="T79" s="14"/>
      <c r="U79" s="14"/>
      <c r="AD79" s="101"/>
      <c r="AE79" s="211"/>
      <c r="AF79" s="24"/>
      <c r="AG79" s="24"/>
      <c r="AH79" s="24"/>
      <c r="AI79" s="143"/>
      <c r="AJ79" s="104"/>
    </row>
    <row r="80" spans="1:36" ht="18" customHeight="1" x14ac:dyDescent="0.2">
      <c r="R80" s="14"/>
      <c r="S80" s="14"/>
      <c r="T80" s="14"/>
      <c r="U80" s="14"/>
      <c r="AD80" s="101"/>
      <c r="AE80" s="211"/>
      <c r="AF80" s="24"/>
      <c r="AG80" s="24"/>
      <c r="AH80" s="24"/>
      <c r="AI80" s="143"/>
      <c r="AJ80" s="104"/>
    </row>
    <row r="81" spans="3:36" ht="18" customHeight="1" x14ac:dyDescent="0.2">
      <c r="C81" s="220"/>
      <c r="D81" s="24"/>
      <c r="R81" s="14"/>
      <c r="S81" s="14"/>
      <c r="T81" s="14"/>
      <c r="U81" s="14"/>
      <c r="AD81" s="101"/>
      <c r="AE81" s="211"/>
      <c r="AF81" s="24"/>
      <c r="AG81" s="24"/>
      <c r="AH81" s="24"/>
      <c r="AI81" s="143"/>
      <c r="AJ81" s="104"/>
    </row>
    <row r="82" spans="3:36" ht="18" customHeight="1" x14ac:dyDescent="0.2">
      <c r="C82" s="224"/>
      <c r="D82" s="24"/>
      <c r="R82" s="14"/>
      <c r="S82" s="14"/>
      <c r="T82" s="14"/>
      <c r="U82" s="14"/>
      <c r="AD82" s="101"/>
      <c r="AE82" s="211"/>
      <c r="AF82" s="24"/>
      <c r="AG82" s="24"/>
      <c r="AH82" s="24"/>
      <c r="AI82" s="143"/>
      <c r="AJ82" s="104"/>
    </row>
    <row r="83" spans="3:36" ht="18" customHeight="1" x14ac:dyDescent="0.2">
      <c r="C83" s="224"/>
      <c r="D83" s="24"/>
      <c r="R83" s="14"/>
      <c r="S83" s="14"/>
      <c r="T83" s="14"/>
      <c r="U83" s="14"/>
      <c r="AD83" s="101"/>
      <c r="AE83" s="211"/>
      <c r="AF83" s="24"/>
      <c r="AG83" s="24"/>
      <c r="AH83" s="24"/>
      <c r="AI83" s="143"/>
      <c r="AJ83" s="162"/>
    </row>
    <row r="84" spans="3:36" ht="24.9" customHeight="1" thickBot="1" x14ac:dyDescent="0.25">
      <c r="C84" s="225"/>
      <c r="D84" s="24"/>
      <c r="R84" s="14"/>
      <c r="S84" s="14"/>
      <c r="T84" s="14"/>
      <c r="U84" s="14"/>
      <c r="AD84" s="219"/>
      <c r="AE84" s="211"/>
      <c r="AF84" s="24"/>
      <c r="AG84" s="24"/>
      <c r="AH84" s="24"/>
      <c r="AI84" s="143"/>
      <c r="AJ84" s="226"/>
    </row>
    <row r="85" spans="3:36" ht="15" customHeight="1" thickTop="1" x14ac:dyDescent="0.2">
      <c r="C85" s="223"/>
      <c r="R85" s="14"/>
      <c r="S85" s="14"/>
      <c r="T85" s="14"/>
      <c r="U85" s="14"/>
      <c r="AD85" s="101"/>
      <c r="AE85" s="212"/>
      <c r="AF85" s="24"/>
      <c r="AG85" s="24"/>
      <c r="AH85" s="24"/>
      <c r="AI85" s="143"/>
      <c r="AJ85" s="15"/>
    </row>
    <row r="86" spans="3:36" ht="24.9" customHeight="1" x14ac:dyDescent="0.2">
      <c r="R86" s="14"/>
      <c r="S86" s="14"/>
      <c r="T86" s="14"/>
      <c r="U86" s="14"/>
      <c r="AD86" s="219"/>
      <c r="AE86" s="212"/>
      <c r="AF86" s="24"/>
      <c r="AG86" s="24"/>
      <c r="AH86" s="24"/>
      <c r="AI86" s="143"/>
      <c r="AJ86" s="15"/>
    </row>
    <row r="87" spans="3:36" ht="24.9" customHeight="1" thickBot="1" x14ac:dyDescent="0.25">
      <c r="C87" s="227"/>
      <c r="R87" s="14"/>
      <c r="S87" s="14"/>
      <c r="T87" s="14"/>
      <c r="U87" s="14"/>
      <c r="AD87" s="228"/>
      <c r="AE87" s="229"/>
      <c r="AF87" s="150"/>
      <c r="AG87" s="150"/>
      <c r="AH87" s="150"/>
      <c r="AI87" s="230"/>
      <c r="AJ87" s="213"/>
    </row>
    <row r="88" spans="3:36" ht="24.9" customHeight="1" thickTop="1" x14ac:dyDescent="0.2">
      <c r="C88" s="224"/>
      <c r="D88" s="24"/>
      <c r="R88" s="14"/>
      <c r="S88" s="14"/>
      <c r="T88" s="14"/>
      <c r="U88" s="14"/>
      <c r="AD88" s="38"/>
      <c r="AJ88" s="213"/>
    </row>
    <row r="89" spans="3:36" ht="15" customHeight="1" x14ac:dyDescent="0.2">
      <c r="D89" s="128"/>
      <c r="E89" s="110"/>
      <c r="F89" s="2"/>
      <c r="G89" s="121"/>
      <c r="H89" s="24"/>
      <c r="I89" s="128"/>
      <c r="J89" s="24"/>
      <c r="K89" s="12"/>
      <c r="L89" s="231"/>
      <c r="M89" s="24"/>
      <c r="N89" s="24"/>
      <c r="O89" s="12"/>
      <c r="P89" s="231"/>
      <c r="Q89" s="24"/>
      <c r="R89" s="24"/>
      <c r="S89" s="101"/>
      <c r="T89" s="231"/>
      <c r="U89" s="24"/>
      <c r="V89" s="24"/>
      <c r="AD89" s="232"/>
      <c r="AJ89" s="213"/>
    </row>
    <row r="90" spans="3:36" ht="15" customHeight="1" x14ac:dyDescent="0.2">
      <c r="D90" s="24"/>
      <c r="E90" s="110"/>
      <c r="F90" s="2"/>
      <c r="G90" s="121"/>
      <c r="H90" s="24"/>
      <c r="I90" s="24"/>
      <c r="J90" s="24"/>
      <c r="K90" s="12"/>
      <c r="L90" s="24"/>
      <c r="M90" s="24"/>
      <c r="N90" s="24"/>
      <c r="O90" s="12"/>
      <c r="P90" s="24"/>
      <c r="Q90" s="24"/>
      <c r="R90" s="24"/>
      <c r="S90" s="12"/>
      <c r="T90" s="24"/>
      <c r="U90" s="24"/>
      <c r="V90" s="24"/>
      <c r="AD90" s="232"/>
      <c r="AJ90" s="213"/>
    </row>
    <row r="91" spans="3:36" ht="15" customHeight="1" x14ac:dyDescent="0.2">
      <c r="D91" s="24"/>
      <c r="E91" s="110"/>
      <c r="F91" s="2"/>
      <c r="G91" s="121"/>
      <c r="H91" s="24"/>
      <c r="I91" s="24"/>
      <c r="J91" s="24"/>
      <c r="K91" s="12"/>
      <c r="L91" s="24"/>
      <c r="M91" s="24"/>
      <c r="N91" s="24"/>
      <c r="O91" s="12"/>
      <c r="P91" s="24"/>
      <c r="Q91" s="24"/>
      <c r="R91" s="24"/>
      <c r="S91" s="12"/>
      <c r="T91" s="24"/>
      <c r="U91" s="24"/>
      <c r="V91" s="24"/>
      <c r="AD91" s="232"/>
      <c r="AJ91" s="204"/>
    </row>
    <row r="92" spans="3:36" ht="15" customHeight="1" x14ac:dyDescent="0.3">
      <c r="D92" s="24"/>
      <c r="E92" s="110"/>
      <c r="F92" s="2"/>
      <c r="G92" s="121"/>
      <c r="H92" s="24"/>
      <c r="I92" s="24"/>
      <c r="J92" s="24"/>
      <c r="K92" s="12"/>
      <c r="L92" s="24"/>
      <c r="M92" s="24"/>
      <c r="N92" s="24"/>
      <c r="O92" s="12"/>
      <c r="P92" s="24"/>
      <c r="Q92" s="24"/>
      <c r="R92" s="24"/>
      <c r="S92" s="12"/>
      <c r="T92" s="24"/>
      <c r="U92" s="24"/>
      <c r="V92" s="24"/>
      <c r="X92" s="53"/>
      <c r="AD92" s="232"/>
      <c r="AJ92" s="204"/>
    </row>
    <row r="93" spans="3:36" ht="15.6" x14ac:dyDescent="0.3">
      <c r="D93" s="24"/>
      <c r="E93" s="110"/>
      <c r="F93" s="2"/>
      <c r="G93" s="121"/>
      <c r="H93" s="24"/>
      <c r="I93" s="24"/>
      <c r="J93" s="24"/>
      <c r="K93" s="12"/>
      <c r="L93" s="24"/>
      <c r="M93" s="24"/>
      <c r="N93" s="24"/>
      <c r="O93" s="12"/>
      <c r="P93" s="24"/>
      <c r="Q93" s="24"/>
      <c r="R93" s="24"/>
      <c r="S93" s="12"/>
      <c r="T93" s="24"/>
      <c r="U93" s="24"/>
      <c r="V93" s="24"/>
      <c r="X93" s="53"/>
      <c r="AD93" s="232"/>
    </row>
    <row r="94" spans="3:36" ht="15.6" x14ac:dyDescent="0.3">
      <c r="D94" s="24"/>
      <c r="E94" s="110"/>
      <c r="F94" s="2"/>
      <c r="G94" s="121"/>
      <c r="H94" s="24"/>
      <c r="I94" s="24"/>
      <c r="J94" s="24"/>
      <c r="K94" s="12"/>
      <c r="L94" s="24"/>
      <c r="M94" s="24"/>
      <c r="N94" s="24"/>
      <c r="O94" s="12"/>
      <c r="P94" s="24"/>
      <c r="Q94" s="24"/>
      <c r="R94" s="24"/>
      <c r="S94" s="12"/>
      <c r="T94" s="24"/>
      <c r="U94" s="24"/>
      <c r="V94" s="24"/>
      <c r="X94" s="53"/>
      <c r="AD94" s="232"/>
    </row>
    <row r="95" spans="3:36" ht="15.6" x14ac:dyDescent="0.3">
      <c r="D95" s="24"/>
      <c r="E95" s="110"/>
      <c r="F95" s="2"/>
      <c r="G95" s="121"/>
      <c r="H95" s="24"/>
      <c r="I95" s="24"/>
      <c r="J95" s="24"/>
      <c r="K95" s="12"/>
      <c r="L95" s="24"/>
      <c r="M95" s="24"/>
      <c r="N95" s="24"/>
      <c r="O95" s="12"/>
      <c r="P95" s="24"/>
      <c r="Q95" s="24"/>
      <c r="R95" s="24"/>
      <c r="S95" s="12"/>
      <c r="T95" s="24"/>
      <c r="U95" s="24"/>
      <c r="V95" s="24"/>
      <c r="X95" s="53"/>
      <c r="AD95" s="232"/>
    </row>
    <row r="96" spans="3:36" ht="15.6" x14ac:dyDescent="0.3">
      <c r="D96" s="24"/>
      <c r="E96" s="110"/>
      <c r="F96" s="2"/>
      <c r="G96" s="121"/>
      <c r="H96" s="24"/>
      <c r="I96" s="24"/>
      <c r="J96" s="24"/>
      <c r="K96" s="12"/>
      <c r="L96" s="24"/>
      <c r="M96" s="24"/>
      <c r="N96" s="24"/>
      <c r="O96" s="12"/>
      <c r="P96" s="24"/>
      <c r="Q96" s="24"/>
      <c r="R96" s="24"/>
      <c r="S96" s="12"/>
      <c r="T96" s="24"/>
      <c r="U96" s="24"/>
      <c r="V96" s="24"/>
      <c r="X96" s="53"/>
      <c r="AD96" s="232"/>
    </row>
    <row r="97" spans="4:36" ht="15.6" x14ac:dyDescent="0.3">
      <c r="D97" s="24"/>
      <c r="E97" s="110"/>
      <c r="F97" s="2"/>
      <c r="G97" s="121"/>
      <c r="H97" s="24"/>
      <c r="I97" s="24"/>
      <c r="J97" s="24"/>
      <c r="K97" s="12"/>
      <c r="L97" s="24"/>
      <c r="M97" s="24"/>
      <c r="N97" s="24"/>
      <c r="O97" s="12"/>
      <c r="P97" s="24"/>
      <c r="Q97" s="24"/>
      <c r="R97" s="24"/>
      <c r="S97" s="12"/>
      <c r="T97" s="24"/>
      <c r="U97" s="24"/>
      <c r="V97" s="24"/>
      <c r="X97" s="53"/>
      <c r="AD97" s="2"/>
    </row>
    <row r="98" spans="4:36" ht="15.6" x14ac:dyDescent="0.3">
      <c r="D98" s="24"/>
      <c r="E98" s="110"/>
      <c r="F98" s="2"/>
      <c r="G98" s="121"/>
      <c r="H98" s="24"/>
      <c r="I98" s="24"/>
      <c r="J98" s="24"/>
      <c r="K98" s="12"/>
      <c r="L98" s="24"/>
      <c r="M98" s="24"/>
      <c r="N98" s="24"/>
      <c r="O98" s="12"/>
      <c r="P98" s="24"/>
      <c r="Q98" s="24"/>
      <c r="R98" s="24"/>
      <c r="S98" s="12"/>
      <c r="T98" s="24"/>
      <c r="U98" s="24"/>
      <c r="V98" s="24"/>
      <c r="X98" s="233"/>
    </row>
    <row r="99" spans="4:36" ht="15.6" x14ac:dyDescent="0.3">
      <c r="D99" s="24"/>
      <c r="E99" s="110"/>
      <c r="F99" s="2"/>
      <c r="G99" s="121"/>
      <c r="H99" s="24"/>
      <c r="I99" s="24"/>
      <c r="J99" s="24"/>
      <c r="K99" s="12"/>
      <c r="L99" s="24"/>
      <c r="M99" s="24"/>
      <c r="N99" s="24"/>
      <c r="O99" s="12"/>
      <c r="P99" s="24"/>
      <c r="Q99" s="24"/>
      <c r="R99" s="24"/>
      <c r="S99" s="12"/>
      <c r="T99" s="24"/>
      <c r="U99" s="24"/>
      <c r="V99" s="24"/>
      <c r="X99" s="233"/>
    </row>
    <row r="100" spans="4:36" ht="15.6" x14ac:dyDescent="0.3">
      <c r="D100" s="24"/>
      <c r="E100" s="110"/>
      <c r="F100" s="2"/>
      <c r="G100" s="121"/>
      <c r="H100" s="24"/>
      <c r="I100" s="24"/>
      <c r="J100" s="24"/>
      <c r="K100" s="12"/>
      <c r="L100" s="24"/>
      <c r="M100" s="24"/>
      <c r="N100" s="24"/>
      <c r="O100" s="12"/>
      <c r="P100" s="24"/>
      <c r="Q100" s="24"/>
      <c r="R100" s="24"/>
      <c r="S100" s="12"/>
      <c r="T100" s="24"/>
      <c r="U100" s="24"/>
      <c r="V100" s="24"/>
      <c r="X100" s="53"/>
    </row>
    <row r="101" spans="4:36" ht="15.6" x14ac:dyDescent="0.3">
      <c r="D101" s="24"/>
      <c r="E101" s="110"/>
      <c r="F101" s="2"/>
      <c r="G101" s="121"/>
      <c r="H101" s="24"/>
      <c r="I101" s="24"/>
      <c r="J101" s="24"/>
      <c r="K101" s="12"/>
      <c r="L101" s="24"/>
      <c r="M101" s="24"/>
      <c r="N101" s="24"/>
      <c r="O101" s="12"/>
      <c r="P101" s="24"/>
      <c r="Q101" s="24"/>
      <c r="R101" s="24"/>
      <c r="S101" s="12"/>
      <c r="T101" s="24"/>
      <c r="U101" s="24"/>
      <c r="V101" s="24"/>
      <c r="X101" s="233"/>
      <c r="AD101" s="12"/>
      <c r="AE101" s="211"/>
      <c r="AF101" s="121"/>
      <c r="AG101" s="121"/>
      <c r="AH101" s="121"/>
      <c r="AI101" s="12"/>
      <c r="AJ101" s="12"/>
    </row>
    <row r="102" spans="4:36" ht="15.6" x14ac:dyDescent="0.3">
      <c r="D102" s="24"/>
      <c r="E102" s="110"/>
      <c r="F102" s="2"/>
      <c r="G102" s="121"/>
      <c r="H102" s="24"/>
      <c r="I102" s="24"/>
      <c r="J102" s="24"/>
      <c r="K102" s="12"/>
      <c r="L102" s="24"/>
      <c r="M102" s="24"/>
      <c r="N102" s="24"/>
      <c r="O102" s="12"/>
      <c r="P102" s="24"/>
      <c r="Q102" s="24"/>
      <c r="R102" s="24"/>
      <c r="S102" s="12"/>
      <c r="T102" s="24"/>
      <c r="U102" s="24"/>
      <c r="V102" s="24"/>
      <c r="X102" s="53"/>
      <c r="AD102" s="101"/>
      <c r="AE102" s="212"/>
      <c r="AF102" s="24"/>
      <c r="AG102" s="24"/>
      <c r="AH102" s="24"/>
      <c r="AI102" s="143"/>
      <c r="AJ102" s="104"/>
    </row>
    <row r="103" spans="4:36" ht="15.6" x14ac:dyDescent="0.3">
      <c r="D103" s="24"/>
      <c r="E103" s="110"/>
      <c r="F103" s="2"/>
      <c r="G103" s="121"/>
      <c r="H103" s="24"/>
      <c r="I103" s="24"/>
      <c r="J103" s="24"/>
      <c r="K103" s="12"/>
      <c r="L103" s="24"/>
      <c r="M103" s="24"/>
      <c r="N103" s="24"/>
      <c r="O103" s="12"/>
      <c r="P103" s="24"/>
      <c r="Q103" s="24"/>
      <c r="R103" s="24"/>
      <c r="S103" s="12"/>
      <c r="T103" s="24"/>
      <c r="U103" s="24"/>
      <c r="V103" s="24"/>
      <c r="X103" s="234"/>
      <c r="AD103" s="101"/>
      <c r="AE103" s="212"/>
      <c r="AF103" s="24"/>
      <c r="AG103" s="24"/>
      <c r="AH103" s="24"/>
      <c r="AI103" s="143"/>
      <c r="AJ103" s="104"/>
    </row>
    <row r="104" spans="4:36" ht="15.6" x14ac:dyDescent="0.3">
      <c r="D104" s="24"/>
      <c r="E104" s="110"/>
      <c r="F104" s="2"/>
      <c r="G104" s="121"/>
      <c r="H104" s="24"/>
      <c r="I104" s="24"/>
      <c r="J104" s="24"/>
      <c r="K104" s="12"/>
      <c r="L104" s="24"/>
      <c r="M104" s="24"/>
      <c r="N104" s="24"/>
      <c r="O104" s="12"/>
      <c r="P104" s="24"/>
      <c r="Q104" s="24"/>
      <c r="R104" s="24"/>
      <c r="S104" s="12"/>
      <c r="T104" s="24"/>
      <c r="U104" s="24"/>
      <c r="V104" s="24"/>
      <c r="X104" s="233"/>
      <c r="AD104" s="101"/>
      <c r="AE104" s="212"/>
      <c r="AF104" s="24"/>
      <c r="AG104" s="24"/>
      <c r="AH104" s="24"/>
      <c r="AI104" s="143"/>
      <c r="AJ104" s="104"/>
    </row>
    <row r="105" spans="4:36" ht="15.6" x14ac:dyDescent="0.3">
      <c r="D105" s="24"/>
      <c r="E105" s="110"/>
      <c r="F105" s="2"/>
      <c r="G105" s="121"/>
      <c r="H105" s="24"/>
      <c r="I105" s="24"/>
      <c r="J105" s="24"/>
      <c r="K105" s="12"/>
      <c r="L105" s="24"/>
      <c r="M105" s="24"/>
      <c r="N105" s="24"/>
      <c r="O105" s="12"/>
      <c r="P105" s="24"/>
      <c r="Q105" s="24"/>
      <c r="R105" s="24"/>
      <c r="S105" s="12"/>
      <c r="T105" s="24"/>
      <c r="U105" s="24"/>
      <c r="V105" s="24"/>
      <c r="X105" s="233"/>
      <c r="AD105" s="101"/>
      <c r="AE105" s="212"/>
      <c r="AF105" s="24"/>
      <c r="AG105" s="24"/>
      <c r="AH105" s="24"/>
      <c r="AI105" s="143"/>
      <c r="AJ105" s="104"/>
    </row>
    <row r="106" spans="4:36" ht="15.6" x14ac:dyDescent="0.3">
      <c r="D106" s="24"/>
      <c r="E106" s="110"/>
      <c r="F106" s="2"/>
      <c r="G106" s="121"/>
      <c r="H106" s="24"/>
      <c r="I106" s="24"/>
      <c r="J106" s="24"/>
      <c r="K106" s="12"/>
      <c r="L106" s="24"/>
      <c r="M106" s="24"/>
      <c r="N106" s="24"/>
      <c r="O106" s="12"/>
      <c r="P106" s="24"/>
      <c r="Q106" s="24"/>
      <c r="R106" s="24"/>
      <c r="S106" s="12"/>
      <c r="T106" s="24"/>
      <c r="U106" s="24"/>
      <c r="V106" s="24"/>
      <c r="X106" s="233"/>
      <c r="AD106" s="101"/>
      <c r="AE106" s="212"/>
      <c r="AF106" s="24"/>
      <c r="AG106" s="24"/>
      <c r="AH106" s="24"/>
      <c r="AI106" s="143"/>
      <c r="AJ106" s="104"/>
    </row>
    <row r="107" spans="4:36" ht="15.6" x14ac:dyDescent="0.3">
      <c r="D107" s="24"/>
      <c r="E107" s="110"/>
      <c r="F107" s="2"/>
      <c r="G107" s="121"/>
      <c r="H107" s="24"/>
      <c r="I107" s="24"/>
      <c r="J107" s="24"/>
      <c r="K107" s="12"/>
      <c r="L107" s="24"/>
      <c r="M107" s="24"/>
      <c r="N107" s="24"/>
      <c r="O107" s="12"/>
      <c r="P107" s="24"/>
      <c r="Q107" s="24"/>
      <c r="R107" s="24"/>
      <c r="S107" s="12"/>
      <c r="T107" s="24"/>
      <c r="U107" s="24"/>
      <c r="V107" s="24"/>
      <c r="X107" s="53"/>
      <c r="AD107" s="101"/>
      <c r="AE107" s="212"/>
      <c r="AF107" s="24"/>
      <c r="AG107" s="24"/>
      <c r="AH107" s="24"/>
      <c r="AI107" s="143"/>
      <c r="AJ107" s="104"/>
    </row>
    <row r="108" spans="4:36" ht="15.6" x14ac:dyDescent="0.3">
      <c r="D108" s="24"/>
      <c r="E108" s="110"/>
      <c r="F108" s="2"/>
      <c r="G108" s="121"/>
      <c r="H108" s="24"/>
      <c r="I108" s="24"/>
      <c r="J108" s="24"/>
      <c r="K108" s="12"/>
      <c r="L108" s="24"/>
      <c r="M108" s="24"/>
      <c r="N108" s="24"/>
      <c r="O108" s="12"/>
      <c r="P108" s="24"/>
      <c r="Q108" s="24"/>
      <c r="R108" s="24"/>
      <c r="S108" s="12"/>
      <c r="T108" s="24"/>
      <c r="U108" s="24"/>
      <c r="V108" s="24"/>
      <c r="X108" s="53"/>
      <c r="AD108" s="101"/>
      <c r="AE108" s="212"/>
      <c r="AF108" s="24"/>
      <c r="AG108" s="24"/>
      <c r="AH108" s="24"/>
      <c r="AI108" s="143"/>
      <c r="AJ108" s="104"/>
    </row>
    <row r="109" spans="4:36" ht="15.6" x14ac:dyDescent="0.3">
      <c r="D109" s="24"/>
      <c r="E109" s="110"/>
      <c r="F109" s="2"/>
      <c r="G109" s="121"/>
      <c r="H109" s="24"/>
      <c r="I109" s="24"/>
      <c r="J109" s="24"/>
      <c r="K109" s="12"/>
      <c r="L109" s="24"/>
      <c r="M109" s="24"/>
      <c r="N109" s="24"/>
      <c r="O109" s="12"/>
      <c r="P109" s="24"/>
      <c r="Q109" s="24"/>
      <c r="R109" s="24"/>
      <c r="S109" s="12"/>
      <c r="T109" s="24"/>
      <c r="U109" s="24"/>
      <c r="V109" s="24"/>
      <c r="X109" s="53"/>
      <c r="AD109" s="101"/>
      <c r="AE109" s="212"/>
      <c r="AF109" s="24"/>
      <c r="AG109" s="24"/>
      <c r="AH109" s="24"/>
      <c r="AI109" s="143"/>
      <c r="AJ109" s="104"/>
    </row>
    <row r="110" spans="4:36" x14ac:dyDescent="0.2">
      <c r="D110" s="24"/>
      <c r="E110" s="110"/>
      <c r="F110" s="2"/>
      <c r="G110" s="121"/>
      <c r="H110" s="24"/>
      <c r="I110" s="24"/>
      <c r="J110" s="24"/>
      <c r="K110" s="12"/>
      <c r="L110" s="24"/>
      <c r="M110" s="24"/>
      <c r="N110" s="24"/>
      <c r="O110" s="12"/>
      <c r="P110" s="24"/>
      <c r="Q110" s="24"/>
      <c r="R110" s="24"/>
      <c r="S110" s="12"/>
      <c r="T110" s="24"/>
      <c r="U110" s="24"/>
      <c r="V110" s="24"/>
      <c r="AD110" s="101"/>
      <c r="AE110" s="212"/>
      <c r="AF110" s="24"/>
      <c r="AG110" s="24"/>
      <c r="AH110" s="24"/>
      <c r="AI110" s="143"/>
      <c r="AJ110" s="104"/>
    </row>
    <row r="111" spans="4:36" x14ac:dyDescent="0.2">
      <c r="D111" s="24"/>
      <c r="E111" s="110"/>
      <c r="F111" s="2"/>
      <c r="G111" s="121"/>
      <c r="H111" s="24"/>
      <c r="I111" s="24"/>
      <c r="J111" s="24"/>
      <c r="K111" s="12"/>
      <c r="L111" s="24"/>
      <c r="M111" s="24"/>
      <c r="N111" s="24"/>
      <c r="O111" s="12"/>
      <c r="P111" s="24"/>
      <c r="Q111" s="24"/>
      <c r="R111" s="24"/>
      <c r="S111" s="12"/>
      <c r="T111" s="24"/>
      <c r="U111" s="24"/>
      <c r="V111" s="24"/>
      <c r="AD111" s="101"/>
      <c r="AE111" s="212"/>
      <c r="AF111" s="24"/>
      <c r="AG111" s="24"/>
      <c r="AH111" s="24"/>
      <c r="AI111" s="143"/>
      <c r="AJ111" s="104"/>
    </row>
    <row r="112" spans="4:36" x14ac:dyDescent="0.2">
      <c r="D112" s="24"/>
      <c r="E112" s="110"/>
      <c r="F112" s="2"/>
      <c r="G112" s="121"/>
      <c r="H112" s="24"/>
      <c r="I112" s="24"/>
      <c r="J112" s="24"/>
      <c r="K112" s="12"/>
      <c r="L112" s="24"/>
      <c r="M112" s="24"/>
      <c r="N112" s="24"/>
      <c r="O112" s="12"/>
      <c r="P112" s="24"/>
      <c r="Q112" s="24"/>
      <c r="R112" s="24"/>
      <c r="S112" s="12"/>
      <c r="T112" s="24"/>
      <c r="U112" s="24"/>
      <c r="V112" s="24"/>
      <c r="AD112" s="101"/>
      <c r="AE112" s="212"/>
      <c r="AF112" s="24"/>
      <c r="AG112" s="24"/>
      <c r="AH112" s="24"/>
      <c r="AI112" s="143"/>
      <c r="AJ112" s="104"/>
    </row>
    <row r="113" spans="1:36" x14ac:dyDescent="0.2">
      <c r="D113" s="24"/>
      <c r="E113" s="110"/>
      <c r="F113" s="2"/>
      <c r="G113" s="121"/>
      <c r="H113" s="24"/>
      <c r="I113" s="24"/>
      <c r="J113" s="24"/>
      <c r="K113" s="12"/>
      <c r="L113" s="24"/>
      <c r="M113" s="24"/>
      <c r="N113" s="24"/>
      <c r="O113" s="12"/>
      <c r="P113" s="24"/>
      <c r="Q113" s="24"/>
      <c r="R113" s="24"/>
      <c r="S113" s="12"/>
      <c r="T113" s="24"/>
      <c r="U113" s="24"/>
      <c r="V113" s="24"/>
      <c r="AD113" s="101"/>
      <c r="AE113" s="212"/>
      <c r="AF113" s="24"/>
      <c r="AG113" s="24"/>
      <c r="AH113" s="24"/>
      <c r="AI113" s="143"/>
      <c r="AJ113" s="104"/>
    </row>
    <row r="114" spans="1:36" x14ac:dyDescent="0.2">
      <c r="D114" s="24"/>
      <c r="E114" s="110"/>
      <c r="F114" s="2"/>
      <c r="G114" s="121"/>
      <c r="H114" s="24"/>
      <c r="I114" s="24"/>
      <c r="J114" s="24"/>
      <c r="K114" s="12"/>
      <c r="L114" s="24"/>
      <c r="M114" s="24"/>
      <c r="N114" s="24"/>
      <c r="O114" s="12"/>
      <c r="P114" s="24"/>
      <c r="Q114" s="24"/>
      <c r="R114" s="24"/>
      <c r="S114" s="12"/>
      <c r="T114" s="24"/>
      <c r="U114" s="24"/>
      <c r="V114" s="24"/>
      <c r="AD114" s="101"/>
      <c r="AE114" s="212"/>
      <c r="AF114" s="24"/>
      <c r="AG114" s="24"/>
      <c r="AH114" s="24"/>
      <c r="AI114" s="143"/>
      <c r="AJ114" s="104"/>
    </row>
    <row r="115" spans="1:36" x14ac:dyDescent="0.2">
      <c r="D115" s="24"/>
      <c r="E115" s="110"/>
      <c r="F115" s="2"/>
      <c r="G115" s="121"/>
      <c r="H115" s="24"/>
      <c r="I115" s="24"/>
      <c r="J115" s="24"/>
      <c r="K115" s="12"/>
      <c r="L115" s="24"/>
      <c r="M115" s="24"/>
      <c r="N115" s="24"/>
      <c r="O115" s="12"/>
      <c r="P115" s="24"/>
      <c r="Q115" s="24"/>
      <c r="R115" s="24"/>
      <c r="S115" s="12"/>
      <c r="T115" s="24"/>
      <c r="U115" s="24"/>
      <c r="V115" s="24"/>
      <c r="AD115" s="101"/>
      <c r="AE115" s="212"/>
      <c r="AF115" s="24"/>
      <c r="AG115" s="24"/>
      <c r="AH115" s="24"/>
      <c r="AI115" s="143"/>
      <c r="AJ115" s="104"/>
    </row>
    <row r="116" spans="1:36" x14ac:dyDescent="0.2">
      <c r="A116" s="32"/>
      <c r="D116" s="24"/>
      <c r="E116" s="110"/>
      <c r="F116" s="2"/>
      <c r="G116" s="121"/>
      <c r="H116" s="24"/>
      <c r="I116" s="24"/>
      <c r="J116" s="24"/>
      <c r="K116" s="12"/>
      <c r="L116" s="24"/>
      <c r="M116" s="24"/>
      <c r="N116" s="24"/>
      <c r="O116" s="12"/>
      <c r="P116" s="24"/>
      <c r="Q116" s="24"/>
      <c r="R116" s="24"/>
      <c r="S116" s="12"/>
      <c r="T116" s="24"/>
      <c r="U116" s="24"/>
      <c r="V116" s="24"/>
      <c r="AD116" s="101"/>
      <c r="AE116" s="212"/>
      <c r="AF116" s="24"/>
      <c r="AG116" s="24"/>
      <c r="AH116" s="24"/>
      <c r="AI116" s="143"/>
      <c r="AJ116" s="104"/>
    </row>
    <row r="117" spans="1:36" x14ac:dyDescent="0.2">
      <c r="D117" s="24"/>
      <c r="E117" s="110"/>
      <c r="F117" s="2"/>
      <c r="G117" s="121"/>
      <c r="H117" s="24"/>
      <c r="I117" s="24"/>
      <c r="J117" s="24"/>
      <c r="K117" s="12"/>
      <c r="L117" s="24"/>
      <c r="M117" s="24"/>
      <c r="N117" s="24"/>
      <c r="O117" s="12"/>
      <c r="P117" s="24"/>
      <c r="Q117" s="24"/>
      <c r="R117" s="24"/>
      <c r="S117" s="12"/>
      <c r="T117" s="24"/>
      <c r="U117" s="24"/>
      <c r="V117" s="24"/>
      <c r="AD117" s="101"/>
      <c r="AE117" s="212"/>
      <c r="AF117" s="24"/>
      <c r="AG117" s="24"/>
      <c r="AH117" s="24"/>
      <c r="AI117" s="143"/>
      <c r="AJ117" s="104"/>
    </row>
    <row r="118" spans="1:36" x14ac:dyDescent="0.2">
      <c r="D118" s="24"/>
      <c r="E118" s="110"/>
      <c r="F118" s="2"/>
      <c r="G118" s="121"/>
      <c r="H118" s="24"/>
      <c r="I118" s="24"/>
      <c r="J118" s="24"/>
      <c r="K118" s="12"/>
      <c r="L118" s="24"/>
      <c r="M118" s="24"/>
      <c r="N118" s="24"/>
      <c r="O118" s="12"/>
      <c r="P118" s="24"/>
      <c r="Q118" s="24"/>
      <c r="R118" s="24"/>
      <c r="S118" s="12"/>
      <c r="T118" s="24"/>
      <c r="U118" s="24"/>
      <c r="V118" s="24"/>
      <c r="AD118" s="101"/>
      <c r="AE118" s="212"/>
      <c r="AF118" s="24"/>
      <c r="AG118" s="24"/>
      <c r="AH118" s="24"/>
      <c r="AI118" s="143"/>
      <c r="AJ118" s="104"/>
    </row>
    <row r="119" spans="1:36" x14ac:dyDescent="0.2">
      <c r="D119" s="24"/>
      <c r="E119" s="110"/>
      <c r="F119" s="2"/>
      <c r="G119" s="121"/>
      <c r="H119" s="24"/>
      <c r="I119" s="24"/>
      <c r="J119" s="24"/>
      <c r="K119" s="12"/>
      <c r="L119" s="24"/>
      <c r="M119" s="24"/>
      <c r="N119" s="24"/>
      <c r="O119" s="12"/>
      <c r="P119" s="24"/>
      <c r="Q119" s="24"/>
      <c r="R119" s="24"/>
      <c r="S119" s="12"/>
      <c r="T119" s="24"/>
      <c r="U119" s="24"/>
      <c r="V119" s="24"/>
      <c r="AD119" s="101"/>
      <c r="AE119" s="212"/>
      <c r="AF119" s="24"/>
      <c r="AG119" s="24"/>
      <c r="AH119" s="24"/>
      <c r="AI119" s="143"/>
      <c r="AJ119" s="104"/>
    </row>
    <row r="120" spans="1:36" x14ac:dyDescent="0.2">
      <c r="D120" s="24"/>
      <c r="E120" s="110"/>
      <c r="F120" s="2"/>
      <c r="G120" s="121"/>
      <c r="H120" s="24"/>
      <c r="I120" s="24"/>
      <c r="J120" s="24"/>
      <c r="K120" s="12"/>
      <c r="L120" s="24"/>
      <c r="M120" s="24"/>
      <c r="N120" s="24"/>
      <c r="O120" s="12"/>
      <c r="P120" s="24"/>
      <c r="Q120" s="24"/>
      <c r="R120" s="24"/>
      <c r="S120" s="12"/>
      <c r="T120" s="24"/>
      <c r="U120" s="24"/>
      <c r="V120" s="24"/>
      <c r="AD120" s="101"/>
      <c r="AE120" s="212"/>
      <c r="AF120" s="24"/>
      <c r="AG120" s="24"/>
      <c r="AH120" s="24"/>
      <c r="AI120" s="143"/>
      <c r="AJ120" s="104"/>
    </row>
    <row r="121" spans="1:36" x14ac:dyDescent="0.2">
      <c r="D121" s="24"/>
      <c r="E121" s="110"/>
      <c r="F121" s="2"/>
      <c r="G121" s="121"/>
      <c r="H121" s="24"/>
      <c r="I121" s="24"/>
      <c r="J121" s="24"/>
      <c r="K121" s="12"/>
      <c r="L121" s="24"/>
      <c r="M121" s="24"/>
      <c r="N121" s="24"/>
      <c r="O121" s="12"/>
      <c r="P121" s="24"/>
      <c r="Q121" s="24"/>
      <c r="R121" s="24"/>
      <c r="S121" s="12"/>
      <c r="T121" s="24"/>
      <c r="U121" s="24"/>
      <c r="V121" s="24"/>
      <c r="AD121" s="101"/>
      <c r="AE121" s="212"/>
      <c r="AF121" s="24"/>
      <c r="AG121" s="24"/>
      <c r="AH121" s="24"/>
      <c r="AI121" s="143"/>
      <c r="AJ121" s="104"/>
    </row>
    <row r="122" spans="1:36" x14ac:dyDescent="0.2">
      <c r="D122" s="24"/>
      <c r="E122" s="110"/>
      <c r="F122" s="2"/>
      <c r="G122" s="121"/>
      <c r="H122" s="24"/>
      <c r="I122" s="24"/>
      <c r="J122" s="24"/>
      <c r="K122" s="12"/>
      <c r="L122" s="24"/>
      <c r="M122" s="24"/>
      <c r="N122" s="24"/>
      <c r="O122" s="12"/>
      <c r="P122" s="24"/>
      <c r="Q122" s="24"/>
      <c r="R122" s="24"/>
      <c r="S122" s="12"/>
      <c r="T122" s="24"/>
      <c r="U122" s="24"/>
      <c r="V122" s="24"/>
      <c r="AD122" s="101"/>
      <c r="AE122" s="212"/>
      <c r="AF122" s="24"/>
      <c r="AG122" s="24"/>
      <c r="AH122" s="24"/>
      <c r="AI122" s="143"/>
      <c r="AJ122" s="104"/>
    </row>
    <row r="123" spans="1:36" x14ac:dyDescent="0.2">
      <c r="D123" s="24"/>
      <c r="E123" s="110"/>
      <c r="F123" s="2"/>
      <c r="G123" s="121"/>
      <c r="H123" s="24"/>
      <c r="I123" s="24"/>
      <c r="J123" s="24"/>
      <c r="S123" s="14"/>
      <c r="T123" s="14"/>
      <c r="U123" s="14"/>
      <c r="AD123" s="101"/>
      <c r="AE123" s="212"/>
      <c r="AF123" s="24"/>
      <c r="AG123" s="24"/>
      <c r="AH123" s="24"/>
      <c r="AI123" s="143"/>
      <c r="AJ123" s="104"/>
    </row>
    <row r="124" spans="1:36" x14ac:dyDescent="0.2">
      <c r="D124" s="24"/>
      <c r="E124" s="110"/>
      <c r="F124" s="2"/>
      <c r="G124" s="121"/>
      <c r="H124" s="24"/>
      <c r="I124" s="24"/>
      <c r="J124" s="24"/>
      <c r="R124" s="14"/>
      <c r="S124" s="14"/>
      <c r="T124" s="14"/>
      <c r="U124" s="14"/>
      <c r="AD124" s="101"/>
      <c r="AE124" s="212"/>
      <c r="AF124" s="24"/>
      <c r="AG124" s="24"/>
      <c r="AH124" s="24"/>
      <c r="AI124" s="143"/>
      <c r="AJ124" s="104"/>
    </row>
    <row r="125" spans="1:36" ht="21.9" customHeight="1" x14ac:dyDescent="0.3">
      <c r="D125" s="24"/>
      <c r="E125" s="110"/>
      <c r="F125" s="2"/>
      <c r="G125" s="24"/>
      <c r="R125" s="14"/>
      <c r="S125" s="14"/>
      <c r="T125" s="14"/>
      <c r="U125" s="14"/>
      <c r="X125" s="53"/>
      <c r="AD125" s="101"/>
      <c r="AE125" s="212"/>
      <c r="AF125" s="24"/>
      <c r="AG125" s="24"/>
      <c r="AH125" s="24"/>
      <c r="AI125" s="143"/>
      <c r="AJ125" s="104"/>
    </row>
    <row r="126" spans="1:36" ht="21.9" customHeight="1" x14ac:dyDescent="0.3">
      <c r="D126" s="24"/>
      <c r="E126" s="110"/>
      <c r="F126" s="2"/>
      <c r="G126" s="24"/>
      <c r="R126" s="14"/>
      <c r="S126" s="101"/>
      <c r="T126" s="231"/>
      <c r="U126" s="24"/>
      <c r="V126" s="24"/>
      <c r="X126" s="53"/>
      <c r="AD126" s="101"/>
      <c r="AE126" s="212"/>
      <c r="AF126" s="24"/>
      <c r="AG126" s="24"/>
      <c r="AH126" s="24"/>
      <c r="AI126" s="143"/>
      <c r="AJ126" s="104"/>
    </row>
    <row r="127" spans="1:36" ht="21.9" customHeight="1" x14ac:dyDescent="0.3">
      <c r="D127" s="24"/>
      <c r="E127" s="110"/>
      <c r="F127" s="2"/>
      <c r="G127" s="24"/>
      <c r="R127" s="14"/>
      <c r="S127" s="12"/>
      <c r="T127" s="24"/>
      <c r="U127" s="24"/>
      <c r="V127" s="24"/>
      <c r="X127" s="53"/>
      <c r="AD127" s="101"/>
      <c r="AE127" s="212"/>
      <c r="AF127" s="24"/>
      <c r="AG127" s="24"/>
      <c r="AH127" s="24"/>
      <c r="AI127" s="143"/>
      <c r="AJ127" s="104"/>
    </row>
    <row r="128" spans="1:36" ht="21.9" customHeight="1" x14ac:dyDescent="0.3">
      <c r="D128" s="24"/>
      <c r="E128" s="110"/>
      <c r="F128" s="2"/>
      <c r="G128" s="24"/>
      <c r="S128" s="12"/>
      <c r="T128" s="24"/>
      <c r="U128" s="24"/>
      <c r="V128" s="24"/>
      <c r="X128" s="53"/>
      <c r="AD128" s="101"/>
      <c r="AE128" s="212"/>
      <c r="AF128" s="24"/>
      <c r="AG128" s="24"/>
      <c r="AH128" s="24"/>
      <c r="AI128" s="143"/>
      <c r="AJ128" s="104"/>
    </row>
    <row r="129" spans="1:36" ht="21.9" customHeight="1" x14ac:dyDescent="0.3">
      <c r="D129" s="24"/>
      <c r="E129" s="110"/>
      <c r="F129" s="2"/>
      <c r="G129" s="24"/>
      <c r="R129" s="14"/>
      <c r="S129" s="12"/>
      <c r="T129" s="24"/>
      <c r="U129" s="24"/>
      <c r="V129" s="24"/>
      <c r="X129" s="53"/>
      <c r="AD129" s="101"/>
      <c r="AE129" s="212"/>
      <c r="AF129" s="24"/>
      <c r="AG129" s="24"/>
      <c r="AH129" s="24"/>
      <c r="AI129" s="143"/>
      <c r="AJ129" s="104"/>
    </row>
    <row r="130" spans="1:36" ht="21.9" customHeight="1" x14ac:dyDescent="0.3">
      <c r="D130" s="24"/>
      <c r="E130" s="110"/>
      <c r="F130" s="2"/>
      <c r="G130" s="24"/>
      <c r="R130" s="14"/>
      <c r="S130" s="12"/>
      <c r="T130" s="24"/>
      <c r="U130" s="24"/>
      <c r="V130" s="24"/>
      <c r="X130" s="53"/>
      <c r="AD130" s="101"/>
      <c r="AE130" s="212"/>
      <c r="AF130" s="24"/>
      <c r="AG130" s="24"/>
      <c r="AH130" s="24"/>
      <c r="AI130" s="143"/>
      <c r="AJ130" s="104"/>
    </row>
    <row r="131" spans="1:36" ht="21.9" customHeight="1" x14ac:dyDescent="0.3">
      <c r="D131" s="24"/>
      <c r="E131" s="110"/>
      <c r="F131" s="2"/>
      <c r="G131" s="24"/>
      <c r="R131" s="14"/>
      <c r="S131" s="12"/>
      <c r="T131" s="24"/>
      <c r="U131" s="24"/>
      <c r="V131" s="24"/>
      <c r="X131" s="233"/>
      <c r="AD131" s="101"/>
      <c r="AE131" s="212"/>
      <c r="AF131" s="24"/>
      <c r="AG131" s="24"/>
      <c r="AH131" s="24"/>
      <c r="AI131" s="143"/>
      <c r="AJ131" s="104"/>
    </row>
    <row r="132" spans="1:36" ht="21.9" customHeight="1" x14ac:dyDescent="0.3">
      <c r="D132" s="24"/>
      <c r="E132" s="110"/>
      <c r="F132" s="2"/>
      <c r="G132" s="24"/>
      <c r="R132" s="14"/>
      <c r="S132" s="12"/>
      <c r="T132" s="24"/>
      <c r="U132" s="24"/>
      <c r="V132" s="24"/>
      <c r="X132" s="233"/>
      <c r="AD132" s="101"/>
      <c r="AE132" s="212"/>
      <c r="AF132" s="24"/>
      <c r="AG132" s="24"/>
      <c r="AH132" s="24"/>
      <c r="AI132" s="143"/>
      <c r="AJ132" s="104"/>
    </row>
    <row r="133" spans="1:36" ht="21.9" customHeight="1" x14ac:dyDescent="0.3">
      <c r="A133" s="32"/>
      <c r="B133" s="32"/>
      <c r="D133" s="24"/>
      <c r="E133" s="110"/>
      <c r="F133" s="2"/>
      <c r="G133" s="24"/>
      <c r="R133" s="14"/>
      <c r="S133" s="12"/>
      <c r="T133" s="24"/>
      <c r="U133" s="24"/>
      <c r="V133" s="24"/>
      <c r="X133" s="53"/>
      <c r="AD133" s="101"/>
      <c r="AE133" s="212"/>
      <c r="AF133" s="24"/>
      <c r="AG133" s="24"/>
      <c r="AH133" s="24"/>
      <c r="AI133" s="143"/>
      <c r="AJ133" s="104"/>
    </row>
    <row r="134" spans="1:36" ht="21.9" customHeight="1" x14ac:dyDescent="0.3">
      <c r="C134" s="224"/>
      <c r="D134" s="236"/>
      <c r="E134" s="110"/>
      <c r="F134" s="2"/>
      <c r="G134" s="24"/>
      <c r="R134" s="14"/>
      <c r="S134" s="12"/>
      <c r="T134" s="24"/>
      <c r="U134" s="24"/>
      <c r="V134" s="24"/>
      <c r="X134" s="233"/>
      <c r="AD134" s="101"/>
      <c r="AE134" s="212"/>
      <c r="AF134" s="24"/>
      <c r="AG134" s="24"/>
      <c r="AH134" s="24"/>
      <c r="AI134" s="143"/>
      <c r="AJ134" s="104"/>
    </row>
    <row r="135" spans="1:36" ht="21.9" customHeight="1" x14ac:dyDescent="0.3">
      <c r="C135" s="237"/>
      <c r="D135" s="128"/>
      <c r="E135" s="110"/>
      <c r="F135" s="2"/>
      <c r="G135" s="24"/>
      <c r="R135" s="14"/>
      <c r="S135" s="12"/>
      <c r="T135" s="24"/>
      <c r="U135" s="24"/>
      <c r="V135" s="24"/>
      <c r="X135" s="233"/>
      <c r="AD135" s="101"/>
      <c r="AE135" s="212"/>
      <c r="AF135" s="24"/>
      <c r="AG135" s="24"/>
      <c r="AH135" s="24"/>
      <c r="AI135" s="143"/>
      <c r="AJ135" s="104"/>
    </row>
    <row r="136" spans="1:36" ht="21.9" customHeight="1" x14ac:dyDescent="0.3">
      <c r="D136" s="24"/>
      <c r="E136" s="110"/>
      <c r="F136" s="2"/>
      <c r="G136" s="24"/>
      <c r="R136" s="14"/>
      <c r="S136" s="12"/>
      <c r="T136" s="24"/>
      <c r="U136" s="24"/>
      <c r="V136" s="24"/>
      <c r="X136" s="53"/>
      <c r="AD136" s="101"/>
      <c r="AE136" s="212"/>
      <c r="AF136" s="24"/>
      <c r="AG136" s="24"/>
      <c r="AH136" s="24"/>
      <c r="AI136" s="143"/>
      <c r="AJ136" s="104"/>
    </row>
    <row r="137" spans="1:36" ht="15.6" x14ac:dyDescent="0.3">
      <c r="D137" s="24"/>
      <c r="E137" s="110"/>
      <c r="F137" s="2"/>
      <c r="G137" s="24"/>
      <c r="R137" s="14"/>
      <c r="S137" s="12"/>
      <c r="T137" s="24"/>
      <c r="U137" s="24"/>
      <c r="V137" s="24"/>
      <c r="X137" s="233"/>
      <c r="AD137" s="101"/>
      <c r="AE137" s="212"/>
      <c r="AF137" s="24"/>
      <c r="AG137" s="24"/>
      <c r="AH137" s="24"/>
      <c r="AI137" s="143"/>
      <c r="AJ137" s="104"/>
    </row>
    <row r="138" spans="1:36" ht="15.6" x14ac:dyDescent="0.3">
      <c r="D138" s="24"/>
      <c r="E138" s="110"/>
      <c r="F138" s="2"/>
      <c r="G138" s="24"/>
      <c r="R138" s="14"/>
      <c r="S138" s="12"/>
      <c r="T138" s="24"/>
      <c r="U138" s="24"/>
      <c r="V138" s="24"/>
      <c r="X138" s="53"/>
      <c r="AD138" s="101"/>
      <c r="AE138" s="212"/>
      <c r="AF138" s="24"/>
      <c r="AG138" s="24"/>
      <c r="AH138" s="24"/>
      <c r="AI138" s="143"/>
      <c r="AJ138" s="104"/>
    </row>
    <row r="139" spans="1:36" ht="15.6" x14ac:dyDescent="0.3">
      <c r="D139" s="24"/>
      <c r="E139" s="110"/>
      <c r="F139" s="2"/>
      <c r="G139" s="24"/>
      <c r="R139" s="14"/>
      <c r="S139" s="12"/>
      <c r="T139" s="24"/>
      <c r="U139" s="24"/>
      <c r="V139" s="24"/>
      <c r="X139" s="53"/>
      <c r="AD139" s="101"/>
      <c r="AE139" s="212"/>
      <c r="AF139" s="24"/>
      <c r="AG139" s="24"/>
      <c r="AH139" s="24"/>
      <c r="AI139" s="143"/>
      <c r="AJ139" s="104"/>
    </row>
    <row r="140" spans="1:36" ht="15.6" x14ac:dyDescent="0.3">
      <c r="D140" s="24"/>
      <c r="E140" s="110"/>
      <c r="F140" s="2"/>
      <c r="G140" s="24"/>
      <c r="R140" s="14"/>
      <c r="S140" s="12"/>
      <c r="T140" s="24"/>
      <c r="U140" s="24"/>
      <c r="V140" s="24"/>
      <c r="X140" s="233"/>
      <c r="AD140" s="101"/>
      <c r="AE140" s="212"/>
      <c r="AF140" s="24"/>
      <c r="AG140" s="24"/>
      <c r="AH140" s="24"/>
      <c r="AI140" s="143"/>
      <c r="AJ140" s="104"/>
    </row>
    <row r="141" spans="1:36" ht="15.6" x14ac:dyDescent="0.3">
      <c r="D141" s="24"/>
      <c r="E141" s="110"/>
      <c r="F141" s="2"/>
      <c r="G141" s="24"/>
      <c r="R141" s="14"/>
      <c r="S141" s="12"/>
      <c r="T141" s="24"/>
      <c r="U141" s="24"/>
      <c r="V141" s="24"/>
      <c r="X141" s="233"/>
      <c r="AD141" s="101"/>
      <c r="AE141" s="212"/>
      <c r="AF141" s="24"/>
      <c r="AG141" s="24"/>
      <c r="AH141" s="24"/>
      <c r="AI141" s="143"/>
      <c r="AJ141" s="104"/>
    </row>
    <row r="142" spans="1:36" ht="15.6" x14ac:dyDescent="0.3">
      <c r="D142" s="24"/>
      <c r="E142" s="110"/>
      <c r="F142" s="2"/>
      <c r="G142" s="24"/>
      <c r="R142" s="14"/>
      <c r="S142" s="12"/>
      <c r="T142" s="24"/>
      <c r="U142" s="24"/>
      <c r="V142" s="24"/>
      <c r="X142" s="53"/>
      <c r="AD142" s="101"/>
      <c r="AE142" s="212"/>
      <c r="AF142" s="24"/>
      <c r="AG142" s="24"/>
      <c r="AH142" s="24"/>
      <c r="AI142" s="143"/>
      <c r="AJ142" s="104"/>
    </row>
    <row r="143" spans="1:36" x14ac:dyDescent="0.2">
      <c r="D143" s="24"/>
      <c r="E143" s="110"/>
      <c r="R143" s="14"/>
      <c r="S143" s="12"/>
      <c r="T143" s="24"/>
      <c r="U143" s="24"/>
      <c r="V143" s="24"/>
      <c r="AD143" s="101"/>
      <c r="AE143" s="212"/>
      <c r="AF143" s="24"/>
      <c r="AG143" s="24"/>
      <c r="AH143" s="24"/>
      <c r="AI143" s="143"/>
      <c r="AJ143" s="104"/>
    </row>
    <row r="144" spans="1:36" x14ac:dyDescent="0.2">
      <c r="D144" s="24"/>
      <c r="E144" s="110"/>
      <c r="R144" s="14"/>
      <c r="S144" s="12"/>
      <c r="T144" s="24"/>
      <c r="U144" s="24"/>
      <c r="V144" s="24"/>
      <c r="AD144" s="101"/>
      <c r="AE144" s="212"/>
      <c r="AF144" s="24"/>
      <c r="AG144" s="24"/>
      <c r="AH144" s="24"/>
      <c r="AI144" s="143"/>
      <c r="AJ144" s="104"/>
    </row>
    <row r="145" spans="4:36" x14ac:dyDescent="0.2">
      <c r="D145" s="24"/>
      <c r="E145" s="110"/>
      <c r="R145" s="14"/>
      <c r="S145" s="12"/>
      <c r="T145" s="24"/>
      <c r="U145" s="24"/>
      <c r="V145" s="24"/>
      <c r="AD145" s="101"/>
      <c r="AE145" s="212"/>
      <c r="AF145" s="24"/>
      <c r="AG145" s="24"/>
      <c r="AH145" s="24"/>
      <c r="AI145" s="143"/>
      <c r="AJ145" s="104"/>
    </row>
    <row r="146" spans="4:36" x14ac:dyDescent="0.2">
      <c r="D146" s="24"/>
      <c r="E146" s="110"/>
      <c r="R146" s="14"/>
      <c r="S146" s="12"/>
      <c r="T146" s="24"/>
      <c r="U146" s="24"/>
      <c r="V146" s="24"/>
      <c r="AD146" s="101"/>
      <c r="AE146" s="212"/>
      <c r="AF146" s="24"/>
      <c r="AG146" s="24"/>
      <c r="AH146" s="24"/>
      <c r="AI146" s="143"/>
      <c r="AJ146" s="104"/>
    </row>
    <row r="147" spans="4:36" x14ac:dyDescent="0.2">
      <c r="D147" s="24"/>
      <c r="E147" s="110"/>
      <c r="R147" s="14"/>
      <c r="S147" s="12"/>
      <c r="T147" s="24"/>
      <c r="U147" s="24"/>
      <c r="V147" s="24"/>
      <c r="AD147" s="101"/>
      <c r="AE147" s="212"/>
      <c r="AF147" s="24"/>
      <c r="AG147" s="24"/>
      <c r="AH147" s="24"/>
      <c r="AI147" s="143"/>
      <c r="AJ147" s="104"/>
    </row>
    <row r="148" spans="4:36" x14ac:dyDescent="0.2">
      <c r="D148" s="24"/>
      <c r="E148" s="110"/>
      <c r="R148" s="14"/>
      <c r="S148" s="12"/>
      <c r="T148" s="24"/>
      <c r="U148" s="24"/>
      <c r="V148" s="24"/>
      <c r="AD148" s="101"/>
      <c r="AE148" s="212"/>
      <c r="AF148" s="24"/>
      <c r="AG148" s="24"/>
      <c r="AH148" s="24"/>
      <c r="AI148" s="143"/>
      <c r="AJ148" s="104"/>
    </row>
    <row r="149" spans="4:36" x14ac:dyDescent="0.2">
      <c r="D149" s="24"/>
      <c r="E149" s="110"/>
      <c r="R149" s="14"/>
      <c r="S149" s="12"/>
      <c r="T149" s="24"/>
      <c r="U149" s="24"/>
      <c r="V149" s="24"/>
      <c r="AD149" s="101"/>
      <c r="AE149" s="212"/>
      <c r="AF149" s="24"/>
      <c r="AG149" s="238"/>
      <c r="AH149" s="24"/>
      <c r="AI149" s="143"/>
      <c r="AJ149" s="104"/>
    </row>
    <row r="150" spans="4:36" x14ac:dyDescent="0.2">
      <c r="D150" s="24"/>
      <c r="E150" s="110"/>
      <c r="R150" s="14"/>
      <c r="S150" s="12"/>
      <c r="T150" s="24"/>
      <c r="U150" s="24"/>
      <c r="V150" s="24"/>
      <c r="AD150" s="101"/>
      <c r="AE150" s="212"/>
      <c r="AF150" s="24"/>
      <c r="AG150" s="24"/>
      <c r="AH150" s="24"/>
      <c r="AI150" s="143"/>
      <c r="AJ150" s="104"/>
    </row>
    <row r="151" spans="4:36" x14ac:dyDescent="0.2">
      <c r="D151" s="24"/>
      <c r="E151" s="110"/>
      <c r="R151" s="14"/>
      <c r="S151" s="12"/>
      <c r="T151" s="24"/>
      <c r="U151" s="24"/>
      <c r="V151" s="24"/>
      <c r="AD151" s="101"/>
      <c r="AE151" s="212"/>
      <c r="AF151" s="24"/>
      <c r="AG151" s="24"/>
      <c r="AH151" s="24"/>
      <c r="AI151" s="143"/>
      <c r="AJ151" s="104"/>
    </row>
    <row r="152" spans="4:36" x14ac:dyDescent="0.2">
      <c r="D152" s="24"/>
      <c r="E152" s="110"/>
      <c r="R152" s="14"/>
      <c r="S152" s="12"/>
      <c r="T152" s="24"/>
      <c r="U152" s="24"/>
      <c r="V152" s="24"/>
      <c r="AD152" s="101"/>
      <c r="AE152" s="212"/>
      <c r="AF152" s="24"/>
      <c r="AG152" s="24"/>
      <c r="AH152" s="24"/>
      <c r="AI152" s="143"/>
      <c r="AJ152" s="104"/>
    </row>
    <row r="153" spans="4:36" x14ac:dyDescent="0.2">
      <c r="D153" s="24"/>
      <c r="E153" s="110"/>
      <c r="R153" s="14"/>
      <c r="S153" s="12"/>
      <c r="T153" s="24"/>
      <c r="U153" s="24"/>
      <c r="V153" s="24"/>
      <c r="AD153" s="101"/>
      <c r="AE153" s="212"/>
      <c r="AF153" s="24"/>
      <c r="AG153" s="24"/>
      <c r="AH153" s="24"/>
      <c r="AI153" s="143"/>
      <c r="AJ153" s="104"/>
    </row>
    <row r="154" spans="4:36" x14ac:dyDescent="0.2">
      <c r="D154" s="24"/>
      <c r="E154" s="110"/>
      <c r="R154" s="14"/>
      <c r="S154" s="12"/>
      <c r="T154" s="24"/>
      <c r="U154" s="24"/>
      <c r="V154" s="24"/>
      <c r="AD154" s="101"/>
      <c r="AE154" s="212"/>
      <c r="AF154" s="24"/>
      <c r="AG154" s="24"/>
      <c r="AH154" s="24"/>
      <c r="AI154" s="143"/>
      <c r="AJ154" s="104"/>
    </row>
    <row r="155" spans="4:36" x14ac:dyDescent="0.2">
      <c r="D155" s="24"/>
      <c r="E155" s="110"/>
      <c r="R155" s="14"/>
      <c r="S155" s="12"/>
      <c r="T155" s="24"/>
      <c r="U155" s="24"/>
      <c r="V155" s="24"/>
      <c r="AD155" s="101"/>
      <c r="AE155" s="212"/>
      <c r="AF155" s="24"/>
      <c r="AG155" s="24"/>
      <c r="AH155" s="24"/>
      <c r="AI155" s="143"/>
      <c r="AJ155" s="104"/>
    </row>
    <row r="156" spans="4:36" x14ac:dyDescent="0.2">
      <c r="D156" s="24"/>
      <c r="E156" s="110"/>
      <c r="R156" s="14"/>
      <c r="S156" s="12"/>
      <c r="T156" s="24"/>
      <c r="U156" s="24"/>
      <c r="V156" s="24"/>
      <c r="AD156" s="101"/>
      <c r="AE156" s="212"/>
      <c r="AF156" s="24"/>
      <c r="AG156" s="24"/>
      <c r="AH156" s="24"/>
      <c r="AI156" s="143"/>
      <c r="AJ156" s="104"/>
    </row>
    <row r="157" spans="4:36" x14ac:dyDescent="0.2">
      <c r="D157" s="24"/>
      <c r="E157" s="110"/>
      <c r="R157" s="14"/>
      <c r="S157" s="12"/>
      <c r="T157" s="24"/>
      <c r="U157" s="24"/>
      <c r="V157" s="24"/>
      <c r="AD157" s="101"/>
      <c r="AE157" s="212"/>
      <c r="AF157" s="24"/>
      <c r="AG157" s="24"/>
      <c r="AH157" s="24"/>
      <c r="AI157" s="143"/>
      <c r="AJ157" s="104"/>
    </row>
    <row r="158" spans="4:36" x14ac:dyDescent="0.2">
      <c r="D158" s="24"/>
      <c r="E158" s="110"/>
      <c r="R158" s="14"/>
      <c r="S158" s="12"/>
      <c r="T158" s="24"/>
      <c r="U158" s="24"/>
      <c r="V158" s="24"/>
      <c r="AD158" s="101"/>
      <c r="AE158" s="212"/>
      <c r="AF158" s="24"/>
      <c r="AG158" s="24"/>
      <c r="AH158" s="24"/>
      <c r="AI158" s="143"/>
      <c r="AJ158" s="104"/>
    </row>
    <row r="159" spans="4:36" ht="12" x14ac:dyDescent="0.25">
      <c r="D159" s="24"/>
      <c r="E159" s="110"/>
      <c r="R159" s="14"/>
      <c r="S159" s="12"/>
      <c r="T159" s="24"/>
      <c r="U159" s="24"/>
      <c r="V159" s="24"/>
      <c r="X159" s="3"/>
      <c r="AD159" s="101"/>
      <c r="AE159" s="212"/>
      <c r="AF159" s="24"/>
      <c r="AG159" s="24"/>
      <c r="AH159" s="24"/>
      <c r="AI159" s="143"/>
      <c r="AJ159" s="104"/>
    </row>
    <row r="160" spans="4:36" ht="12" x14ac:dyDescent="0.25">
      <c r="D160" s="24"/>
      <c r="E160" s="110"/>
      <c r="R160" s="14"/>
      <c r="S160" s="24"/>
      <c r="T160" s="14"/>
      <c r="U160" s="14"/>
      <c r="V160" s="104"/>
      <c r="X160" s="3"/>
      <c r="AD160" s="101"/>
      <c r="AE160" s="212"/>
      <c r="AF160" s="24"/>
      <c r="AG160" s="24"/>
      <c r="AH160" s="24"/>
      <c r="AI160" s="143"/>
      <c r="AJ160" s="104"/>
    </row>
    <row r="161" spans="4:36" ht="12" x14ac:dyDescent="0.25">
      <c r="D161" s="24"/>
      <c r="E161" s="110"/>
      <c r="R161" s="14"/>
      <c r="S161" s="24"/>
      <c r="T161" s="14"/>
      <c r="U161" s="14"/>
      <c r="V161" s="104"/>
      <c r="X161" s="3"/>
      <c r="AD161" s="101"/>
      <c r="AE161" s="212"/>
      <c r="AF161" s="24"/>
      <c r="AG161" s="24"/>
      <c r="AH161" s="24"/>
      <c r="AI161" s="143"/>
      <c r="AJ161" s="104"/>
    </row>
    <row r="162" spans="4:36" ht="12" x14ac:dyDescent="0.25">
      <c r="D162" s="24"/>
      <c r="E162" s="110"/>
      <c r="R162" s="14"/>
      <c r="S162" s="24"/>
      <c r="T162" s="14"/>
      <c r="U162" s="14"/>
      <c r="V162" s="104"/>
      <c r="X162" s="3"/>
      <c r="AD162" s="101"/>
      <c r="AE162" s="212"/>
      <c r="AF162" s="24"/>
      <c r="AG162" s="24"/>
      <c r="AH162" s="24"/>
      <c r="AI162" s="143"/>
      <c r="AJ162" s="104"/>
    </row>
    <row r="163" spans="4:36" ht="12" x14ac:dyDescent="0.25">
      <c r="D163" s="24"/>
      <c r="E163" s="110"/>
      <c r="R163" s="14"/>
      <c r="S163" s="24"/>
      <c r="T163" s="14"/>
      <c r="U163" s="14"/>
      <c r="V163" s="104"/>
      <c r="X163" s="3"/>
      <c r="AD163" s="101"/>
      <c r="AE163" s="212"/>
      <c r="AF163" s="24"/>
      <c r="AG163" s="24"/>
      <c r="AH163" s="24"/>
      <c r="AI163" s="143"/>
      <c r="AJ163" s="104"/>
    </row>
    <row r="164" spans="4:36" ht="12" x14ac:dyDescent="0.25">
      <c r="D164" s="24"/>
      <c r="E164" s="110"/>
      <c r="R164" s="14"/>
      <c r="S164" s="14"/>
      <c r="T164" s="14"/>
      <c r="U164" s="14"/>
      <c r="V164" s="104"/>
      <c r="X164" s="3"/>
      <c r="AD164" s="101"/>
      <c r="AE164" s="212"/>
      <c r="AF164" s="24"/>
      <c r="AG164" s="24"/>
      <c r="AH164" s="24"/>
      <c r="AI164" s="143"/>
      <c r="AJ164" s="104"/>
    </row>
    <row r="165" spans="4:36" x14ac:dyDescent="0.2">
      <c r="D165" s="24"/>
      <c r="E165" s="110"/>
      <c r="R165" s="14"/>
      <c r="S165" s="14"/>
      <c r="T165" s="14"/>
      <c r="U165" s="14"/>
      <c r="V165" s="104"/>
      <c r="AD165" s="101"/>
      <c r="AE165" s="212"/>
      <c r="AF165" s="24"/>
      <c r="AG165" s="24"/>
      <c r="AH165" s="24"/>
      <c r="AI165" s="143"/>
      <c r="AJ165" s="104"/>
    </row>
    <row r="166" spans="4:36" x14ac:dyDescent="0.2">
      <c r="D166" s="24"/>
      <c r="E166" s="110"/>
      <c r="R166" s="14"/>
      <c r="S166" s="14"/>
      <c r="T166" s="14"/>
      <c r="U166" s="14"/>
      <c r="AD166" s="101"/>
      <c r="AE166" s="212"/>
      <c r="AF166" s="24"/>
      <c r="AG166" s="24"/>
      <c r="AH166" s="24"/>
      <c r="AI166" s="143"/>
      <c r="AJ166" s="104"/>
    </row>
    <row r="167" spans="4:36" x14ac:dyDescent="0.2">
      <c r="D167" s="24"/>
      <c r="E167" s="110"/>
      <c r="R167" s="101"/>
      <c r="S167" s="231"/>
      <c r="T167" s="24"/>
      <c r="U167" s="24"/>
      <c r="AD167" s="101"/>
      <c r="AE167" s="212"/>
      <c r="AF167" s="24"/>
      <c r="AG167" s="24"/>
      <c r="AH167" s="24"/>
      <c r="AI167" s="143"/>
      <c r="AJ167" s="104"/>
    </row>
    <row r="168" spans="4:36" x14ac:dyDescent="0.2">
      <c r="D168" s="24"/>
      <c r="E168" s="110"/>
      <c r="R168" s="12"/>
      <c r="S168" s="24"/>
      <c r="T168" s="24"/>
      <c r="U168" s="24"/>
      <c r="AD168" s="101"/>
      <c r="AE168" s="212"/>
      <c r="AF168" s="238"/>
      <c r="AG168" s="238"/>
      <c r="AH168" s="24"/>
      <c r="AI168" s="143"/>
      <c r="AJ168" s="104"/>
    </row>
    <row r="169" spans="4:36" ht="15" customHeight="1" x14ac:dyDescent="0.2">
      <c r="D169" s="24"/>
      <c r="E169" s="110"/>
      <c r="R169" s="12"/>
      <c r="S169" s="24"/>
      <c r="T169" s="24"/>
      <c r="U169" s="24"/>
      <c r="X169" s="87"/>
      <c r="Y169" s="87"/>
      <c r="Z169" s="87"/>
      <c r="AA169" s="239"/>
      <c r="AB169" s="87"/>
      <c r="AC169" s="87"/>
      <c r="AD169" s="101"/>
      <c r="AE169" s="212"/>
      <c r="AF169" s="238"/>
      <c r="AG169" s="238"/>
      <c r="AH169" s="24"/>
      <c r="AI169" s="143"/>
      <c r="AJ169" s="104"/>
    </row>
    <row r="170" spans="4:36" ht="15" customHeight="1" x14ac:dyDescent="0.2">
      <c r="D170" s="24"/>
      <c r="E170" s="110"/>
      <c r="R170" s="12"/>
      <c r="S170" s="24"/>
      <c r="T170" s="24"/>
      <c r="U170" s="24"/>
      <c r="X170" s="87"/>
      <c r="Y170" s="87"/>
      <c r="Z170" s="87"/>
      <c r="AA170" s="239"/>
      <c r="AB170" s="87"/>
      <c r="AC170" s="87"/>
      <c r="AD170" s="101"/>
      <c r="AE170" s="212"/>
      <c r="AF170" s="238"/>
      <c r="AG170" s="238"/>
      <c r="AH170" s="24"/>
      <c r="AI170" s="143"/>
      <c r="AJ170" s="104"/>
    </row>
    <row r="171" spans="4:36" ht="15" customHeight="1" x14ac:dyDescent="0.2">
      <c r="D171" s="24"/>
      <c r="E171" s="110"/>
      <c r="R171" s="12"/>
      <c r="S171" s="24"/>
      <c r="T171" s="24"/>
      <c r="U171" s="24"/>
      <c r="X171" s="87"/>
      <c r="Y171" s="87"/>
      <c r="Z171" s="87"/>
      <c r="AA171" s="239"/>
      <c r="AB171" s="87"/>
      <c r="AC171" s="87"/>
      <c r="AD171" s="101"/>
      <c r="AE171" s="212"/>
      <c r="AF171" s="238"/>
      <c r="AG171" s="238"/>
      <c r="AH171" s="24"/>
      <c r="AI171" s="143"/>
      <c r="AJ171" s="104"/>
    </row>
    <row r="172" spans="4:36" ht="15" customHeight="1" x14ac:dyDescent="0.2">
      <c r="D172" s="24"/>
      <c r="E172" s="110"/>
      <c r="R172" s="12"/>
      <c r="S172" s="24"/>
      <c r="T172" s="24"/>
      <c r="U172" s="24"/>
      <c r="X172" s="87"/>
      <c r="Y172" s="87"/>
      <c r="Z172" s="87"/>
      <c r="AA172" s="239"/>
      <c r="AB172" s="87"/>
      <c r="AC172" s="87"/>
      <c r="AD172" s="101"/>
      <c r="AE172" s="212"/>
      <c r="AF172" s="24"/>
      <c r="AG172" s="238"/>
      <c r="AH172" s="24"/>
      <c r="AI172" s="143"/>
      <c r="AJ172" s="104"/>
    </row>
    <row r="173" spans="4:36" ht="15" customHeight="1" x14ac:dyDescent="0.2">
      <c r="D173" s="24"/>
      <c r="E173" s="110"/>
      <c r="R173" s="12"/>
      <c r="S173" s="24"/>
      <c r="T173" s="24"/>
      <c r="U173" s="24"/>
      <c r="X173" s="87"/>
      <c r="Y173" s="87"/>
      <c r="Z173" s="87"/>
      <c r="AA173" s="239"/>
      <c r="AB173" s="87"/>
      <c r="AC173" s="87"/>
      <c r="AD173" s="101"/>
      <c r="AE173" s="212"/>
      <c r="AF173" s="238"/>
      <c r="AG173" s="238"/>
      <c r="AH173" s="24"/>
      <c r="AI173" s="143"/>
      <c r="AJ173" s="104"/>
    </row>
    <row r="174" spans="4:36" ht="15" customHeight="1" x14ac:dyDescent="0.2">
      <c r="D174" s="24"/>
      <c r="E174" s="110"/>
      <c r="R174" s="12"/>
      <c r="S174" s="24"/>
      <c r="T174" s="24"/>
      <c r="U174" s="24"/>
      <c r="X174" s="87"/>
      <c r="Y174" s="87"/>
      <c r="Z174" s="87"/>
      <c r="AA174" s="239"/>
      <c r="AB174" s="87"/>
      <c r="AC174" s="87"/>
      <c r="AD174" s="101"/>
      <c r="AE174" s="212"/>
      <c r="AF174" s="238"/>
      <c r="AG174" s="238"/>
      <c r="AH174" s="24"/>
      <c r="AI174" s="143"/>
      <c r="AJ174" s="104"/>
    </row>
    <row r="175" spans="4:36" ht="15" customHeight="1" x14ac:dyDescent="0.2">
      <c r="D175" s="24"/>
      <c r="E175" s="110"/>
      <c r="R175" s="12"/>
      <c r="S175" s="24"/>
      <c r="T175" s="24"/>
      <c r="U175" s="24"/>
      <c r="X175" s="87"/>
      <c r="Y175" s="87"/>
      <c r="Z175" s="87"/>
      <c r="AA175" s="239"/>
      <c r="AB175" s="87"/>
      <c r="AC175" s="87"/>
      <c r="AD175" s="101"/>
      <c r="AE175" s="212"/>
      <c r="AF175" s="24"/>
      <c r="AG175" s="238"/>
      <c r="AH175" s="24"/>
      <c r="AI175" s="143"/>
      <c r="AJ175" s="104"/>
    </row>
    <row r="176" spans="4:36" ht="15" customHeight="1" x14ac:dyDescent="0.2">
      <c r="D176" s="24"/>
      <c r="E176" s="110"/>
      <c r="R176" s="12"/>
      <c r="S176" s="24"/>
      <c r="T176" s="24"/>
      <c r="U176" s="24"/>
      <c r="X176" s="87"/>
      <c r="Y176" s="87"/>
      <c r="Z176" s="87"/>
      <c r="AA176" s="239"/>
      <c r="AB176" s="87"/>
      <c r="AC176" s="87"/>
      <c r="AD176" s="101"/>
      <c r="AE176" s="212"/>
      <c r="AF176" s="24"/>
      <c r="AG176" s="238"/>
      <c r="AH176" s="24"/>
      <c r="AI176" s="143"/>
      <c r="AJ176" s="104"/>
    </row>
    <row r="177" spans="2:36" ht="15" customHeight="1" x14ac:dyDescent="0.2">
      <c r="D177" s="24"/>
      <c r="E177" s="110"/>
      <c r="R177" s="12"/>
      <c r="S177" s="24"/>
      <c r="T177" s="24"/>
      <c r="U177" s="24"/>
      <c r="X177" s="87"/>
      <c r="Y177" s="87"/>
      <c r="Z177" s="87"/>
      <c r="AA177" s="239"/>
      <c r="AB177" s="87"/>
      <c r="AC177" s="87"/>
      <c r="AD177" s="101"/>
      <c r="AE177" s="212"/>
      <c r="AF177" s="24"/>
      <c r="AG177" s="238"/>
      <c r="AH177" s="24"/>
      <c r="AI177" s="143"/>
      <c r="AJ177" s="104"/>
    </row>
    <row r="178" spans="2:36" ht="15" customHeight="1" x14ac:dyDescent="0.2">
      <c r="D178" s="24"/>
      <c r="E178" s="110"/>
      <c r="R178" s="12"/>
      <c r="S178" s="24"/>
      <c r="T178" s="24"/>
      <c r="U178" s="24"/>
      <c r="X178" s="87"/>
      <c r="Y178" s="87"/>
      <c r="Z178" s="87"/>
      <c r="AA178" s="239"/>
      <c r="AB178" s="87"/>
      <c r="AC178" s="87"/>
      <c r="AD178" s="101"/>
      <c r="AE178" s="212"/>
      <c r="AF178" s="24"/>
      <c r="AG178" s="238"/>
      <c r="AH178" s="24"/>
      <c r="AI178" s="143"/>
      <c r="AJ178" s="104"/>
    </row>
    <row r="179" spans="2:36" ht="15" customHeight="1" x14ac:dyDescent="0.2">
      <c r="B179" s="32"/>
      <c r="D179" s="24"/>
      <c r="E179" s="110"/>
      <c r="R179" s="12"/>
      <c r="S179" s="24"/>
      <c r="T179" s="24"/>
      <c r="U179" s="24"/>
      <c r="X179" s="87"/>
      <c r="Y179" s="87"/>
      <c r="Z179" s="87"/>
      <c r="AA179" s="239"/>
      <c r="AB179" s="87"/>
      <c r="AC179" s="87"/>
      <c r="AD179" s="101"/>
      <c r="AE179" s="212"/>
      <c r="AF179" s="24"/>
      <c r="AG179" s="238"/>
      <c r="AH179" s="24"/>
      <c r="AI179" s="143"/>
      <c r="AJ179" s="104"/>
    </row>
    <row r="180" spans="2:36" ht="15" customHeight="1" x14ac:dyDescent="0.2">
      <c r="C180" s="224"/>
      <c r="D180" s="236"/>
      <c r="E180" s="110"/>
      <c r="R180" s="12"/>
      <c r="S180" s="24"/>
      <c r="T180" s="24"/>
      <c r="U180" s="24"/>
      <c r="X180" s="87"/>
      <c r="Y180" s="87"/>
      <c r="Z180" s="87"/>
      <c r="AA180" s="239"/>
      <c r="AB180" s="87"/>
      <c r="AC180" s="87"/>
      <c r="AD180" s="101"/>
      <c r="AE180" s="212"/>
      <c r="AF180" s="24"/>
      <c r="AG180" s="238"/>
      <c r="AH180" s="24"/>
      <c r="AI180" s="143"/>
      <c r="AJ180" s="104"/>
    </row>
    <row r="181" spans="2:36" ht="15" customHeight="1" x14ac:dyDescent="0.2">
      <c r="C181" s="224"/>
      <c r="D181" s="236"/>
      <c r="E181" s="110"/>
      <c r="R181" s="12"/>
      <c r="S181" s="24"/>
      <c r="T181" s="24"/>
      <c r="U181" s="24"/>
      <c r="X181" s="87"/>
      <c r="Y181" s="87"/>
      <c r="Z181" s="87"/>
      <c r="AA181" s="239"/>
      <c r="AB181" s="87"/>
      <c r="AC181" s="87"/>
      <c r="AD181" s="101"/>
      <c r="AE181" s="212"/>
      <c r="AF181" s="24"/>
      <c r="AG181" s="238"/>
      <c r="AH181" s="24"/>
      <c r="AI181" s="143"/>
      <c r="AJ181" s="104"/>
    </row>
    <row r="182" spans="2:36" ht="15" customHeight="1" x14ac:dyDescent="0.2">
      <c r="C182" s="224"/>
      <c r="D182" s="236"/>
      <c r="E182" s="110"/>
      <c r="R182" s="12"/>
      <c r="S182" s="24"/>
      <c r="T182" s="24"/>
      <c r="U182" s="24"/>
      <c r="X182" s="87"/>
      <c r="Y182" s="87"/>
      <c r="Z182" s="87"/>
      <c r="AA182" s="239"/>
      <c r="AB182" s="87"/>
      <c r="AC182" s="87"/>
      <c r="AD182" s="101"/>
      <c r="AE182" s="212"/>
      <c r="AF182" s="24"/>
      <c r="AG182" s="238"/>
      <c r="AH182" s="24"/>
      <c r="AI182" s="143"/>
      <c r="AJ182" s="104"/>
    </row>
    <row r="183" spans="2:36" ht="15" customHeight="1" x14ac:dyDescent="0.2">
      <c r="D183" s="24"/>
      <c r="E183" s="110"/>
      <c r="R183" s="12"/>
      <c r="S183" s="24"/>
      <c r="T183" s="24"/>
      <c r="U183" s="24"/>
      <c r="X183" s="87"/>
      <c r="Y183" s="87"/>
      <c r="Z183" s="87"/>
      <c r="AA183" s="239"/>
      <c r="AB183" s="87"/>
      <c r="AC183" s="87"/>
      <c r="AD183" s="101"/>
      <c r="AE183" s="212"/>
      <c r="AF183" s="24"/>
      <c r="AG183" s="51"/>
      <c r="AH183" s="24"/>
      <c r="AI183" s="143"/>
      <c r="AJ183" s="104"/>
    </row>
    <row r="184" spans="2:36" ht="15" customHeight="1" x14ac:dyDescent="0.2">
      <c r="D184" s="24"/>
      <c r="E184" s="110"/>
      <c r="R184" s="12"/>
      <c r="S184" s="24"/>
      <c r="T184" s="24"/>
      <c r="U184" s="24"/>
      <c r="X184" s="87"/>
      <c r="Y184" s="87"/>
      <c r="Z184" s="87"/>
      <c r="AA184" s="239"/>
      <c r="AB184" s="87"/>
      <c r="AC184" s="87"/>
      <c r="AD184" s="101"/>
      <c r="AE184" s="212"/>
      <c r="AF184" s="24"/>
      <c r="AG184" s="51"/>
      <c r="AH184" s="24"/>
      <c r="AI184" s="143"/>
      <c r="AJ184" s="104"/>
    </row>
    <row r="185" spans="2:36" ht="15" customHeight="1" x14ac:dyDescent="0.2">
      <c r="D185" s="24"/>
      <c r="E185" s="110"/>
      <c r="R185" s="12"/>
      <c r="S185" s="24"/>
      <c r="T185" s="24"/>
      <c r="U185" s="24"/>
      <c r="X185" s="87"/>
      <c r="Y185" s="87"/>
      <c r="Z185" s="87"/>
      <c r="AA185" s="239"/>
      <c r="AB185" s="87"/>
      <c r="AC185" s="87"/>
      <c r="AD185" s="101"/>
      <c r="AE185" s="212"/>
      <c r="AF185" s="24"/>
      <c r="AG185" s="238"/>
      <c r="AH185" s="24"/>
      <c r="AI185" s="143"/>
      <c r="AJ185" s="104"/>
    </row>
    <row r="186" spans="2:36" ht="15" customHeight="1" x14ac:dyDescent="0.2">
      <c r="D186" s="24"/>
      <c r="E186" s="110"/>
      <c r="R186" s="12"/>
      <c r="S186" s="24"/>
      <c r="T186" s="24"/>
      <c r="U186" s="24"/>
      <c r="X186" s="87"/>
      <c r="Y186" s="87"/>
      <c r="Z186" s="87"/>
      <c r="AA186" s="239"/>
      <c r="AB186" s="87"/>
      <c r="AC186" s="87"/>
      <c r="AD186" s="101"/>
      <c r="AE186" s="212"/>
      <c r="AF186" s="24"/>
      <c r="AG186" s="238"/>
      <c r="AH186" s="24"/>
      <c r="AI186" s="143"/>
      <c r="AJ186" s="104"/>
    </row>
    <row r="187" spans="2:36" ht="15" customHeight="1" x14ac:dyDescent="0.2">
      <c r="D187" s="24"/>
      <c r="E187" s="110"/>
      <c r="R187" s="12"/>
      <c r="S187" s="24"/>
      <c r="T187" s="24"/>
      <c r="U187" s="24"/>
      <c r="X187" s="87"/>
      <c r="Y187" s="87"/>
      <c r="Z187" s="87"/>
      <c r="AA187" s="239"/>
      <c r="AB187" s="87"/>
      <c r="AC187" s="87"/>
      <c r="AD187" s="101"/>
      <c r="AE187" s="212"/>
      <c r="AF187" s="24"/>
      <c r="AG187" s="24"/>
      <c r="AH187" s="24"/>
      <c r="AI187" s="143"/>
      <c r="AJ187" s="104"/>
    </row>
    <row r="188" spans="2:36" ht="15" customHeight="1" x14ac:dyDescent="0.2">
      <c r="D188" s="24"/>
      <c r="E188" s="110"/>
      <c r="R188" s="12"/>
      <c r="S188" s="24"/>
      <c r="T188" s="24"/>
      <c r="U188" s="24"/>
      <c r="X188" s="87"/>
      <c r="Y188" s="87"/>
      <c r="Z188" s="87"/>
      <c r="AA188" s="239"/>
      <c r="AB188" s="87"/>
      <c r="AC188" s="87"/>
      <c r="AD188" s="101"/>
      <c r="AE188" s="212"/>
      <c r="AF188" s="24"/>
      <c r="AG188" s="24"/>
      <c r="AH188" s="24"/>
      <c r="AI188" s="143"/>
      <c r="AJ188" s="104"/>
    </row>
    <row r="189" spans="2:36" ht="15" customHeight="1" x14ac:dyDescent="0.2">
      <c r="R189" s="12"/>
      <c r="S189" s="24"/>
      <c r="T189" s="24"/>
      <c r="U189" s="24"/>
      <c r="X189" s="87"/>
      <c r="Y189" s="87"/>
      <c r="Z189" s="87"/>
      <c r="AA189" s="239"/>
      <c r="AB189" s="87"/>
      <c r="AC189" s="87"/>
      <c r="AD189" s="101"/>
      <c r="AE189" s="212"/>
      <c r="AF189" s="238"/>
      <c r="AG189" s="238"/>
      <c r="AH189" s="24"/>
      <c r="AI189" s="143"/>
      <c r="AJ189" s="104"/>
    </row>
    <row r="190" spans="2:36" ht="15" customHeight="1" x14ac:dyDescent="0.2">
      <c r="R190" s="12"/>
      <c r="S190" s="24"/>
      <c r="T190" s="24"/>
      <c r="U190" s="24"/>
      <c r="X190" s="87"/>
      <c r="Y190" s="87"/>
      <c r="Z190" s="87"/>
      <c r="AA190" s="239"/>
      <c r="AB190" s="87"/>
      <c r="AC190" s="87"/>
      <c r="AD190" s="101"/>
      <c r="AE190" s="212"/>
      <c r="AF190" s="238"/>
      <c r="AG190" s="238"/>
      <c r="AH190" s="24"/>
      <c r="AI190" s="143"/>
      <c r="AJ190" s="104"/>
    </row>
    <row r="191" spans="2:36" ht="15" customHeight="1" x14ac:dyDescent="0.2">
      <c r="R191" s="12"/>
      <c r="S191" s="24"/>
      <c r="T191" s="24"/>
      <c r="U191" s="24"/>
      <c r="X191" s="87"/>
      <c r="Y191" s="87"/>
      <c r="Z191" s="87"/>
      <c r="AA191" s="239"/>
      <c r="AB191" s="87"/>
      <c r="AC191" s="87"/>
      <c r="AD191" s="101"/>
      <c r="AE191" s="212"/>
      <c r="AF191" s="238"/>
      <c r="AG191" s="238"/>
      <c r="AH191" s="24"/>
      <c r="AI191" s="143"/>
      <c r="AJ191" s="104"/>
    </row>
    <row r="192" spans="2:36" ht="15" customHeight="1" x14ac:dyDescent="0.2">
      <c r="R192" s="12"/>
      <c r="S192" s="24"/>
      <c r="T192" s="24"/>
      <c r="U192" s="24"/>
      <c r="X192" s="87"/>
      <c r="Y192" s="87"/>
      <c r="Z192" s="87"/>
      <c r="AA192" s="239"/>
      <c r="AB192" s="87"/>
      <c r="AC192" s="87"/>
      <c r="AD192" s="101"/>
      <c r="AE192" s="212"/>
      <c r="AF192" s="238"/>
      <c r="AG192" s="238"/>
      <c r="AH192" s="24"/>
      <c r="AI192" s="143"/>
      <c r="AJ192" s="104"/>
    </row>
    <row r="193" spans="18:36" ht="15" customHeight="1" x14ac:dyDescent="0.2">
      <c r="R193" s="12"/>
      <c r="S193" s="24"/>
      <c r="T193" s="24"/>
      <c r="U193" s="24"/>
      <c r="X193" s="87"/>
      <c r="Y193" s="87"/>
      <c r="Z193" s="87"/>
      <c r="AA193" s="239"/>
      <c r="AB193" s="87"/>
      <c r="AC193" s="87"/>
      <c r="AD193" s="101"/>
      <c r="AE193" s="212"/>
      <c r="AF193" s="24"/>
      <c r="AG193" s="238"/>
      <c r="AH193" s="24"/>
      <c r="AI193" s="143"/>
      <c r="AJ193" s="104"/>
    </row>
    <row r="194" spans="18:36" ht="15" customHeight="1" x14ac:dyDescent="0.2">
      <c r="R194" s="12"/>
      <c r="S194" s="24"/>
      <c r="T194" s="24"/>
      <c r="U194" s="24"/>
      <c r="X194" s="87"/>
      <c r="Y194" s="87"/>
      <c r="Z194" s="87"/>
      <c r="AA194" s="239"/>
      <c r="AB194" s="87"/>
      <c r="AC194" s="87"/>
      <c r="AD194" s="101"/>
      <c r="AE194" s="212"/>
      <c r="AF194" s="24"/>
      <c r="AG194" s="24"/>
      <c r="AH194" s="24"/>
      <c r="AI194" s="143"/>
      <c r="AJ194" s="104"/>
    </row>
    <row r="195" spans="18:36" ht="15" customHeight="1" x14ac:dyDescent="0.2">
      <c r="R195" s="12"/>
      <c r="S195" s="24"/>
      <c r="T195" s="24"/>
      <c r="U195" s="24"/>
      <c r="X195" s="87"/>
      <c r="Y195" s="87"/>
      <c r="Z195" s="87"/>
      <c r="AA195" s="239"/>
      <c r="AB195" s="87"/>
      <c r="AC195" s="87"/>
      <c r="AD195" s="101"/>
      <c r="AE195" s="212"/>
      <c r="AF195" s="238"/>
      <c r="AG195" s="238"/>
      <c r="AH195" s="24"/>
      <c r="AI195" s="143"/>
      <c r="AJ195" s="104"/>
    </row>
    <row r="196" spans="18:36" ht="15" customHeight="1" x14ac:dyDescent="0.2">
      <c r="R196" s="12"/>
      <c r="S196" s="24"/>
      <c r="T196" s="24"/>
      <c r="U196" s="24"/>
      <c r="X196" s="87"/>
      <c r="Y196" s="87"/>
      <c r="Z196" s="87"/>
      <c r="AA196" s="239"/>
      <c r="AB196" s="87"/>
      <c r="AC196" s="87"/>
      <c r="AD196" s="101"/>
      <c r="AE196" s="212"/>
      <c r="AF196" s="24"/>
      <c r="AG196" s="24"/>
      <c r="AH196" s="24"/>
      <c r="AI196" s="143"/>
      <c r="AJ196" s="104"/>
    </row>
    <row r="197" spans="18:36" ht="15" customHeight="1" x14ac:dyDescent="0.2">
      <c r="R197" s="12"/>
      <c r="S197" s="24"/>
      <c r="T197" s="24"/>
      <c r="U197" s="24"/>
      <c r="X197" s="87"/>
      <c r="Y197" s="87"/>
      <c r="Z197" s="87"/>
      <c r="AA197" s="239"/>
      <c r="AB197" s="87"/>
      <c r="AC197" s="87"/>
      <c r="AD197" s="101"/>
      <c r="AE197" s="212"/>
      <c r="AF197" s="238"/>
      <c r="AG197" s="238"/>
      <c r="AH197" s="24"/>
      <c r="AI197" s="143"/>
      <c r="AJ197" s="104"/>
    </row>
    <row r="198" spans="18:36" ht="15" customHeight="1" x14ac:dyDescent="0.2">
      <c r="R198" s="12"/>
      <c r="S198" s="24"/>
      <c r="T198" s="24"/>
      <c r="U198" s="24"/>
      <c r="AD198" s="101"/>
      <c r="AE198" s="212"/>
      <c r="AF198" s="24"/>
      <c r="AG198" s="24"/>
      <c r="AH198" s="24"/>
      <c r="AI198" s="143"/>
      <c r="AJ198" s="104"/>
    </row>
    <row r="199" spans="18:36" ht="15" customHeight="1" x14ac:dyDescent="0.2">
      <c r="R199" s="12"/>
      <c r="S199" s="24"/>
      <c r="T199" s="24"/>
      <c r="U199" s="24"/>
      <c r="AD199" s="101"/>
      <c r="AE199" s="212"/>
      <c r="AF199" s="238"/>
      <c r="AG199" s="238"/>
      <c r="AH199" s="24"/>
      <c r="AI199" s="143"/>
      <c r="AJ199" s="104"/>
    </row>
    <row r="200" spans="18:36" ht="15" customHeight="1" x14ac:dyDescent="0.2">
      <c r="R200" s="12"/>
      <c r="S200" s="24"/>
      <c r="T200" s="24"/>
      <c r="U200" s="24"/>
      <c r="AD200" s="101"/>
      <c r="AE200" s="212"/>
      <c r="AF200" s="24"/>
      <c r="AG200" s="238"/>
      <c r="AH200" s="24"/>
      <c r="AI200" s="143"/>
      <c r="AJ200" s="104"/>
    </row>
    <row r="201" spans="18:36" ht="15" customHeight="1" x14ac:dyDescent="0.2">
      <c r="R201" s="24"/>
      <c r="S201" s="14"/>
      <c r="T201" s="14"/>
      <c r="U201" s="104"/>
      <c r="AD201" s="101"/>
      <c r="AE201" s="212"/>
      <c r="AF201" s="238"/>
      <c r="AG201" s="51"/>
      <c r="AH201" s="24"/>
      <c r="AI201" s="143"/>
      <c r="AJ201" s="104"/>
    </row>
    <row r="202" spans="18:36" ht="15" customHeight="1" x14ac:dyDescent="0.2">
      <c r="R202" s="24"/>
      <c r="S202" s="14"/>
      <c r="T202" s="14"/>
      <c r="U202" s="104"/>
      <c r="AD202" s="101"/>
      <c r="AE202" s="212"/>
      <c r="AF202" s="238"/>
      <c r="AG202" s="238"/>
      <c r="AH202" s="24"/>
      <c r="AI202" s="143"/>
      <c r="AJ202" s="104"/>
    </row>
    <row r="203" spans="18:36" ht="15" customHeight="1" x14ac:dyDescent="0.2">
      <c r="R203" s="24"/>
      <c r="S203" s="14"/>
      <c r="T203" s="14"/>
      <c r="U203" s="104"/>
      <c r="AD203" s="101"/>
      <c r="AE203" s="212"/>
      <c r="AF203" s="238"/>
      <c r="AG203" s="238"/>
      <c r="AH203" s="24"/>
      <c r="AI203" s="143"/>
      <c r="AJ203" s="104"/>
    </row>
    <row r="204" spans="18:36" ht="15" customHeight="1" x14ac:dyDescent="0.2">
      <c r="R204" s="128"/>
      <c r="S204" s="14"/>
      <c r="T204" s="14"/>
      <c r="U204" s="104"/>
      <c r="AD204" s="101"/>
      <c r="AE204" s="212"/>
      <c r="AF204" s="238"/>
      <c r="AG204" s="238"/>
      <c r="AH204" s="24"/>
      <c r="AI204" s="143"/>
      <c r="AJ204" s="104"/>
    </row>
    <row r="205" spans="18:36" ht="15" customHeight="1" x14ac:dyDescent="0.2">
      <c r="R205" s="14"/>
      <c r="S205" s="14"/>
      <c r="T205" s="14"/>
      <c r="U205" s="14"/>
      <c r="AD205" s="101"/>
      <c r="AE205" s="212"/>
      <c r="AF205" s="24"/>
      <c r="AG205" s="24"/>
      <c r="AH205" s="24"/>
      <c r="AI205" s="143"/>
      <c r="AJ205" s="104"/>
    </row>
    <row r="206" spans="18:36" ht="15" customHeight="1" x14ac:dyDescent="0.2">
      <c r="R206" s="14"/>
      <c r="S206" s="14"/>
      <c r="T206" s="14"/>
      <c r="U206" s="14"/>
      <c r="AD206" s="101"/>
      <c r="AE206" s="212"/>
      <c r="AF206" s="24"/>
      <c r="AG206" s="24"/>
      <c r="AH206" s="24"/>
      <c r="AI206" s="143"/>
      <c r="AJ206" s="104"/>
    </row>
    <row r="207" spans="18:36" ht="15" customHeight="1" x14ac:dyDescent="0.2">
      <c r="R207" s="101"/>
      <c r="S207" s="231"/>
      <c r="T207" s="24"/>
      <c r="U207" s="24"/>
      <c r="AD207" s="101"/>
      <c r="AE207" s="212"/>
      <c r="AF207" s="238"/>
      <c r="AG207" s="238"/>
      <c r="AH207" s="24"/>
      <c r="AI207" s="143"/>
      <c r="AJ207" s="104"/>
    </row>
    <row r="208" spans="18:36" ht="15" customHeight="1" x14ac:dyDescent="0.2">
      <c r="R208" s="12"/>
      <c r="S208" s="24"/>
      <c r="T208" s="24"/>
      <c r="U208" s="24"/>
      <c r="AD208" s="101"/>
      <c r="AE208" s="212"/>
      <c r="AF208" s="238"/>
      <c r="AG208" s="238"/>
      <c r="AH208" s="24"/>
      <c r="AI208" s="143"/>
      <c r="AJ208" s="104"/>
    </row>
    <row r="209" spans="18:36" ht="15" customHeight="1" x14ac:dyDescent="0.2">
      <c r="R209" s="12"/>
      <c r="S209" s="24"/>
      <c r="T209" s="24"/>
      <c r="U209" s="24"/>
      <c r="AD209" s="101"/>
      <c r="AE209" s="212"/>
      <c r="AF209" s="238"/>
      <c r="AG209" s="24"/>
      <c r="AH209" s="24"/>
      <c r="AI209" s="143"/>
      <c r="AJ209" s="104"/>
    </row>
    <row r="210" spans="18:36" ht="15" customHeight="1" x14ac:dyDescent="0.2">
      <c r="R210" s="12"/>
      <c r="S210" s="24"/>
      <c r="T210" s="24"/>
      <c r="U210" s="24"/>
      <c r="AD210" s="101"/>
      <c r="AE210" s="212"/>
      <c r="AF210" s="238"/>
      <c r="AG210" s="238"/>
      <c r="AH210" s="24"/>
      <c r="AI210" s="143"/>
      <c r="AJ210" s="104"/>
    </row>
    <row r="211" spans="18:36" ht="15" customHeight="1" x14ac:dyDescent="0.2">
      <c r="R211" s="12"/>
      <c r="S211" s="24"/>
      <c r="T211" s="24"/>
      <c r="U211" s="24"/>
      <c r="AD211" s="101"/>
      <c r="AE211" s="212"/>
      <c r="AF211" s="238"/>
      <c r="AG211" s="238"/>
      <c r="AH211" s="24"/>
      <c r="AI211" s="143"/>
      <c r="AJ211" s="104"/>
    </row>
    <row r="212" spans="18:36" ht="15" customHeight="1" x14ac:dyDescent="0.2">
      <c r="R212" s="12"/>
      <c r="S212" s="24"/>
      <c r="T212" s="24"/>
      <c r="U212" s="24"/>
      <c r="AD212" s="101"/>
      <c r="AE212" s="212"/>
      <c r="AF212" s="238"/>
      <c r="AG212" s="238"/>
      <c r="AH212" s="24"/>
      <c r="AI212" s="143"/>
      <c r="AJ212" s="104"/>
    </row>
    <row r="213" spans="18:36" x14ac:dyDescent="0.2">
      <c r="R213" s="12"/>
      <c r="S213" s="24"/>
      <c r="T213" s="24"/>
      <c r="U213" s="24"/>
      <c r="AD213" s="101"/>
      <c r="AE213" s="212"/>
      <c r="AF213" s="238"/>
      <c r="AG213" s="238"/>
      <c r="AH213" s="24"/>
      <c r="AI213" s="143"/>
      <c r="AJ213" s="104"/>
    </row>
    <row r="214" spans="18:36" x14ac:dyDescent="0.2">
      <c r="R214" s="12"/>
      <c r="S214" s="24"/>
      <c r="T214" s="24"/>
      <c r="U214" s="24"/>
      <c r="AD214" s="101"/>
      <c r="AE214" s="212"/>
      <c r="AF214" s="24"/>
      <c r="AG214" s="238"/>
      <c r="AH214" s="24"/>
      <c r="AI214" s="143"/>
      <c r="AJ214" s="104"/>
    </row>
    <row r="215" spans="18:36" x14ac:dyDescent="0.2">
      <c r="R215" s="12"/>
      <c r="S215" s="24"/>
      <c r="T215" s="24"/>
      <c r="U215" s="24"/>
      <c r="AD215" s="101"/>
      <c r="AE215" s="212"/>
      <c r="AF215" s="24"/>
      <c r="AG215" s="236"/>
      <c r="AH215" s="24"/>
      <c r="AI215" s="143"/>
      <c r="AJ215" s="104"/>
    </row>
    <row r="216" spans="18:36" x14ac:dyDescent="0.2">
      <c r="R216" s="12"/>
      <c r="S216" s="24"/>
      <c r="T216" s="24"/>
      <c r="U216" s="24"/>
      <c r="AD216" s="101"/>
      <c r="AE216" s="212"/>
      <c r="AF216" s="24"/>
      <c r="AG216" s="236"/>
      <c r="AH216" s="24"/>
      <c r="AI216" s="143"/>
      <c r="AJ216" s="104"/>
    </row>
    <row r="217" spans="18:36" x14ac:dyDescent="0.2">
      <c r="R217" s="12"/>
      <c r="S217" s="24"/>
      <c r="T217" s="24"/>
      <c r="U217" s="24"/>
      <c r="AD217" s="101"/>
      <c r="AE217" s="212"/>
      <c r="AF217" s="236"/>
      <c r="AG217" s="236"/>
      <c r="AH217" s="24"/>
      <c r="AI217" s="143"/>
      <c r="AJ217" s="104"/>
    </row>
    <row r="218" spans="18:36" x14ac:dyDescent="0.2">
      <c r="R218" s="12"/>
      <c r="S218" s="24"/>
      <c r="T218" s="24"/>
      <c r="U218" s="24"/>
      <c r="AD218" s="101"/>
      <c r="AE218" s="212"/>
      <c r="AF218" s="240"/>
      <c r="AG218" s="240"/>
      <c r="AH218" s="24"/>
      <c r="AI218" s="143"/>
      <c r="AJ218" s="104"/>
    </row>
    <row r="219" spans="18:36" x14ac:dyDescent="0.2">
      <c r="R219" s="12"/>
      <c r="S219" s="24"/>
      <c r="T219" s="24"/>
      <c r="U219" s="24"/>
      <c r="AD219" s="101"/>
      <c r="AE219" s="212"/>
      <c r="AF219" s="240"/>
      <c r="AG219" s="240"/>
      <c r="AH219" s="24"/>
      <c r="AI219" s="143"/>
      <c r="AJ219" s="104"/>
    </row>
    <row r="220" spans="18:36" x14ac:dyDescent="0.2">
      <c r="R220" s="12"/>
      <c r="S220" s="24"/>
      <c r="T220" s="24"/>
      <c r="U220" s="24"/>
      <c r="AD220" s="101"/>
      <c r="AE220" s="212"/>
      <c r="AF220" s="240"/>
      <c r="AG220" s="240"/>
      <c r="AH220" s="24"/>
      <c r="AI220" s="143"/>
      <c r="AJ220" s="104"/>
    </row>
    <row r="221" spans="18:36" x14ac:dyDescent="0.2">
      <c r="R221" s="12"/>
      <c r="S221" s="24"/>
      <c r="T221" s="24"/>
      <c r="U221" s="24"/>
      <c r="AD221" s="101"/>
      <c r="AE221" s="212"/>
      <c r="AF221" s="24"/>
      <c r="AG221" s="240"/>
      <c r="AH221" s="24"/>
      <c r="AI221" s="143"/>
      <c r="AJ221" s="104"/>
    </row>
    <row r="222" spans="18:36" x14ac:dyDescent="0.2">
      <c r="R222" s="12"/>
      <c r="S222" s="24"/>
      <c r="T222" s="24"/>
      <c r="U222" s="24"/>
      <c r="AD222" s="101"/>
      <c r="AE222" s="212"/>
      <c r="AF222" s="24"/>
      <c r="AG222" s="238"/>
      <c r="AH222" s="24"/>
      <c r="AI222" s="143"/>
      <c r="AJ222" s="104"/>
    </row>
    <row r="223" spans="18:36" x14ac:dyDescent="0.2">
      <c r="R223" s="12"/>
      <c r="S223" s="24"/>
      <c r="T223" s="24"/>
      <c r="U223" s="24"/>
      <c r="AD223" s="101"/>
      <c r="AE223" s="212"/>
      <c r="AF223" s="24"/>
      <c r="AG223" s="238"/>
      <c r="AH223" s="24"/>
      <c r="AI223" s="143"/>
      <c r="AJ223" s="104"/>
    </row>
    <row r="224" spans="18:36" x14ac:dyDescent="0.2">
      <c r="R224" s="12"/>
      <c r="S224" s="24"/>
      <c r="T224" s="24"/>
      <c r="U224" s="24"/>
      <c r="AD224" s="101"/>
      <c r="AE224" s="212"/>
      <c r="AF224" s="24"/>
      <c r="AG224" s="238"/>
      <c r="AH224" s="24"/>
      <c r="AI224" s="143"/>
      <c r="AJ224" s="104"/>
    </row>
    <row r="225" spans="18:41" x14ac:dyDescent="0.2">
      <c r="R225" s="12"/>
      <c r="S225" s="24"/>
      <c r="T225" s="24"/>
      <c r="U225" s="24"/>
      <c r="AD225" s="101"/>
      <c r="AE225" s="212"/>
      <c r="AF225" s="236"/>
      <c r="AG225" s="24"/>
      <c r="AH225" s="24"/>
      <c r="AI225" s="143"/>
      <c r="AJ225" s="104"/>
    </row>
    <row r="226" spans="18:41" x14ac:dyDescent="0.2">
      <c r="R226" s="12"/>
      <c r="S226" s="24"/>
      <c r="T226" s="24"/>
      <c r="U226" s="24"/>
      <c r="AD226" s="101"/>
      <c r="AE226" s="212"/>
      <c r="AF226" s="236"/>
      <c r="AG226" s="236"/>
      <c r="AH226" s="24"/>
      <c r="AI226" s="143"/>
      <c r="AJ226" s="104"/>
    </row>
    <row r="227" spans="18:41" x14ac:dyDescent="0.2">
      <c r="R227" s="12"/>
      <c r="S227" s="24"/>
      <c r="T227" s="24"/>
      <c r="U227" s="24"/>
      <c r="AD227" s="101"/>
      <c r="AE227" s="212"/>
      <c r="AF227" s="236"/>
      <c r="AG227" s="236"/>
      <c r="AH227" s="24"/>
      <c r="AI227" s="143"/>
      <c r="AJ227" s="104"/>
    </row>
    <row r="228" spans="18:41" x14ac:dyDescent="0.2">
      <c r="R228" s="12"/>
      <c r="S228" s="24"/>
      <c r="T228" s="24"/>
      <c r="U228" s="24"/>
      <c r="AD228" s="101"/>
      <c r="AE228" s="212"/>
      <c r="AF228" s="236"/>
      <c r="AG228" s="236"/>
      <c r="AH228" s="24"/>
      <c r="AI228" s="143"/>
      <c r="AJ228" s="104"/>
    </row>
    <row r="229" spans="18:41" x14ac:dyDescent="0.2">
      <c r="R229" s="12"/>
      <c r="S229" s="24"/>
      <c r="T229" s="24"/>
      <c r="U229" s="24"/>
      <c r="AD229" s="101"/>
      <c r="AE229" s="212"/>
      <c r="AF229" s="236"/>
      <c r="AG229" s="24"/>
      <c r="AH229" s="24"/>
      <c r="AI229" s="143"/>
      <c r="AJ229" s="104"/>
    </row>
    <row r="230" spans="18:41" x14ac:dyDescent="0.2">
      <c r="R230" s="12"/>
      <c r="S230" s="24"/>
      <c r="T230" s="24"/>
      <c r="U230" s="24"/>
      <c r="AD230" s="101"/>
      <c r="AE230" s="212"/>
      <c r="AF230" s="236"/>
      <c r="AG230" s="240"/>
      <c r="AH230" s="24"/>
      <c r="AI230" s="143"/>
      <c r="AJ230" s="104"/>
    </row>
    <row r="231" spans="18:41" x14ac:dyDescent="0.2">
      <c r="R231" s="12"/>
      <c r="S231" s="24"/>
      <c r="T231" s="24"/>
      <c r="U231" s="24"/>
      <c r="AD231" s="101"/>
      <c r="AE231" s="212"/>
      <c r="AF231" s="236"/>
      <c r="AG231" s="240"/>
      <c r="AH231" s="24"/>
      <c r="AI231" s="143"/>
      <c r="AJ231" s="104"/>
    </row>
    <row r="232" spans="18:41" x14ac:dyDescent="0.2">
      <c r="R232" s="12"/>
      <c r="S232" s="24"/>
      <c r="T232" s="24"/>
      <c r="U232" s="24"/>
      <c r="AD232" s="101"/>
      <c r="AE232" s="212"/>
      <c r="AF232" s="236"/>
      <c r="AG232" s="240"/>
      <c r="AH232" s="24"/>
      <c r="AI232" s="143"/>
      <c r="AJ232" s="104"/>
      <c r="AN232" s="15"/>
      <c r="AO232" s="104"/>
    </row>
    <row r="233" spans="18:41" x14ac:dyDescent="0.2">
      <c r="R233" s="12"/>
      <c r="S233" s="24"/>
      <c r="T233" s="24"/>
      <c r="U233" s="24"/>
      <c r="AD233" s="101"/>
      <c r="AE233" s="212"/>
      <c r="AF233" s="24"/>
      <c r="AG233" s="238"/>
      <c r="AH233" s="24"/>
      <c r="AI233" s="143"/>
      <c r="AJ233" s="104"/>
    </row>
    <row r="234" spans="18:41" x14ac:dyDescent="0.2">
      <c r="R234" s="12"/>
      <c r="S234" s="24"/>
      <c r="T234" s="24"/>
      <c r="U234" s="24"/>
      <c r="AD234" s="101"/>
      <c r="AE234" s="212"/>
      <c r="AF234" s="24"/>
      <c r="AG234" s="51"/>
      <c r="AH234" s="24"/>
      <c r="AI234" s="143"/>
      <c r="AJ234" s="104"/>
      <c r="AO234" s="15"/>
    </row>
    <row r="235" spans="18:41" x14ac:dyDescent="0.2">
      <c r="R235" s="12"/>
      <c r="S235" s="24"/>
      <c r="T235" s="24"/>
      <c r="U235" s="24"/>
      <c r="AD235" s="101"/>
      <c r="AE235" s="212"/>
      <c r="AF235" s="24"/>
      <c r="AG235" s="51"/>
      <c r="AH235" s="24"/>
      <c r="AI235" s="143"/>
      <c r="AJ235" s="104"/>
    </row>
    <row r="236" spans="18:41" x14ac:dyDescent="0.2">
      <c r="R236" s="12"/>
      <c r="S236" s="24"/>
      <c r="T236" s="24"/>
      <c r="U236" s="24"/>
      <c r="AD236" s="101"/>
      <c r="AE236" s="212"/>
      <c r="AF236" s="24"/>
      <c r="AG236" s="51"/>
      <c r="AH236" s="24"/>
      <c r="AI236" s="143"/>
      <c r="AJ236" s="104"/>
    </row>
    <row r="237" spans="18:41" x14ac:dyDescent="0.2">
      <c r="R237" s="12"/>
      <c r="S237" s="24"/>
      <c r="T237" s="24"/>
      <c r="U237" s="24"/>
      <c r="AD237" s="101"/>
      <c r="AE237" s="212"/>
      <c r="AF237" s="24"/>
      <c r="AG237" s="51"/>
      <c r="AH237" s="24"/>
      <c r="AI237" s="143"/>
      <c r="AJ237" s="104"/>
    </row>
    <row r="238" spans="18:41" x14ac:dyDescent="0.2">
      <c r="R238" s="12"/>
      <c r="S238" s="24"/>
      <c r="T238" s="24"/>
      <c r="U238" s="24"/>
      <c r="AD238" s="101"/>
      <c r="AE238" s="212"/>
      <c r="AF238" s="236"/>
      <c r="AG238" s="51"/>
      <c r="AH238" s="24"/>
      <c r="AI238" s="143"/>
      <c r="AJ238" s="104"/>
    </row>
    <row r="239" spans="18:41" x14ac:dyDescent="0.2">
      <c r="R239" s="12"/>
      <c r="S239" s="24"/>
      <c r="T239" s="24"/>
      <c r="U239" s="24"/>
      <c r="AD239" s="101"/>
      <c r="AE239" s="212"/>
      <c r="AF239" s="236"/>
      <c r="AG239" s="241"/>
      <c r="AH239" s="24"/>
      <c r="AI239" s="143"/>
      <c r="AJ239" s="104"/>
    </row>
    <row r="240" spans="18:41" x14ac:dyDescent="0.2">
      <c r="R240" s="12"/>
      <c r="S240" s="24"/>
      <c r="T240" s="24"/>
      <c r="U240" s="24"/>
      <c r="AD240" s="101"/>
      <c r="AE240" s="212"/>
      <c r="AF240" s="236"/>
      <c r="AG240" s="241"/>
      <c r="AH240" s="24"/>
      <c r="AI240" s="143"/>
      <c r="AJ240" s="104"/>
    </row>
    <row r="241" spans="18:41" x14ac:dyDescent="0.2">
      <c r="R241" s="24"/>
      <c r="S241" s="14"/>
      <c r="T241" s="14"/>
      <c r="U241" s="104"/>
      <c r="AD241" s="101"/>
      <c r="AE241" s="212"/>
      <c r="AF241" s="236"/>
      <c r="AG241" s="241"/>
      <c r="AH241" s="24"/>
      <c r="AI241" s="143"/>
      <c r="AJ241" s="104"/>
    </row>
    <row r="242" spans="18:41" x14ac:dyDescent="0.2">
      <c r="R242" s="24"/>
      <c r="S242" s="14"/>
      <c r="T242" s="14"/>
      <c r="U242" s="104"/>
      <c r="AD242" s="101"/>
      <c r="AE242" s="212"/>
      <c r="AF242" s="236"/>
      <c r="AG242" s="240"/>
      <c r="AH242" s="24"/>
      <c r="AI242" s="143"/>
      <c r="AJ242" s="104"/>
    </row>
    <row r="243" spans="18:41" x14ac:dyDescent="0.2">
      <c r="R243" s="24"/>
      <c r="S243" s="14"/>
      <c r="T243" s="14"/>
      <c r="U243" s="104"/>
      <c r="AD243" s="101"/>
      <c r="AE243" s="212"/>
      <c r="AF243" s="236"/>
      <c r="AG243" s="241"/>
      <c r="AH243" s="24"/>
      <c r="AI243" s="143"/>
      <c r="AJ243" s="104"/>
    </row>
    <row r="244" spans="18:41" x14ac:dyDescent="0.2">
      <c r="R244" s="128"/>
      <c r="S244" s="14"/>
      <c r="T244" s="14"/>
      <c r="U244" s="104"/>
      <c r="AD244" s="101"/>
      <c r="AE244" s="212"/>
      <c r="AF244" s="236"/>
      <c r="AG244" s="240"/>
      <c r="AH244" s="24"/>
      <c r="AI244" s="143"/>
      <c r="AJ244" s="104"/>
    </row>
    <row r="245" spans="18:41" x14ac:dyDescent="0.2">
      <c r="R245" s="14"/>
      <c r="S245" s="14"/>
      <c r="T245" s="14"/>
      <c r="U245" s="14"/>
      <c r="AD245" s="101"/>
      <c r="AE245" s="212"/>
      <c r="AF245" s="236"/>
      <c r="AG245" s="240"/>
      <c r="AH245" s="24"/>
      <c r="AI245" s="143"/>
      <c r="AJ245" s="104"/>
    </row>
    <row r="246" spans="18:41" x14ac:dyDescent="0.2">
      <c r="R246" s="14"/>
      <c r="S246" s="14"/>
      <c r="T246" s="14"/>
      <c r="U246" s="14"/>
      <c r="AD246" s="101"/>
      <c r="AE246" s="212"/>
      <c r="AF246" s="24"/>
      <c r="AG246" s="238"/>
      <c r="AH246" s="24"/>
      <c r="AI246" s="143"/>
      <c r="AJ246" s="104"/>
      <c r="AN246" s="15"/>
      <c r="AO246" s="104"/>
    </row>
    <row r="247" spans="18:41" x14ac:dyDescent="0.2">
      <c r="R247" s="14"/>
      <c r="S247" s="14"/>
      <c r="T247" s="14"/>
      <c r="U247" s="14"/>
      <c r="AD247" s="101"/>
      <c r="AE247" s="212"/>
      <c r="AF247" s="242"/>
      <c r="AG247" s="243"/>
      <c r="AH247" s="24"/>
      <c r="AI247" s="143"/>
      <c r="AJ247" s="104"/>
      <c r="AO247" s="15"/>
    </row>
    <row r="248" spans="18:41" x14ac:dyDescent="0.2">
      <c r="R248" s="14"/>
      <c r="S248" s="14"/>
      <c r="T248" s="14"/>
      <c r="U248" s="14"/>
      <c r="AD248" s="101"/>
      <c r="AE248" s="212"/>
      <c r="AF248" s="242"/>
      <c r="AG248" s="242"/>
      <c r="AH248" s="24"/>
      <c r="AI248" s="143"/>
      <c r="AJ248" s="104"/>
    </row>
    <row r="249" spans="18:41" x14ac:dyDescent="0.2">
      <c r="R249" s="14"/>
      <c r="S249" s="14"/>
      <c r="T249" s="14"/>
      <c r="U249" s="14"/>
      <c r="AD249" s="101"/>
      <c r="AE249" s="212"/>
      <c r="AF249" s="244"/>
      <c r="AG249" s="241"/>
      <c r="AH249" s="24"/>
      <c r="AI249" s="143"/>
      <c r="AJ249" s="104"/>
    </row>
    <row r="250" spans="18:41" x14ac:dyDescent="0.2">
      <c r="R250" s="14"/>
      <c r="S250" s="14"/>
      <c r="T250" s="14"/>
      <c r="U250" s="14"/>
      <c r="AD250" s="101"/>
      <c r="AE250" s="212"/>
      <c r="AF250" s="244"/>
      <c r="AG250" s="241"/>
      <c r="AH250" s="24"/>
      <c r="AI250" s="143"/>
      <c r="AJ250" s="104"/>
    </row>
    <row r="251" spans="18:41" x14ac:dyDescent="0.2">
      <c r="R251" s="14"/>
      <c r="S251" s="14"/>
      <c r="T251" s="14"/>
      <c r="U251" s="14"/>
      <c r="AD251" s="101"/>
      <c r="AE251" s="212"/>
      <c r="AF251" s="242"/>
      <c r="AG251" s="242"/>
      <c r="AH251" s="24"/>
      <c r="AI251" s="143"/>
      <c r="AJ251" s="104"/>
      <c r="AO251" s="15"/>
    </row>
    <row r="252" spans="18:41" x14ac:dyDescent="0.2">
      <c r="R252" s="14"/>
      <c r="S252" s="14"/>
      <c r="T252" s="14"/>
      <c r="U252" s="14"/>
      <c r="AD252" s="101"/>
      <c r="AE252" s="212"/>
      <c r="AF252" s="24"/>
      <c r="AG252" s="51"/>
      <c r="AH252" s="24"/>
      <c r="AI252" s="143"/>
      <c r="AJ252" s="104"/>
      <c r="AO252" s="15"/>
    </row>
    <row r="253" spans="18:41" x14ac:dyDescent="0.2">
      <c r="R253" s="14"/>
      <c r="S253" s="14"/>
      <c r="T253" s="14"/>
      <c r="U253" s="14"/>
      <c r="AD253" s="101"/>
      <c r="AE253" s="212"/>
      <c r="AF253" s="24"/>
      <c r="AG253" s="24"/>
      <c r="AH253" s="24"/>
      <c r="AI253" s="143"/>
      <c r="AJ253" s="104"/>
    </row>
    <row r="254" spans="18:41" x14ac:dyDescent="0.2">
      <c r="R254" s="14"/>
      <c r="S254" s="14"/>
      <c r="T254" s="14"/>
      <c r="U254" s="14"/>
      <c r="AD254" s="101"/>
      <c r="AE254" s="212"/>
      <c r="AF254" s="238"/>
      <c r="AG254" s="51"/>
      <c r="AH254" s="24"/>
      <c r="AI254" s="143"/>
      <c r="AJ254" s="104"/>
    </row>
    <row r="255" spans="18:41" x14ac:dyDescent="0.2">
      <c r="R255" s="14"/>
      <c r="S255" s="14"/>
      <c r="T255" s="14"/>
      <c r="U255" s="14"/>
      <c r="AD255" s="101"/>
      <c r="AE255" s="212"/>
      <c r="AF255" s="242"/>
      <c r="AG255" s="240"/>
      <c r="AH255" s="24"/>
      <c r="AI255" s="143"/>
      <c r="AJ255" s="104"/>
    </row>
    <row r="256" spans="18:41" x14ac:dyDescent="0.2">
      <c r="R256" s="14"/>
      <c r="S256" s="14"/>
      <c r="T256" s="14"/>
      <c r="U256" s="14"/>
      <c r="AD256" s="101"/>
      <c r="AE256" s="212"/>
      <c r="AF256" s="242"/>
      <c r="AG256" s="242"/>
      <c r="AH256" s="24"/>
      <c r="AI256" s="143"/>
      <c r="AJ256" s="104"/>
    </row>
    <row r="257" spans="18:41" x14ac:dyDescent="0.2">
      <c r="R257" s="14"/>
      <c r="S257" s="14"/>
      <c r="T257" s="14"/>
      <c r="U257" s="14"/>
      <c r="AD257" s="101"/>
      <c r="AE257" s="212"/>
      <c r="AF257" s="244"/>
      <c r="AG257" s="241"/>
      <c r="AH257" s="24"/>
      <c r="AI257" s="143"/>
      <c r="AJ257" s="104"/>
    </row>
    <row r="258" spans="18:41" x14ac:dyDescent="0.2">
      <c r="R258" s="14"/>
      <c r="S258" s="14"/>
      <c r="T258" s="14"/>
      <c r="U258" s="14"/>
      <c r="AD258" s="101"/>
      <c r="AE258" s="212"/>
      <c r="AF258" s="242"/>
      <c r="AG258" s="242"/>
      <c r="AH258" s="24"/>
      <c r="AI258" s="143"/>
      <c r="AJ258" s="104"/>
      <c r="AO258" s="15"/>
    </row>
    <row r="259" spans="18:41" x14ac:dyDescent="0.2">
      <c r="R259" s="14"/>
      <c r="S259" s="14"/>
      <c r="T259" s="14"/>
      <c r="U259" s="14"/>
      <c r="AD259" s="101"/>
      <c r="AE259" s="212"/>
      <c r="AF259" s="24"/>
      <c r="AG259" s="24"/>
      <c r="AH259" s="24"/>
      <c r="AI259" s="143"/>
      <c r="AJ259" s="104"/>
      <c r="AO259" s="15"/>
    </row>
    <row r="260" spans="18:41" x14ac:dyDescent="0.2">
      <c r="R260" s="14"/>
      <c r="S260" s="14"/>
      <c r="T260" s="14"/>
      <c r="U260" s="14"/>
      <c r="AD260" s="101"/>
      <c r="AE260" s="212"/>
      <c r="AF260" s="24"/>
      <c r="AG260" s="24"/>
      <c r="AH260" s="24"/>
      <c r="AI260" s="143"/>
      <c r="AJ260" s="104"/>
      <c r="AO260" s="15"/>
    </row>
    <row r="261" spans="18:41" x14ac:dyDescent="0.2">
      <c r="R261" s="14"/>
      <c r="S261" s="14"/>
      <c r="T261" s="14"/>
      <c r="U261" s="14"/>
      <c r="AD261" s="101"/>
      <c r="AE261" s="212"/>
      <c r="AF261" s="24"/>
      <c r="AG261" s="24"/>
      <c r="AH261" s="24"/>
      <c r="AI261" s="143"/>
      <c r="AJ261" s="104"/>
    </row>
    <row r="262" spans="18:41" x14ac:dyDescent="0.2">
      <c r="R262" s="14"/>
      <c r="S262" s="14"/>
      <c r="T262" s="14"/>
      <c r="U262" s="14"/>
      <c r="AD262" s="101"/>
      <c r="AE262" s="212"/>
      <c r="AF262" s="238"/>
      <c r="AG262" s="51"/>
      <c r="AH262" s="24"/>
      <c r="AI262" s="143"/>
      <c r="AJ262" s="104"/>
    </row>
    <row r="263" spans="18:41" x14ac:dyDescent="0.2">
      <c r="R263" s="14"/>
      <c r="S263" s="14"/>
      <c r="T263" s="14"/>
      <c r="U263" s="14"/>
      <c r="AD263" s="101"/>
      <c r="AE263" s="212"/>
      <c r="AF263" s="244"/>
      <c r="AG263" s="243"/>
      <c r="AH263" s="24"/>
      <c r="AI263" s="143"/>
      <c r="AJ263" s="104"/>
    </row>
    <row r="264" spans="18:41" x14ac:dyDescent="0.2">
      <c r="R264" s="14"/>
      <c r="S264" s="14"/>
      <c r="T264" s="14"/>
      <c r="U264" s="14"/>
      <c r="AD264" s="101"/>
      <c r="AE264" s="212"/>
      <c r="AF264" s="242"/>
      <c r="AG264" s="242"/>
      <c r="AH264" s="24"/>
      <c r="AI264" s="143"/>
      <c r="AJ264" s="104"/>
    </row>
    <row r="265" spans="18:41" x14ac:dyDescent="0.2">
      <c r="R265" s="14"/>
      <c r="S265" s="14"/>
      <c r="T265" s="14"/>
      <c r="U265" s="14"/>
      <c r="AD265" s="101"/>
      <c r="AE265" s="212"/>
      <c r="AF265" s="242"/>
      <c r="AG265" s="242"/>
      <c r="AH265" s="24"/>
      <c r="AI265" s="143"/>
      <c r="AJ265" s="104"/>
    </row>
    <row r="266" spans="18:41" x14ac:dyDescent="0.2">
      <c r="R266" s="14"/>
      <c r="S266" s="14"/>
      <c r="T266" s="14"/>
      <c r="U266" s="14"/>
      <c r="AD266" s="101"/>
      <c r="AE266" s="212"/>
      <c r="AF266" s="24"/>
      <c r="AG266" s="238"/>
      <c r="AH266" s="24"/>
      <c r="AI266" s="143"/>
      <c r="AJ266" s="104"/>
    </row>
    <row r="267" spans="18:41" x14ac:dyDescent="0.2">
      <c r="R267" s="14"/>
      <c r="S267" s="14"/>
      <c r="T267" s="14"/>
      <c r="U267" s="14"/>
      <c r="AD267" s="101"/>
      <c r="AE267" s="212"/>
      <c r="AF267" s="24"/>
      <c r="AG267" s="238"/>
      <c r="AH267" s="24"/>
      <c r="AI267" s="143"/>
      <c r="AJ267" s="104"/>
    </row>
    <row r="268" spans="18:41" x14ac:dyDescent="0.2">
      <c r="R268" s="14"/>
      <c r="S268" s="14"/>
      <c r="T268" s="14"/>
      <c r="U268" s="14"/>
      <c r="AD268" s="101"/>
      <c r="AE268" s="212"/>
      <c r="AF268" s="24"/>
      <c r="AG268" s="238"/>
      <c r="AH268" s="24"/>
      <c r="AI268" s="143"/>
      <c r="AJ268" s="104"/>
    </row>
    <row r="269" spans="18:41" x14ac:dyDescent="0.2">
      <c r="R269" s="14"/>
      <c r="S269" s="14"/>
      <c r="T269" s="14"/>
      <c r="U269" s="14"/>
      <c r="AD269" s="101"/>
      <c r="AE269" s="212"/>
      <c r="AF269" s="24"/>
      <c r="AG269" s="238"/>
      <c r="AH269" s="24"/>
      <c r="AI269" s="143"/>
      <c r="AJ269" s="104"/>
      <c r="AO269" s="15"/>
    </row>
    <row r="270" spans="18:41" x14ac:dyDescent="0.2">
      <c r="R270" s="14"/>
      <c r="S270" s="14"/>
      <c r="T270" s="14"/>
      <c r="U270" s="14"/>
      <c r="AD270" s="101"/>
      <c r="AE270" s="212"/>
      <c r="AF270" s="238"/>
      <c r="AG270" s="51"/>
      <c r="AH270" s="24"/>
      <c r="AI270" s="143"/>
      <c r="AJ270" s="104"/>
    </row>
    <row r="271" spans="18:41" x14ac:dyDescent="0.2">
      <c r="R271" s="14"/>
      <c r="S271" s="14"/>
      <c r="T271" s="14"/>
      <c r="U271" s="14"/>
      <c r="AD271" s="101"/>
      <c r="AE271" s="212"/>
      <c r="AF271" s="244"/>
      <c r="AG271" s="240"/>
      <c r="AH271" s="24"/>
      <c r="AI271" s="143"/>
      <c r="AJ271" s="104"/>
    </row>
    <row r="272" spans="18:41" x14ac:dyDescent="0.2">
      <c r="R272" s="14"/>
      <c r="S272" s="14"/>
      <c r="T272" s="14"/>
      <c r="U272" s="14"/>
      <c r="AD272" s="101"/>
      <c r="AE272" s="212"/>
      <c r="AF272" s="244"/>
      <c r="AG272" s="242"/>
      <c r="AH272" s="24"/>
      <c r="AI272" s="143"/>
      <c r="AJ272" s="104"/>
    </row>
    <row r="273" spans="18:41" x14ac:dyDescent="0.2">
      <c r="R273" s="14"/>
      <c r="S273" s="14"/>
      <c r="T273" s="14"/>
      <c r="U273" s="14"/>
      <c r="AD273" s="101"/>
      <c r="AE273" s="212"/>
      <c r="AF273" s="242"/>
      <c r="AG273" s="242"/>
      <c r="AH273" s="24"/>
      <c r="AI273" s="143"/>
      <c r="AJ273" s="104"/>
    </row>
    <row r="274" spans="18:41" x14ac:dyDescent="0.2">
      <c r="R274" s="14"/>
      <c r="S274" s="14"/>
      <c r="T274" s="14"/>
      <c r="U274" s="14"/>
      <c r="AD274" s="101"/>
      <c r="AE274" s="212"/>
      <c r="AF274" s="24"/>
      <c r="AG274" s="238"/>
      <c r="AH274" s="24"/>
      <c r="AI274" s="143"/>
      <c r="AJ274" s="104"/>
    </row>
    <row r="275" spans="18:41" x14ac:dyDescent="0.2">
      <c r="R275" s="14"/>
      <c r="S275" s="14"/>
      <c r="T275" s="14"/>
      <c r="U275" s="14"/>
      <c r="AD275" s="101"/>
      <c r="AE275" s="212"/>
      <c r="AF275" s="24"/>
      <c r="AG275" s="238"/>
      <c r="AH275" s="24"/>
      <c r="AI275" s="143"/>
      <c r="AJ275" s="104"/>
    </row>
    <row r="276" spans="18:41" x14ac:dyDescent="0.2">
      <c r="R276" s="14"/>
      <c r="S276" s="14"/>
      <c r="T276" s="14"/>
      <c r="U276" s="14"/>
      <c r="AD276" s="101"/>
      <c r="AE276" s="212"/>
      <c r="AF276" s="238"/>
      <c r="AG276" s="238"/>
      <c r="AH276" s="24"/>
      <c r="AI276" s="143"/>
      <c r="AJ276" s="104"/>
      <c r="AO276" s="15"/>
    </row>
    <row r="277" spans="18:41" x14ac:dyDescent="0.2">
      <c r="R277" s="14"/>
      <c r="S277" s="14"/>
      <c r="T277" s="14"/>
      <c r="U277" s="14"/>
      <c r="AD277" s="101"/>
      <c r="AE277" s="212"/>
      <c r="AF277" s="24"/>
      <c r="AG277" s="51"/>
      <c r="AH277" s="24"/>
      <c r="AI277" s="143"/>
      <c r="AJ277" s="104"/>
    </row>
    <row r="278" spans="18:41" x14ac:dyDescent="0.2">
      <c r="R278" s="14"/>
      <c r="S278" s="14"/>
      <c r="T278" s="14"/>
      <c r="U278" s="14"/>
      <c r="AD278" s="101"/>
      <c r="AE278" s="212"/>
      <c r="AF278" s="244"/>
      <c r="AG278" s="243"/>
      <c r="AH278" s="24"/>
      <c r="AI278" s="143"/>
      <c r="AJ278" s="104"/>
    </row>
    <row r="279" spans="18:41" x14ac:dyDescent="0.2">
      <c r="R279" s="14"/>
      <c r="S279" s="14"/>
      <c r="T279" s="14"/>
      <c r="U279" s="14"/>
      <c r="AD279" s="101"/>
      <c r="AE279" s="212"/>
      <c r="AF279" s="244"/>
      <c r="AG279" s="241"/>
      <c r="AH279" s="24"/>
      <c r="AI279" s="143"/>
      <c r="AJ279" s="104"/>
    </row>
    <row r="280" spans="18:41" x14ac:dyDescent="0.2">
      <c r="R280" s="14"/>
      <c r="S280" s="14"/>
      <c r="T280" s="14"/>
      <c r="U280" s="14"/>
      <c r="AD280" s="101"/>
      <c r="AE280" s="212"/>
      <c r="AF280" s="244"/>
      <c r="AG280" s="241"/>
      <c r="AH280" s="24"/>
      <c r="AI280" s="143"/>
      <c r="AJ280" s="104"/>
    </row>
    <row r="281" spans="18:41" x14ac:dyDescent="0.2">
      <c r="R281" s="14"/>
      <c r="S281" s="14"/>
      <c r="T281" s="14"/>
      <c r="U281" s="14"/>
      <c r="AD281" s="101"/>
      <c r="AE281" s="212"/>
      <c r="AF281" s="24"/>
      <c r="AG281" s="24"/>
      <c r="AH281" s="24"/>
      <c r="AI281" s="143"/>
      <c r="AJ281" s="104"/>
    </row>
    <row r="282" spans="18:41" x14ac:dyDescent="0.2">
      <c r="R282" s="14"/>
      <c r="S282" s="14"/>
      <c r="T282" s="14"/>
      <c r="U282" s="14"/>
      <c r="AD282" s="101"/>
      <c r="AE282" s="212"/>
      <c r="AF282" s="24"/>
      <c r="AG282" s="24"/>
      <c r="AH282" s="24"/>
      <c r="AI282" s="143"/>
      <c r="AJ282" s="104"/>
    </row>
    <row r="283" spans="18:41" x14ac:dyDescent="0.2">
      <c r="R283" s="14"/>
      <c r="S283" s="14"/>
      <c r="T283" s="14"/>
      <c r="U283" s="14"/>
      <c r="AD283" s="101"/>
      <c r="AE283" s="212"/>
      <c r="AF283" s="24"/>
      <c r="AG283" s="24"/>
      <c r="AH283" s="24"/>
      <c r="AI283" s="143"/>
      <c r="AJ283" s="104"/>
    </row>
    <row r="284" spans="18:41" x14ac:dyDescent="0.2">
      <c r="R284" s="14"/>
      <c r="S284" s="14"/>
      <c r="T284" s="14"/>
      <c r="U284" s="14"/>
      <c r="AD284" s="101"/>
      <c r="AE284" s="212"/>
      <c r="AF284" s="24"/>
      <c r="AG284" s="24"/>
      <c r="AH284" s="24"/>
      <c r="AI284" s="143"/>
      <c r="AJ284" s="104"/>
    </row>
    <row r="285" spans="18:41" x14ac:dyDescent="0.2">
      <c r="R285" s="14"/>
      <c r="S285" s="14"/>
      <c r="T285" s="14"/>
      <c r="U285" s="14"/>
      <c r="AD285" s="101"/>
      <c r="AE285" s="212"/>
      <c r="AF285" s="24"/>
      <c r="AG285" s="238"/>
      <c r="AH285" s="24"/>
      <c r="AI285" s="143"/>
      <c r="AJ285" s="104"/>
    </row>
    <row r="286" spans="18:41" x14ac:dyDescent="0.2">
      <c r="R286" s="14"/>
      <c r="S286" s="14"/>
      <c r="T286" s="14"/>
      <c r="U286" s="14"/>
      <c r="AD286" s="101"/>
      <c r="AE286" s="212"/>
      <c r="AF286" s="24"/>
      <c r="AG286" s="24"/>
      <c r="AH286" s="24"/>
      <c r="AI286" s="143"/>
      <c r="AJ286" s="104"/>
    </row>
    <row r="287" spans="18:41" x14ac:dyDescent="0.2">
      <c r="R287" s="14"/>
      <c r="S287" s="14"/>
      <c r="T287" s="14"/>
      <c r="U287" s="14"/>
      <c r="AD287" s="101"/>
      <c r="AE287" s="212"/>
      <c r="AF287" s="24"/>
      <c r="AG287" s="238"/>
      <c r="AH287" s="24"/>
      <c r="AI287" s="143"/>
      <c r="AJ287" s="104"/>
    </row>
    <row r="288" spans="18:41" x14ac:dyDescent="0.2">
      <c r="R288" s="14"/>
      <c r="S288" s="14"/>
      <c r="T288" s="14"/>
      <c r="U288" s="14"/>
      <c r="AD288" s="101"/>
      <c r="AE288" s="212"/>
      <c r="AF288" s="24"/>
      <c r="AG288" s="238"/>
      <c r="AH288" s="24"/>
      <c r="AI288" s="143"/>
      <c r="AJ288" s="104"/>
    </row>
    <row r="289" spans="18:41" x14ac:dyDescent="0.2">
      <c r="R289" s="14"/>
      <c r="S289" s="14"/>
      <c r="T289" s="14"/>
      <c r="U289" s="14"/>
      <c r="AD289" s="101"/>
      <c r="AE289" s="212"/>
      <c r="AF289" s="24"/>
      <c r="AG289" s="24"/>
      <c r="AH289" s="24"/>
      <c r="AI289" s="143"/>
      <c r="AJ289" s="104"/>
    </row>
    <row r="290" spans="18:41" x14ac:dyDescent="0.2">
      <c r="R290" s="14"/>
      <c r="S290" s="14"/>
      <c r="T290" s="14"/>
      <c r="U290" s="14"/>
      <c r="AD290" s="101"/>
      <c r="AE290" s="212"/>
      <c r="AF290" s="24"/>
      <c r="AG290" s="24"/>
      <c r="AH290" s="24"/>
      <c r="AI290" s="143"/>
      <c r="AJ290" s="104"/>
    </row>
    <row r="291" spans="18:41" x14ac:dyDescent="0.2">
      <c r="R291" s="14"/>
      <c r="S291" s="14"/>
      <c r="T291" s="14"/>
      <c r="U291" s="14"/>
      <c r="AD291" s="101"/>
      <c r="AE291" s="212"/>
      <c r="AF291" s="24"/>
      <c r="AG291" s="24"/>
      <c r="AH291" s="24"/>
      <c r="AI291" s="143"/>
      <c r="AJ291" s="104"/>
    </row>
    <row r="292" spans="18:41" x14ac:dyDescent="0.2">
      <c r="R292" s="14"/>
      <c r="S292" s="14"/>
      <c r="T292" s="14"/>
      <c r="U292" s="14"/>
      <c r="AD292" s="101"/>
      <c r="AE292" s="212"/>
      <c r="AF292" s="24"/>
      <c r="AG292" s="24"/>
      <c r="AH292" s="24"/>
      <c r="AI292" s="143"/>
      <c r="AJ292" s="104"/>
      <c r="AO292" s="15"/>
    </row>
    <row r="293" spans="18:41" x14ac:dyDescent="0.2">
      <c r="R293" s="14"/>
      <c r="S293" s="14"/>
      <c r="T293" s="14"/>
      <c r="U293" s="14"/>
      <c r="AD293" s="101"/>
      <c r="AE293" s="212"/>
      <c r="AF293" s="24"/>
      <c r="AG293" s="24"/>
      <c r="AH293" s="24"/>
      <c r="AI293" s="143"/>
      <c r="AJ293" s="104"/>
    </row>
    <row r="294" spans="18:41" x14ac:dyDescent="0.2">
      <c r="R294" s="14"/>
      <c r="S294" s="14"/>
      <c r="T294" s="14"/>
      <c r="U294" s="14"/>
      <c r="AD294" s="101"/>
      <c r="AE294" s="212"/>
      <c r="AF294" s="24"/>
      <c r="AG294" s="24"/>
      <c r="AH294" s="24"/>
      <c r="AI294" s="143"/>
      <c r="AJ294" s="104"/>
    </row>
    <row r="295" spans="18:41" x14ac:dyDescent="0.2">
      <c r="R295" s="14"/>
      <c r="S295" s="14"/>
      <c r="T295" s="14"/>
      <c r="U295" s="14"/>
      <c r="AD295" s="101"/>
      <c r="AE295" s="212"/>
      <c r="AF295" s="24"/>
      <c r="AG295" s="24"/>
      <c r="AH295" s="24"/>
      <c r="AI295" s="143"/>
      <c r="AJ295" s="104"/>
    </row>
    <row r="296" spans="18:41" x14ac:dyDescent="0.2">
      <c r="R296" s="14"/>
      <c r="S296" s="14"/>
      <c r="T296" s="14"/>
      <c r="U296" s="14"/>
      <c r="AD296" s="101"/>
      <c r="AE296" s="212"/>
      <c r="AF296" s="24"/>
      <c r="AG296" s="24"/>
      <c r="AH296" s="24"/>
      <c r="AI296" s="143"/>
      <c r="AJ296" s="104"/>
    </row>
    <row r="297" spans="18:41" x14ac:dyDescent="0.2">
      <c r="R297" s="14"/>
      <c r="S297" s="14"/>
      <c r="T297" s="14"/>
      <c r="U297" s="14"/>
      <c r="AD297" s="101"/>
      <c r="AE297" s="212"/>
      <c r="AF297" s="24"/>
      <c r="AG297" s="24"/>
      <c r="AH297" s="24"/>
      <c r="AI297" s="143"/>
      <c r="AJ297" s="104"/>
    </row>
    <row r="298" spans="18:41" x14ac:dyDescent="0.2">
      <c r="R298" s="14"/>
      <c r="S298" s="14"/>
      <c r="T298" s="14"/>
      <c r="U298" s="14"/>
      <c r="AD298" s="101"/>
      <c r="AE298" s="212"/>
      <c r="AF298" s="24"/>
      <c r="AG298" s="24"/>
      <c r="AH298" s="24"/>
      <c r="AI298" s="143"/>
      <c r="AJ298" s="104"/>
    </row>
    <row r="299" spans="18:41" x14ac:dyDescent="0.2">
      <c r="R299" s="14"/>
      <c r="S299" s="14"/>
      <c r="T299" s="14"/>
      <c r="U299" s="14"/>
      <c r="AD299" s="101"/>
      <c r="AE299" s="212"/>
      <c r="AF299" s="24"/>
      <c r="AG299" s="24"/>
      <c r="AH299" s="24"/>
      <c r="AI299" s="143"/>
      <c r="AJ299" s="104"/>
    </row>
    <row r="300" spans="18:41" x14ac:dyDescent="0.2">
      <c r="R300" s="14"/>
      <c r="S300" s="14"/>
      <c r="T300" s="14"/>
      <c r="U300" s="14"/>
      <c r="AD300" s="101"/>
      <c r="AE300" s="212"/>
      <c r="AF300" s="24"/>
      <c r="AG300" s="24"/>
      <c r="AH300" s="24"/>
      <c r="AI300" s="143"/>
      <c r="AJ300" s="104"/>
    </row>
    <row r="301" spans="18:41" x14ac:dyDescent="0.2">
      <c r="R301" s="14"/>
      <c r="S301" s="14"/>
      <c r="T301" s="14"/>
      <c r="U301" s="14"/>
      <c r="AD301" s="101"/>
      <c r="AE301" s="212"/>
      <c r="AF301" s="24"/>
      <c r="AG301" s="24"/>
      <c r="AH301" s="24"/>
      <c r="AI301" s="143"/>
      <c r="AJ301" s="104"/>
    </row>
    <row r="302" spans="18:41" x14ac:dyDescent="0.2">
      <c r="R302" s="14"/>
      <c r="S302" s="14"/>
      <c r="T302" s="14"/>
      <c r="U302" s="14"/>
      <c r="AD302" s="101"/>
      <c r="AE302" s="212"/>
      <c r="AF302" s="24"/>
      <c r="AG302" s="24"/>
      <c r="AH302" s="24"/>
      <c r="AI302" s="143"/>
      <c r="AJ302" s="104"/>
    </row>
    <row r="303" spans="18:41" x14ac:dyDescent="0.2">
      <c r="R303" s="14"/>
      <c r="S303" s="14"/>
      <c r="T303" s="14"/>
      <c r="U303" s="14"/>
      <c r="AD303" s="101"/>
      <c r="AE303" s="212"/>
      <c r="AF303" s="24"/>
      <c r="AG303" s="24"/>
      <c r="AH303" s="24"/>
      <c r="AI303" s="143"/>
      <c r="AJ303" s="104"/>
    </row>
    <row r="304" spans="18:41" x14ac:dyDescent="0.2">
      <c r="R304" s="14"/>
      <c r="S304" s="14"/>
      <c r="T304" s="14"/>
      <c r="U304" s="14"/>
      <c r="AD304" s="101"/>
      <c r="AE304" s="212"/>
      <c r="AF304" s="24"/>
      <c r="AG304" s="51"/>
      <c r="AH304" s="24"/>
      <c r="AI304" s="143"/>
      <c r="AJ304" s="104"/>
    </row>
    <row r="305" spans="18:36" x14ac:dyDescent="0.2">
      <c r="R305" s="14"/>
      <c r="S305" s="14"/>
      <c r="T305" s="14"/>
      <c r="U305" s="14"/>
      <c r="AD305" s="101"/>
      <c r="AE305" s="212"/>
      <c r="AF305" s="24"/>
      <c r="AG305" s="24"/>
      <c r="AH305" s="24"/>
      <c r="AI305" s="143"/>
      <c r="AJ305" s="104"/>
    </row>
    <row r="306" spans="18:36" x14ac:dyDescent="0.2">
      <c r="R306" s="14"/>
      <c r="S306" s="14"/>
      <c r="T306" s="14"/>
      <c r="U306" s="14"/>
      <c r="AD306" s="101"/>
      <c r="AE306" s="212"/>
      <c r="AF306" s="24"/>
      <c r="AG306" s="24"/>
      <c r="AH306" s="24"/>
      <c r="AI306" s="143"/>
      <c r="AJ306" s="104"/>
    </row>
    <row r="307" spans="18:36" x14ac:dyDescent="0.2">
      <c r="R307" s="14"/>
      <c r="S307" s="14"/>
      <c r="T307" s="14"/>
      <c r="U307" s="14"/>
      <c r="AD307" s="101"/>
      <c r="AE307" s="212"/>
      <c r="AF307" s="24"/>
      <c r="AG307" s="24"/>
      <c r="AH307" s="24"/>
      <c r="AI307" s="143"/>
      <c r="AJ307" s="104"/>
    </row>
    <row r="308" spans="18:36" x14ac:dyDescent="0.2">
      <c r="R308" s="14"/>
      <c r="S308" s="14"/>
      <c r="T308" s="14"/>
      <c r="U308" s="14"/>
      <c r="AD308" s="101"/>
      <c r="AE308" s="212"/>
      <c r="AF308" s="24"/>
      <c r="AG308" s="24"/>
      <c r="AH308" s="24"/>
      <c r="AI308" s="143"/>
      <c r="AJ308" s="104"/>
    </row>
    <row r="309" spans="18:36" x14ac:dyDescent="0.2">
      <c r="R309" s="14"/>
      <c r="S309" s="14"/>
      <c r="T309" s="14"/>
      <c r="U309" s="14"/>
      <c r="AD309" s="101"/>
      <c r="AE309" s="212"/>
      <c r="AF309" s="24"/>
      <c r="AG309" s="24"/>
      <c r="AH309" s="24"/>
      <c r="AI309" s="143"/>
      <c r="AJ309" s="104"/>
    </row>
    <row r="310" spans="18:36" x14ac:dyDescent="0.2">
      <c r="R310" s="14"/>
      <c r="S310" s="14"/>
      <c r="T310" s="14"/>
      <c r="U310" s="14"/>
      <c r="AD310" s="101"/>
      <c r="AE310" s="212"/>
      <c r="AF310" s="24"/>
      <c r="AG310" s="24"/>
      <c r="AH310" s="24"/>
      <c r="AI310" s="143"/>
      <c r="AJ310" s="104"/>
    </row>
    <row r="311" spans="18:36" x14ac:dyDescent="0.2">
      <c r="R311" s="14"/>
      <c r="S311" s="14"/>
      <c r="T311" s="14"/>
      <c r="U311" s="14"/>
      <c r="AD311" s="101"/>
      <c r="AE311" s="212"/>
      <c r="AF311" s="24"/>
      <c r="AG311" s="24"/>
      <c r="AH311" s="24"/>
      <c r="AI311" s="143"/>
      <c r="AJ311" s="104"/>
    </row>
    <row r="312" spans="18:36" x14ac:dyDescent="0.2">
      <c r="R312" s="14"/>
      <c r="S312" s="14"/>
      <c r="T312" s="14"/>
      <c r="U312" s="14"/>
      <c r="AD312" s="101"/>
      <c r="AE312" s="212"/>
      <c r="AF312" s="24"/>
      <c r="AG312" s="24"/>
      <c r="AH312" s="24"/>
      <c r="AI312" s="143"/>
      <c r="AJ312" s="104"/>
    </row>
    <row r="313" spans="18:36" x14ac:dyDescent="0.2">
      <c r="R313" s="14"/>
      <c r="S313" s="14"/>
      <c r="T313" s="14"/>
      <c r="U313" s="14"/>
      <c r="AD313" s="101"/>
      <c r="AE313" s="212"/>
      <c r="AF313" s="24"/>
      <c r="AG313" s="51"/>
      <c r="AH313" s="24"/>
      <c r="AI313" s="143"/>
      <c r="AJ313" s="104"/>
    </row>
    <row r="314" spans="18:36" x14ac:dyDescent="0.2">
      <c r="R314" s="14"/>
      <c r="S314" s="14"/>
      <c r="T314" s="14"/>
      <c r="U314" s="14"/>
      <c r="AD314" s="101"/>
      <c r="AE314" s="212"/>
      <c r="AF314" s="24"/>
      <c r="AG314" s="24"/>
      <c r="AH314" s="24"/>
      <c r="AI314" s="143"/>
      <c r="AJ314" s="104"/>
    </row>
    <row r="315" spans="18:36" x14ac:dyDescent="0.2">
      <c r="R315" s="14"/>
      <c r="S315" s="14"/>
      <c r="T315" s="14"/>
      <c r="U315" s="14"/>
      <c r="AD315" s="101"/>
      <c r="AE315" s="212"/>
      <c r="AF315" s="24"/>
      <c r="AG315" s="24"/>
      <c r="AH315" s="24"/>
      <c r="AI315" s="143"/>
      <c r="AJ315" s="104"/>
    </row>
    <row r="316" spans="18:36" x14ac:dyDescent="0.2">
      <c r="R316" s="14"/>
      <c r="S316" s="14"/>
      <c r="T316" s="14"/>
      <c r="U316" s="14"/>
      <c r="AD316" s="101"/>
      <c r="AE316" s="212"/>
      <c r="AF316" s="24"/>
      <c r="AG316" s="24"/>
      <c r="AH316" s="24"/>
      <c r="AI316" s="143"/>
      <c r="AJ316" s="104"/>
    </row>
    <row r="317" spans="18:36" x14ac:dyDescent="0.2">
      <c r="R317" s="14"/>
      <c r="S317" s="14"/>
      <c r="T317" s="14"/>
      <c r="U317" s="14"/>
      <c r="AD317" s="101"/>
      <c r="AE317" s="212"/>
      <c r="AF317" s="24"/>
      <c r="AG317" s="24"/>
      <c r="AH317" s="24"/>
      <c r="AI317" s="143"/>
      <c r="AJ317" s="104"/>
    </row>
    <row r="318" spans="18:36" x14ac:dyDescent="0.2">
      <c r="R318" s="14"/>
      <c r="S318" s="14"/>
      <c r="T318" s="14"/>
      <c r="U318" s="14"/>
      <c r="AD318" s="101"/>
      <c r="AE318" s="212"/>
      <c r="AF318" s="24"/>
      <c r="AG318" s="24"/>
      <c r="AH318" s="24"/>
      <c r="AI318" s="143"/>
      <c r="AJ318" s="104"/>
    </row>
    <row r="319" spans="18:36" x14ac:dyDescent="0.2">
      <c r="R319" s="14"/>
      <c r="S319" s="14"/>
      <c r="T319" s="14"/>
      <c r="U319" s="14"/>
      <c r="AD319" s="101"/>
      <c r="AE319" s="212"/>
      <c r="AF319" s="24"/>
      <c r="AG319" s="24"/>
      <c r="AH319" s="24"/>
      <c r="AI319" s="143"/>
      <c r="AJ319" s="104"/>
    </row>
    <row r="320" spans="18:36" x14ac:dyDescent="0.2">
      <c r="R320" s="14"/>
      <c r="S320" s="14"/>
      <c r="T320" s="14"/>
      <c r="U320" s="14"/>
      <c r="AD320" s="101"/>
      <c r="AE320" s="212"/>
      <c r="AF320" s="24"/>
      <c r="AG320" s="24"/>
      <c r="AH320" s="24"/>
      <c r="AI320" s="143"/>
      <c r="AJ320" s="104"/>
    </row>
    <row r="321" spans="18:36" x14ac:dyDescent="0.2">
      <c r="R321" s="14"/>
      <c r="S321" s="14"/>
      <c r="T321" s="14"/>
      <c r="U321" s="14"/>
      <c r="AD321" s="101"/>
      <c r="AE321" s="212"/>
      <c r="AF321" s="24"/>
      <c r="AG321" s="24"/>
      <c r="AH321" s="24"/>
      <c r="AI321" s="143"/>
      <c r="AJ321" s="104"/>
    </row>
    <row r="322" spans="18:36" x14ac:dyDescent="0.2">
      <c r="R322" s="14"/>
      <c r="S322" s="14"/>
      <c r="T322" s="14"/>
      <c r="U322" s="14"/>
      <c r="AD322" s="101"/>
      <c r="AE322" s="212"/>
      <c r="AF322" s="24"/>
      <c r="AG322" s="51"/>
      <c r="AH322" s="24"/>
      <c r="AI322" s="143"/>
      <c r="AJ322" s="104"/>
    </row>
    <row r="323" spans="18:36" x14ac:dyDescent="0.2">
      <c r="R323" s="14"/>
      <c r="S323" s="14"/>
      <c r="T323" s="14"/>
      <c r="U323" s="14"/>
      <c r="AD323" s="101"/>
      <c r="AE323" s="212"/>
      <c r="AF323" s="24"/>
      <c r="AG323" s="24"/>
      <c r="AH323" s="24"/>
      <c r="AI323" s="143"/>
      <c r="AJ323" s="104"/>
    </row>
    <row r="324" spans="18:36" x14ac:dyDescent="0.2">
      <c r="R324" s="14"/>
      <c r="S324" s="14"/>
      <c r="T324" s="14"/>
      <c r="U324" s="14"/>
      <c r="AD324" s="101"/>
      <c r="AE324" s="212"/>
      <c r="AF324" s="24"/>
      <c r="AG324" s="24"/>
      <c r="AH324" s="24"/>
      <c r="AI324" s="143"/>
      <c r="AJ324" s="104"/>
    </row>
    <row r="325" spans="18:36" x14ac:dyDescent="0.2">
      <c r="R325" s="14"/>
      <c r="S325" s="14"/>
      <c r="T325" s="14"/>
      <c r="U325" s="14"/>
      <c r="AD325" s="101"/>
      <c r="AE325" s="212"/>
      <c r="AF325" s="24"/>
      <c r="AG325" s="24"/>
      <c r="AH325" s="24"/>
      <c r="AI325" s="143"/>
      <c r="AJ325" s="104"/>
    </row>
    <row r="326" spans="18:36" x14ac:dyDescent="0.2">
      <c r="R326" s="14"/>
      <c r="S326" s="14"/>
      <c r="T326" s="14"/>
      <c r="U326" s="14"/>
      <c r="AD326" s="101"/>
      <c r="AE326" s="212"/>
      <c r="AF326" s="24"/>
      <c r="AG326" s="24"/>
      <c r="AH326" s="24"/>
      <c r="AI326" s="143"/>
      <c r="AJ326" s="104"/>
    </row>
    <row r="327" spans="18:36" x14ac:dyDescent="0.2">
      <c r="R327" s="14"/>
      <c r="S327" s="14"/>
      <c r="T327" s="14"/>
      <c r="U327" s="14"/>
      <c r="AD327" s="101"/>
      <c r="AE327" s="212"/>
      <c r="AF327" s="24"/>
      <c r="AG327" s="24"/>
      <c r="AH327" s="24"/>
      <c r="AI327" s="143"/>
      <c r="AJ327" s="104"/>
    </row>
    <row r="328" spans="18:36" x14ac:dyDescent="0.2">
      <c r="R328" s="14"/>
      <c r="S328" s="14"/>
      <c r="T328" s="14"/>
      <c r="U328" s="14"/>
      <c r="AD328" s="101"/>
      <c r="AE328" s="212"/>
      <c r="AF328" s="24"/>
      <c r="AG328" s="24"/>
      <c r="AH328" s="24"/>
      <c r="AI328" s="143"/>
      <c r="AJ328" s="104"/>
    </row>
    <row r="329" spans="18:36" x14ac:dyDescent="0.2">
      <c r="R329" s="14"/>
      <c r="S329" s="14"/>
      <c r="T329" s="14"/>
      <c r="U329" s="14"/>
      <c r="AD329" s="101"/>
      <c r="AE329" s="212"/>
      <c r="AF329" s="24"/>
      <c r="AG329" s="24"/>
      <c r="AH329" s="24"/>
      <c r="AI329" s="143"/>
      <c r="AJ329" s="104"/>
    </row>
    <row r="330" spans="18:36" x14ac:dyDescent="0.2">
      <c r="R330" s="14"/>
      <c r="S330" s="14"/>
      <c r="T330" s="14"/>
      <c r="U330" s="14"/>
      <c r="AD330" s="101"/>
      <c r="AE330" s="212"/>
      <c r="AF330" s="24"/>
      <c r="AG330" s="24"/>
      <c r="AH330" s="24"/>
      <c r="AI330" s="143"/>
      <c r="AJ330" s="104"/>
    </row>
    <row r="331" spans="18:36" x14ac:dyDescent="0.2">
      <c r="R331" s="14"/>
      <c r="S331" s="14"/>
      <c r="T331" s="14"/>
      <c r="U331" s="14"/>
      <c r="AD331" s="101"/>
      <c r="AE331" s="212"/>
      <c r="AF331" s="24"/>
      <c r="AG331" s="24"/>
      <c r="AH331" s="24"/>
      <c r="AI331" s="143"/>
      <c r="AJ331" s="104"/>
    </row>
    <row r="332" spans="18:36" x14ac:dyDescent="0.2">
      <c r="R332" s="14"/>
      <c r="S332" s="14"/>
      <c r="T332" s="14"/>
      <c r="U332" s="14"/>
      <c r="AD332" s="101"/>
      <c r="AE332" s="212"/>
      <c r="AF332" s="24"/>
      <c r="AG332" s="51"/>
      <c r="AH332" s="24"/>
      <c r="AI332" s="143"/>
      <c r="AJ332" s="104"/>
    </row>
    <row r="333" spans="18:36" x14ac:dyDescent="0.2">
      <c r="R333" s="14"/>
      <c r="S333" s="14"/>
      <c r="T333" s="14"/>
      <c r="U333" s="14"/>
      <c r="AD333" s="101"/>
      <c r="AE333" s="212"/>
      <c r="AF333" s="24"/>
      <c r="AG333" s="24"/>
      <c r="AH333" s="24"/>
      <c r="AI333" s="143"/>
      <c r="AJ333" s="104"/>
    </row>
    <row r="334" spans="18:36" x14ac:dyDescent="0.2">
      <c r="R334" s="14"/>
      <c r="S334" s="14"/>
      <c r="T334" s="14"/>
      <c r="U334" s="14"/>
      <c r="AD334" s="101"/>
      <c r="AE334" s="212"/>
      <c r="AF334" s="24"/>
      <c r="AG334" s="24"/>
      <c r="AH334" s="24"/>
      <c r="AI334" s="143"/>
      <c r="AJ334" s="104"/>
    </row>
    <row r="335" spans="18:36" x14ac:dyDescent="0.2">
      <c r="R335" s="14"/>
      <c r="S335" s="14"/>
      <c r="T335" s="14"/>
      <c r="U335" s="14"/>
      <c r="AD335" s="101"/>
      <c r="AE335" s="212"/>
      <c r="AF335" s="24"/>
      <c r="AG335" s="24"/>
      <c r="AH335" s="24"/>
      <c r="AI335" s="143"/>
      <c r="AJ335" s="104"/>
    </row>
    <row r="336" spans="18:36" x14ac:dyDescent="0.2">
      <c r="R336" s="14"/>
      <c r="S336" s="14"/>
      <c r="T336" s="14"/>
      <c r="U336" s="14"/>
      <c r="AD336" s="101"/>
      <c r="AE336" s="212"/>
      <c r="AF336" s="24"/>
      <c r="AG336" s="24"/>
      <c r="AH336" s="24"/>
      <c r="AI336" s="143"/>
      <c r="AJ336" s="104"/>
    </row>
    <row r="337" spans="18:36" x14ac:dyDescent="0.2">
      <c r="R337" s="14"/>
      <c r="S337" s="14"/>
      <c r="T337" s="14"/>
      <c r="U337" s="14"/>
      <c r="AD337" s="101"/>
      <c r="AE337" s="212"/>
      <c r="AF337" s="24"/>
      <c r="AG337" s="24"/>
      <c r="AH337" s="24"/>
      <c r="AI337" s="143"/>
      <c r="AJ337" s="104"/>
    </row>
    <row r="338" spans="18:36" x14ac:dyDescent="0.2">
      <c r="R338" s="14"/>
      <c r="S338" s="14"/>
      <c r="T338" s="14"/>
      <c r="U338" s="14"/>
      <c r="AD338" s="101"/>
      <c r="AE338" s="212"/>
      <c r="AF338" s="24"/>
      <c r="AG338" s="24"/>
      <c r="AH338" s="24"/>
      <c r="AI338" s="143"/>
      <c r="AJ338" s="104"/>
    </row>
    <row r="339" spans="18:36" x14ac:dyDescent="0.2">
      <c r="R339" s="14"/>
      <c r="S339" s="14"/>
      <c r="T339" s="14"/>
      <c r="U339" s="14"/>
      <c r="AD339" s="101"/>
      <c r="AE339" s="212"/>
      <c r="AF339" s="24"/>
      <c r="AG339" s="24"/>
      <c r="AH339" s="24"/>
      <c r="AI339" s="143"/>
      <c r="AJ339" s="104"/>
    </row>
    <row r="340" spans="18:36" x14ac:dyDescent="0.2">
      <c r="R340" s="14"/>
      <c r="S340" s="14"/>
      <c r="T340" s="14"/>
      <c r="U340" s="14"/>
      <c r="AD340" s="101"/>
      <c r="AE340" s="212"/>
      <c r="AF340" s="24"/>
      <c r="AG340" s="24"/>
      <c r="AH340" s="24"/>
      <c r="AI340" s="143"/>
      <c r="AJ340" s="104"/>
    </row>
    <row r="341" spans="18:36" x14ac:dyDescent="0.2">
      <c r="R341" s="14"/>
      <c r="S341" s="14"/>
      <c r="T341" s="14"/>
      <c r="U341" s="14"/>
      <c r="AD341" s="101"/>
      <c r="AE341" s="212"/>
      <c r="AF341" s="24"/>
      <c r="AG341" s="24"/>
      <c r="AH341" s="24"/>
      <c r="AI341" s="143"/>
      <c r="AJ341" s="104"/>
    </row>
    <row r="342" spans="18:36" x14ac:dyDescent="0.2">
      <c r="R342" s="14"/>
      <c r="S342" s="14"/>
      <c r="T342" s="14"/>
      <c r="U342" s="14"/>
      <c r="AD342" s="101"/>
      <c r="AE342" s="212"/>
      <c r="AF342" s="24"/>
      <c r="AG342" s="51"/>
      <c r="AH342" s="24"/>
      <c r="AI342" s="143"/>
      <c r="AJ342" s="104"/>
    </row>
    <row r="343" spans="18:36" x14ac:dyDescent="0.2">
      <c r="R343" s="14"/>
      <c r="S343" s="14"/>
      <c r="T343" s="14"/>
      <c r="U343" s="14"/>
      <c r="AD343" s="101"/>
      <c r="AE343" s="212"/>
      <c r="AF343" s="24"/>
      <c r="AG343" s="24"/>
      <c r="AH343" s="24"/>
      <c r="AI343" s="143"/>
      <c r="AJ343" s="104"/>
    </row>
    <row r="344" spans="18:36" x14ac:dyDescent="0.2">
      <c r="R344" s="14"/>
      <c r="S344" s="14"/>
      <c r="T344" s="14"/>
      <c r="U344" s="14"/>
      <c r="AD344" s="101"/>
      <c r="AE344" s="212"/>
      <c r="AF344" s="24"/>
      <c r="AG344" s="24"/>
      <c r="AH344" s="24"/>
      <c r="AI344" s="143"/>
      <c r="AJ344" s="104"/>
    </row>
    <row r="345" spans="18:36" x14ac:dyDescent="0.2">
      <c r="R345" s="14"/>
      <c r="S345" s="14"/>
      <c r="T345" s="14"/>
      <c r="U345" s="14"/>
      <c r="AD345" s="101"/>
      <c r="AE345" s="212"/>
      <c r="AF345" s="24"/>
      <c r="AG345" s="24"/>
      <c r="AH345" s="24"/>
      <c r="AI345" s="143"/>
      <c r="AJ345" s="104"/>
    </row>
    <row r="346" spans="18:36" x14ac:dyDescent="0.2">
      <c r="R346" s="14"/>
      <c r="S346" s="14"/>
      <c r="T346" s="14"/>
      <c r="U346" s="14"/>
      <c r="AD346" s="101"/>
      <c r="AE346" s="212"/>
      <c r="AF346" s="24"/>
      <c r="AG346" s="24"/>
      <c r="AH346" s="24"/>
      <c r="AI346" s="143"/>
      <c r="AJ346" s="104"/>
    </row>
    <row r="347" spans="18:36" x14ac:dyDescent="0.2">
      <c r="R347" s="14"/>
      <c r="S347" s="14"/>
      <c r="T347" s="14"/>
      <c r="U347" s="14"/>
      <c r="AD347" s="101"/>
      <c r="AE347" s="212"/>
      <c r="AF347" s="24"/>
      <c r="AG347" s="24"/>
      <c r="AH347" s="24"/>
      <c r="AI347" s="143"/>
      <c r="AJ347" s="104"/>
    </row>
    <row r="348" spans="18:36" x14ac:dyDescent="0.2">
      <c r="R348" s="14"/>
      <c r="S348" s="14"/>
      <c r="T348" s="14"/>
      <c r="U348" s="14"/>
      <c r="AD348" s="101"/>
      <c r="AE348" s="212"/>
      <c r="AF348" s="24"/>
      <c r="AG348" s="24"/>
      <c r="AH348" s="24"/>
      <c r="AI348" s="143"/>
      <c r="AJ348" s="104"/>
    </row>
    <row r="349" spans="18:36" x14ac:dyDescent="0.2">
      <c r="R349" s="14"/>
      <c r="S349" s="14"/>
      <c r="T349" s="14"/>
      <c r="U349" s="14"/>
      <c r="AD349" s="101"/>
      <c r="AE349" s="212"/>
      <c r="AF349" s="24"/>
      <c r="AG349" s="24"/>
      <c r="AH349" s="24"/>
      <c r="AI349" s="143"/>
      <c r="AJ349" s="104"/>
    </row>
    <row r="350" spans="18:36" x14ac:dyDescent="0.2">
      <c r="R350" s="14"/>
      <c r="S350" s="14"/>
      <c r="T350" s="14"/>
      <c r="U350" s="14"/>
      <c r="AD350" s="101"/>
      <c r="AE350" s="212"/>
      <c r="AF350" s="24"/>
      <c r="AG350" s="51"/>
      <c r="AH350" s="24"/>
      <c r="AI350" s="143"/>
      <c r="AJ350" s="104"/>
    </row>
    <row r="351" spans="18:36" x14ac:dyDescent="0.2">
      <c r="R351" s="14"/>
      <c r="S351" s="14"/>
      <c r="T351" s="14"/>
      <c r="U351" s="14"/>
      <c r="AD351" s="101"/>
      <c r="AE351" s="212"/>
      <c r="AF351" s="24"/>
      <c r="AG351" s="24"/>
      <c r="AH351" s="24"/>
      <c r="AI351" s="143"/>
      <c r="AJ351" s="104"/>
    </row>
    <row r="352" spans="18:36" x14ac:dyDescent="0.2">
      <c r="R352" s="14"/>
      <c r="S352" s="14"/>
      <c r="T352" s="14"/>
      <c r="U352" s="14"/>
      <c r="AD352" s="101"/>
      <c r="AE352" s="212"/>
      <c r="AF352" s="24"/>
      <c r="AG352" s="24"/>
      <c r="AH352" s="24"/>
      <c r="AI352" s="143"/>
      <c r="AJ352" s="104"/>
    </row>
    <row r="353" spans="18:36" x14ac:dyDescent="0.2">
      <c r="R353" s="14"/>
      <c r="S353" s="14"/>
      <c r="T353" s="14"/>
      <c r="U353" s="14"/>
      <c r="AD353" s="101"/>
      <c r="AE353" s="212"/>
      <c r="AF353" s="24"/>
      <c r="AG353" s="24"/>
      <c r="AH353" s="24"/>
      <c r="AI353" s="143"/>
      <c r="AJ353" s="104"/>
    </row>
    <row r="354" spans="18:36" x14ac:dyDescent="0.2">
      <c r="R354" s="14"/>
      <c r="S354" s="14"/>
      <c r="T354" s="14"/>
      <c r="U354" s="14"/>
      <c r="AD354" s="101"/>
      <c r="AE354" s="212"/>
      <c r="AF354" s="24"/>
      <c r="AG354" s="24"/>
      <c r="AH354" s="24"/>
      <c r="AI354" s="143"/>
      <c r="AJ354" s="104"/>
    </row>
    <row r="355" spans="18:36" x14ac:dyDescent="0.2">
      <c r="R355" s="14"/>
      <c r="S355" s="14"/>
      <c r="T355" s="14"/>
      <c r="U355" s="14"/>
      <c r="AD355" s="101"/>
      <c r="AE355" s="212"/>
      <c r="AF355" s="24"/>
      <c r="AG355" s="24"/>
      <c r="AH355" s="24"/>
      <c r="AI355" s="143"/>
      <c r="AJ355" s="104"/>
    </row>
    <row r="356" spans="18:36" x14ac:dyDescent="0.2">
      <c r="R356" s="14"/>
      <c r="S356" s="14"/>
      <c r="T356" s="14"/>
      <c r="U356" s="14"/>
      <c r="AD356" s="219"/>
      <c r="AE356" s="212"/>
      <c r="AF356" s="24"/>
      <c r="AG356" s="24"/>
      <c r="AH356" s="24"/>
      <c r="AI356" s="143"/>
      <c r="AJ356" s="104"/>
    </row>
    <row r="357" spans="18:36" x14ac:dyDescent="0.2">
      <c r="R357" s="14"/>
      <c r="S357" s="14"/>
      <c r="T357" s="14"/>
      <c r="U357" s="14"/>
      <c r="AD357" s="101"/>
      <c r="AE357" s="212"/>
      <c r="AF357" s="24"/>
      <c r="AG357" s="24"/>
      <c r="AH357" s="24"/>
      <c r="AI357" s="143"/>
      <c r="AJ357" s="104"/>
    </row>
    <row r="358" spans="18:36" x14ac:dyDescent="0.2">
      <c r="R358" s="14"/>
      <c r="S358" s="14"/>
      <c r="T358" s="14"/>
      <c r="U358" s="14"/>
      <c r="AD358" s="101"/>
      <c r="AE358" s="212"/>
      <c r="AF358" s="24"/>
      <c r="AG358" s="24"/>
      <c r="AH358" s="24"/>
      <c r="AI358" s="143"/>
      <c r="AJ358" s="104"/>
    </row>
    <row r="359" spans="18:36" x14ac:dyDescent="0.2">
      <c r="R359" s="14"/>
      <c r="S359" s="14"/>
      <c r="T359" s="14"/>
      <c r="U359" s="14"/>
      <c r="AD359" s="101"/>
      <c r="AE359" s="212"/>
      <c r="AF359" s="24"/>
      <c r="AG359" s="24"/>
      <c r="AH359" s="24"/>
      <c r="AI359" s="143"/>
      <c r="AJ359" s="104"/>
    </row>
    <row r="360" spans="18:36" x14ac:dyDescent="0.2">
      <c r="R360" s="14"/>
      <c r="S360" s="14"/>
      <c r="T360" s="14"/>
      <c r="U360" s="14"/>
      <c r="AD360" s="101"/>
      <c r="AE360" s="212"/>
      <c r="AF360" s="24"/>
      <c r="AG360" s="51"/>
      <c r="AH360" s="24"/>
      <c r="AI360" s="143"/>
      <c r="AJ360" s="104"/>
    </row>
    <row r="361" spans="18:36" x14ac:dyDescent="0.2">
      <c r="R361" s="14"/>
      <c r="S361" s="14"/>
      <c r="T361" s="14"/>
      <c r="U361" s="14"/>
      <c r="AD361" s="101"/>
      <c r="AE361" s="212"/>
      <c r="AF361" s="24"/>
      <c r="AG361" s="24"/>
      <c r="AH361" s="24"/>
      <c r="AI361" s="143"/>
      <c r="AJ361" s="104"/>
    </row>
    <row r="362" spans="18:36" x14ac:dyDescent="0.2">
      <c r="R362" s="14"/>
      <c r="S362" s="14"/>
      <c r="T362" s="14"/>
      <c r="U362" s="14"/>
      <c r="AD362" s="101"/>
      <c r="AE362" s="212"/>
      <c r="AF362" s="24"/>
      <c r="AG362" s="24"/>
      <c r="AH362" s="24"/>
      <c r="AI362" s="143"/>
      <c r="AJ362" s="104"/>
    </row>
    <row r="363" spans="18:36" x14ac:dyDescent="0.2">
      <c r="R363" s="14"/>
      <c r="S363" s="14"/>
      <c r="T363" s="14"/>
      <c r="U363" s="14"/>
      <c r="AD363" s="101"/>
      <c r="AE363" s="212"/>
      <c r="AF363" s="24"/>
      <c r="AG363" s="24"/>
      <c r="AH363" s="24"/>
      <c r="AI363" s="143"/>
      <c r="AJ363" s="104"/>
    </row>
    <row r="364" spans="18:36" x14ac:dyDescent="0.2">
      <c r="R364" s="14"/>
      <c r="S364" s="14"/>
      <c r="T364" s="14"/>
      <c r="U364" s="14"/>
      <c r="AD364" s="101"/>
      <c r="AE364" s="212"/>
      <c r="AF364" s="24"/>
      <c r="AG364" s="24"/>
      <c r="AH364" s="24"/>
      <c r="AI364" s="143"/>
      <c r="AJ364" s="104"/>
    </row>
    <row r="365" spans="18:36" x14ac:dyDescent="0.2">
      <c r="R365" s="14"/>
      <c r="S365" s="14"/>
      <c r="T365" s="14"/>
      <c r="U365" s="14"/>
      <c r="AD365" s="101"/>
      <c r="AE365" s="212"/>
      <c r="AF365" s="24"/>
      <c r="AG365" s="24"/>
      <c r="AH365" s="24"/>
      <c r="AI365" s="143"/>
      <c r="AJ365" s="104"/>
    </row>
    <row r="366" spans="18:36" x14ac:dyDescent="0.2">
      <c r="R366" s="14"/>
      <c r="S366" s="14"/>
      <c r="T366" s="14"/>
      <c r="U366" s="14"/>
      <c r="AD366" s="101"/>
      <c r="AE366" s="212"/>
      <c r="AF366" s="24"/>
      <c r="AG366" s="24"/>
      <c r="AH366" s="24"/>
      <c r="AI366" s="143"/>
      <c r="AJ366" s="104"/>
    </row>
    <row r="367" spans="18:36" x14ac:dyDescent="0.2">
      <c r="R367" s="14"/>
      <c r="S367" s="14"/>
      <c r="T367" s="14"/>
      <c r="U367" s="14"/>
      <c r="AD367" s="101"/>
      <c r="AE367" s="212"/>
      <c r="AF367" s="24"/>
      <c r="AG367" s="24"/>
      <c r="AH367" s="24"/>
      <c r="AI367" s="143"/>
      <c r="AJ367" s="104"/>
    </row>
    <row r="368" spans="18:36" x14ac:dyDescent="0.2">
      <c r="R368" s="14"/>
      <c r="S368" s="14"/>
      <c r="T368" s="14"/>
      <c r="U368" s="14"/>
      <c r="AD368" s="101"/>
      <c r="AE368" s="212"/>
      <c r="AF368" s="24"/>
      <c r="AG368" s="24"/>
      <c r="AH368" s="24"/>
      <c r="AI368" s="143"/>
      <c r="AJ368" s="104"/>
    </row>
    <row r="369" spans="18:36" x14ac:dyDescent="0.2">
      <c r="R369" s="14"/>
      <c r="S369" s="14"/>
      <c r="T369" s="14"/>
      <c r="U369" s="14"/>
      <c r="AD369" s="101"/>
      <c r="AE369" s="212"/>
      <c r="AF369" s="24"/>
      <c r="AG369" s="51"/>
      <c r="AH369" s="24"/>
      <c r="AI369" s="143"/>
      <c r="AJ369" s="104"/>
    </row>
    <row r="370" spans="18:36" x14ac:dyDescent="0.2">
      <c r="R370" s="14"/>
      <c r="S370" s="14"/>
      <c r="T370" s="14"/>
      <c r="U370" s="14"/>
      <c r="AD370" s="101"/>
      <c r="AE370" s="212"/>
      <c r="AF370" s="24"/>
      <c r="AG370" s="24"/>
      <c r="AH370" s="24"/>
      <c r="AI370" s="143"/>
      <c r="AJ370" s="104"/>
    </row>
    <row r="371" spans="18:36" x14ac:dyDescent="0.2">
      <c r="R371" s="14"/>
      <c r="S371" s="14"/>
      <c r="T371" s="14"/>
      <c r="U371" s="14"/>
      <c r="AD371" s="101"/>
      <c r="AE371" s="212"/>
      <c r="AF371" s="24"/>
      <c r="AG371" s="24"/>
      <c r="AH371" s="24"/>
      <c r="AI371" s="143"/>
      <c r="AJ371" s="104"/>
    </row>
    <row r="372" spans="18:36" x14ac:dyDescent="0.2">
      <c r="R372" s="14"/>
      <c r="S372" s="14"/>
      <c r="T372" s="14"/>
      <c r="U372" s="14"/>
      <c r="AD372" s="101"/>
      <c r="AE372" s="212"/>
      <c r="AF372" s="24"/>
      <c r="AG372" s="24"/>
      <c r="AH372" s="24"/>
      <c r="AI372" s="143"/>
      <c r="AJ372" s="104"/>
    </row>
    <row r="373" spans="18:36" x14ac:dyDescent="0.2">
      <c r="R373" s="14"/>
      <c r="S373" s="14"/>
      <c r="T373" s="14"/>
      <c r="U373" s="14"/>
      <c r="AD373" s="107"/>
      <c r="AE373" s="212"/>
      <c r="AF373" s="24"/>
      <c r="AG373" s="24"/>
      <c r="AH373" s="24"/>
      <c r="AI373" s="143"/>
      <c r="AJ373" s="104"/>
    </row>
    <row r="374" spans="18:36" x14ac:dyDescent="0.2">
      <c r="R374" s="14"/>
      <c r="S374" s="14"/>
      <c r="T374" s="14"/>
      <c r="U374" s="14"/>
      <c r="AD374" s="101"/>
      <c r="AE374" s="212"/>
      <c r="AF374" s="24"/>
      <c r="AG374" s="24"/>
      <c r="AH374" s="24"/>
      <c r="AI374" s="143"/>
      <c r="AJ374" s="104"/>
    </row>
    <row r="375" spans="18:36" x14ac:dyDescent="0.2">
      <c r="R375" s="14"/>
      <c r="S375" s="14"/>
      <c r="T375" s="14"/>
      <c r="U375" s="14"/>
      <c r="AD375" s="219"/>
      <c r="AE375" s="212"/>
      <c r="AF375" s="24"/>
      <c r="AG375" s="24"/>
      <c r="AH375" s="24"/>
      <c r="AI375" s="143"/>
      <c r="AJ375" s="104"/>
    </row>
    <row r="376" spans="18:36" x14ac:dyDescent="0.2">
      <c r="R376" s="14"/>
      <c r="S376" s="14"/>
      <c r="T376" s="14"/>
      <c r="U376" s="14"/>
      <c r="AD376" s="101"/>
      <c r="AE376" s="212"/>
      <c r="AF376" s="24"/>
      <c r="AG376" s="24"/>
      <c r="AH376" s="24"/>
      <c r="AI376" s="143"/>
      <c r="AJ376" s="104"/>
    </row>
    <row r="377" spans="18:36" x14ac:dyDescent="0.2">
      <c r="R377" s="14"/>
      <c r="S377" s="14"/>
      <c r="T377" s="14"/>
      <c r="U377" s="14"/>
      <c r="AD377" s="101"/>
      <c r="AE377" s="212"/>
      <c r="AF377" s="24"/>
      <c r="AG377" s="24"/>
      <c r="AH377" s="24"/>
      <c r="AI377" s="143"/>
      <c r="AJ377" s="104"/>
    </row>
    <row r="378" spans="18:36" x14ac:dyDescent="0.2">
      <c r="R378" s="14"/>
      <c r="S378" s="14"/>
      <c r="T378" s="14"/>
      <c r="U378" s="14"/>
      <c r="AD378" s="101"/>
      <c r="AE378" s="212"/>
      <c r="AF378" s="24"/>
      <c r="AG378" s="24"/>
      <c r="AH378" s="24"/>
      <c r="AI378" s="143"/>
      <c r="AJ378" s="104"/>
    </row>
    <row r="379" spans="18:36" x14ac:dyDescent="0.2">
      <c r="R379" s="14"/>
      <c r="S379" s="14"/>
      <c r="T379" s="14"/>
      <c r="U379" s="14"/>
      <c r="AD379" s="101"/>
      <c r="AE379" s="212"/>
      <c r="AF379" s="24"/>
      <c r="AG379" s="51"/>
      <c r="AH379" s="24"/>
      <c r="AI379" s="143"/>
      <c r="AJ379" s="104"/>
    </row>
    <row r="380" spans="18:36" x14ac:dyDescent="0.2">
      <c r="R380" s="14"/>
      <c r="S380" s="14"/>
      <c r="T380" s="14"/>
      <c r="U380" s="14"/>
      <c r="AD380" s="101"/>
      <c r="AE380" s="212"/>
      <c r="AF380" s="24"/>
      <c r="AG380" s="24"/>
      <c r="AH380" s="24"/>
      <c r="AI380" s="143"/>
      <c r="AJ380" s="104"/>
    </row>
    <row r="381" spans="18:36" x14ac:dyDescent="0.2">
      <c r="R381" s="14"/>
      <c r="S381" s="14"/>
      <c r="T381" s="14"/>
      <c r="U381" s="14"/>
      <c r="AD381" s="101"/>
      <c r="AE381" s="212"/>
      <c r="AF381" s="24"/>
      <c r="AG381" s="24"/>
      <c r="AH381" s="24"/>
      <c r="AI381" s="143"/>
      <c r="AJ381" s="104"/>
    </row>
    <row r="382" spans="18:36" x14ac:dyDescent="0.2">
      <c r="R382" s="14"/>
      <c r="S382" s="14"/>
      <c r="T382" s="14"/>
      <c r="U382" s="14"/>
      <c r="AD382" s="101"/>
      <c r="AE382" s="212"/>
      <c r="AF382" s="24"/>
      <c r="AG382" s="24"/>
      <c r="AH382" s="24"/>
      <c r="AI382" s="143"/>
      <c r="AJ382" s="104"/>
    </row>
    <row r="383" spans="18:36" x14ac:dyDescent="0.2">
      <c r="R383" s="14"/>
      <c r="S383" s="14"/>
      <c r="T383" s="14"/>
      <c r="U383" s="14"/>
      <c r="AD383" s="101"/>
      <c r="AE383" s="212"/>
      <c r="AF383" s="24"/>
      <c r="AG383" s="24"/>
      <c r="AH383" s="24"/>
      <c r="AI383" s="143"/>
      <c r="AJ383" s="104"/>
    </row>
    <row r="384" spans="18:36" x14ac:dyDescent="0.2">
      <c r="R384" s="14"/>
      <c r="S384" s="14"/>
      <c r="T384" s="14"/>
      <c r="U384" s="14"/>
      <c r="AD384" s="101"/>
      <c r="AE384" s="212"/>
      <c r="AF384" s="24"/>
      <c r="AG384" s="24"/>
      <c r="AH384" s="24"/>
      <c r="AI384" s="143"/>
      <c r="AJ384" s="104"/>
    </row>
    <row r="385" spans="18:36" x14ac:dyDescent="0.2">
      <c r="R385" s="14"/>
      <c r="S385" s="14"/>
      <c r="T385" s="14"/>
      <c r="U385" s="14"/>
      <c r="AD385" s="101"/>
      <c r="AE385" s="212"/>
      <c r="AF385" s="24"/>
      <c r="AG385" s="24"/>
      <c r="AH385" s="24"/>
      <c r="AI385" s="143"/>
      <c r="AJ385" s="104"/>
    </row>
    <row r="386" spans="18:36" x14ac:dyDescent="0.2">
      <c r="R386" s="14"/>
      <c r="S386" s="14"/>
      <c r="T386" s="14"/>
      <c r="U386" s="14"/>
      <c r="AD386" s="101"/>
      <c r="AE386" s="212"/>
      <c r="AF386" s="24"/>
      <c r="AG386" s="24"/>
      <c r="AH386" s="24"/>
      <c r="AI386" s="143"/>
      <c r="AJ386" s="104"/>
    </row>
    <row r="387" spans="18:36" x14ac:dyDescent="0.2">
      <c r="R387" s="14"/>
      <c r="S387" s="14"/>
      <c r="T387" s="14"/>
      <c r="U387" s="14"/>
      <c r="AD387" s="101"/>
      <c r="AE387" s="212"/>
      <c r="AF387" s="24"/>
      <c r="AG387" s="51"/>
      <c r="AH387" s="24"/>
      <c r="AI387" s="143"/>
      <c r="AJ387" s="104"/>
    </row>
    <row r="388" spans="18:36" x14ac:dyDescent="0.2">
      <c r="R388" s="14"/>
      <c r="S388" s="14"/>
      <c r="T388" s="14"/>
      <c r="U388" s="14"/>
      <c r="AD388" s="101"/>
      <c r="AE388" s="212"/>
      <c r="AF388" s="24"/>
      <c r="AG388" s="24"/>
      <c r="AH388" s="24"/>
      <c r="AI388" s="143"/>
      <c r="AJ388" s="104"/>
    </row>
    <row r="389" spans="18:36" x14ac:dyDescent="0.2">
      <c r="R389" s="14"/>
      <c r="S389" s="14"/>
      <c r="T389" s="14"/>
      <c r="U389" s="14"/>
      <c r="AD389" s="101"/>
      <c r="AE389" s="212"/>
      <c r="AF389" s="24"/>
      <c r="AG389" s="24"/>
      <c r="AH389" s="24"/>
      <c r="AI389" s="143"/>
      <c r="AJ389" s="104"/>
    </row>
    <row r="390" spans="18:36" x14ac:dyDescent="0.2">
      <c r="R390" s="14"/>
      <c r="S390" s="14"/>
      <c r="T390" s="14"/>
      <c r="U390" s="14"/>
      <c r="AD390" s="101"/>
      <c r="AE390" s="212"/>
      <c r="AF390" s="24"/>
      <c r="AG390" s="24"/>
      <c r="AH390" s="24"/>
      <c r="AI390" s="143"/>
      <c r="AJ390" s="104"/>
    </row>
    <row r="391" spans="18:36" x14ac:dyDescent="0.2">
      <c r="R391" s="14"/>
      <c r="S391" s="14"/>
      <c r="T391" s="14"/>
      <c r="U391" s="14"/>
      <c r="AD391" s="101"/>
      <c r="AE391" s="212"/>
      <c r="AF391" s="24"/>
      <c r="AG391" s="24"/>
      <c r="AH391" s="24"/>
      <c r="AI391" s="143"/>
      <c r="AJ391" s="104"/>
    </row>
    <row r="392" spans="18:36" x14ac:dyDescent="0.2">
      <c r="R392" s="14"/>
      <c r="S392" s="14"/>
      <c r="T392" s="14"/>
      <c r="U392" s="14"/>
      <c r="AD392" s="101"/>
      <c r="AE392" s="211"/>
      <c r="AF392" s="121"/>
      <c r="AG392" s="24"/>
      <c r="AH392" s="24"/>
      <c r="AI392" s="143"/>
      <c r="AJ392" s="104"/>
    </row>
    <row r="393" spans="18:36" x14ac:dyDescent="0.2">
      <c r="R393" s="14"/>
      <c r="S393" s="14"/>
      <c r="T393" s="14"/>
      <c r="U393" s="14"/>
      <c r="AD393" s="101"/>
      <c r="AE393" s="211"/>
      <c r="AF393" s="121"/>
      <c r="AG393" s="24"/>
      <c r="AH393" s="24"/>
      <c r="AI393" s="143"/>
      <c r="AJ393" s="104"/>
    </row>
    <row r="394" spans="18:36" x14ac:dyDescent="0.2">
      <c r="R394" s="14"/>
      <c r="S394" s="14"/>
      <c r="T394" s="14"/>
      <c r="U394" s="14"/>
      <c r="AD394" s="101"/>
      <c r="AE394" s="211"/>
      <c r="AF394" s="121"/>
      <c r="AG394" s="24"/>
      <c r="AH394" s="24"/>
      <c r="AI394" s="143"/>
      <c r="AJ394" s="104"/>
    </row>
    <row r="395" spans="18:36" x14ac:dyDescent="0.2">
      <c r="R395" s="14"/>
      <c r="S395" s="14"/>
      <c r="T395" s="14"/>
      <c r="U395" s="14"/>
      <c r="AD395" s="101"/>
      <c r="AE395" s="211"/>
      <c r="AF395" s="121"/>
      <c r="AG395" s="24"/>
      <c r="AH395" s="24"/>
      <c r="AI395" s="143"/>
      <c r="AJ395" s="104"/>
    </row>
    <row r="396" spans="18:36" x14ac:dyDescent="0.2">
      <c r="R396" s="14"/>
      <c r="S396" s="14"/>
      <c r="T396" s="14"/>
      <c r="U396" s="14"/>
      <c r="AD396" s="101"/>
      <c r="AE396" s="211"/>
      <c r="AF396" s="121"/>
      <c r="AG396" s="24"/>
      <c r="AH396" s="24"/>
      <c r="AI396" s="143"/>
      <c r="AJ396" s="104"/>
    </row>
    <row r="397" spans="18:36" x14ac:dyDescent="0.2">
      <c r="R397" s="14"/>
      <c r="S397" s="14"/>
      <c r="T397" s="14"/>
      <c r="U397" s="14"/>
      <c r="AD397" s="101"/>
      <c r="AE397" s="211"/>
      <c r="AF397" s="121"/>
      <c r="AG397" s="24"/>
      <c r="AH397" s="24"/>
      <c r="AI397" s="143"/>
      <c r="AJ397" s="104"/>
    </row>
    <row r="398" spans="18:36" x14ac:dyDescent="0.2">
      <c r="R398" s="14"/>
      <c r="S398" s="14"/>
      <c r="T398" s="14"/>
      <c r="U398" s="14"/>
      <c r="AD398" s="101"/>
      <c r="AE398" s="211"/>
      <c r="AF398" s="121"/>
      <c r="AG398" s="24"/>
      <c r="AH398" s="24"/>
      <c r="AI398" s="143"/>
      <c r="AJ398" s="104"/>
    </row>
    <row r="399" spans="18:36" x14ac:dyDescent="0.2">
      <c r="R399" s="14"/>
      <c r="S399" s="14"/>
      <c r="T399" s="14"/>
      <c r="U399" s="14"/>
      <c r="AD399" s="101"/>
      <c r="AE399" s="211"/>
      <c r="AF399" s="121"/>
      <c r="AG399" s="24"/>
      <c r="AH399" s="24"/>
      <c r="AI399" s="143"/>
      <c r="AJ399" s="104"/>
    </row>
    <row r="400" spans="18:36" x14ac:dyDescent="0.2">
      <c r="R400" s="14"/>
      <c r="S400" s="14"/>
      <c r="T400" s="14"/>
      <c r="U400" s="14"/>
      <c r="AD400" s="101"/>
      <c r="AE400" s="211"/>
      <c r="AF400" s="121"/>
      <c r="AG400" s="24"/>
      <c r="AH400" s="24"/>
      <c r="AI400" s="143"/>
      <c r="AJ400" s="104"/>
    </row>
    <row r="401" spans="18:36" x14ac:dyDescent="0.2">
      <c r="R401" s="14"/>
      <c r="S401" s="14"/>
      <c r="T401" s="14"/>
      <c r="U401" s="14"/>
      <c r="AD401" s="101"/>
      <c r="AE401" s="211"/>
      <c r="AF401" s="121"/>
      <c r="AG401" s="24"/>
      <c r="AH401" s="24"/>
      <c r="AI401" s="143"/>
      <c r="AJ401" s="104"/>
    </row>
    <row r="402" spans="18:36" x14ac:dyDescent="0.2">
      <c r="R402" s="14"/>
      <c r="S402" s="14"/>
      <c r="T402" s="14"/>
      <c r="U402" s="14"/>
      <c r="AD402" s="101"/>
      <c r="AE402" s="211"/>
      <c r="AF402" s="121"/>
      <c r="AG402" s="24"/>
      <c r="AH402" s="24"/>
      <c r="AI402" s="143"/>
      <c r="AJ402" s="104"/>
    </row>
    <row r="403" spans="18:36" x14ac:dyDescent="0.2">
      <c r="R403" s="14"/>
      <c r="S403" s="14"/>
      <c r="T403" s="14"/>
      <c r="U403" s="14"/>
      <c r="AD403" s="101"/>
      <c r="AE403" s="211"/>
      <c r="AF403" s="121"/>
      <c r="AG403" s="24"/>
      <c r="AH403" s="24"/>
      <c r="AI403" s="143"/>
      <c r="AJ403" s="104"/>
    </row>
    <row r="404" spans="18:36" x14ac:dyDescent="0.2">
      <c r="R404" s="14"/>
      <c r="S404" s="14"/>
      <c r="T404" s="14"/>
      <c r="U404" s="14"/>
      <c r="AD404" s="101"/>
      <c r="AE404" s="211"/>
      <c r="AF404" s="121"/>
      <c r="AG404" s="24"/>
      <c r="AH404" s="24"/>
      <c r="AI404" s="143"/>
      <c r="AJ404" s="104"/>
    </row>
    <row r="405" spans="18:36" x14ac:dyDescent="0.2">
      <c r="R405" s="14"/>
      <c r="S405" s="14"/>
      <c r="T405" s="14"/>
      <c r="U405" s="14"/>
      <c r="AD405" s="101"/>
      <c r="AE405" s="211"/>
      <c r="AF405" s="121"/>
      <c r="AG405" s="24"/>
      <c r="AH405" s="24"/>
      <c r="AI405" s="143"/>
      <c r="AJ405" s="104"/>
    </row>
    <row r="406" spans="18:36" x14ac:dyDescent="0.2">
      <c r="R406" s="14"/>
      <c r="S406" s="14"/>
      <c r="T406" s="14"/>
      <c r="U406" s="14"/>
      <c r="AD406" s="101"/>
      <c r="AE406" s="211"/>
      <c r="AF406" s="121"/>
      <c r="AG406" s="24"/>
      <c r="AH406" s="24"/>
      <c r="AI406" s="143"/>
      <c r="AJ406" s="104"/>
    </row>
    <row r="407" spans="18:36" x14ac:dyDescent="0.2">
      <c r="R407" s="14"/>
      <c r="S407" s="14"/>
      <c r="T407" s="14"/>
      <c r="U407" s="14"/>
      <c r="AD407" s="101"/>
      <c r="AE407" s="211"/>
      <c r="AF407" s="121"/>
      <c r="AG407" s="24"/>
      <c r="AH407" s="24"/>
      <c r="AI407" s="143"/>
      <c r="AJ407" s="104"/>
    </row>
    <row r="408" spans="18:36" x14ac:dyDescent="0.2">
      <c r="R408" s="14"/>
      <c r="S408" s="14"/>
      <c r="T408" s="14"/>
      <c r="U408" s="14"/>
      <c r="AD408" s="101"/>
      <c r="AE408" s="211"/>
      <c r="AF408" s="121"/>
      <c r="AG408" s="24"/>
      <c r="AH408" s="24"/>
      <c r="AI408" s="143"/>
      <c r="AJ408" s="104"/>
    </row>
    <row r="409" spans="18:36" x14ac:dyDescent="0.2">
      <c r="R409" s="14"/>
      <c r="S409" s="14"/>
      <c r="T409" s="14"/>
      <c r="U409" s="14"/>
      <c r="AD409" s="101"/>
      <c r="AE409" s="211"/>
      <c r="AF409" s="121"/>
      <c r="AG409" s="24"/>
      <c r="AH409" s="24"/>
      <c r="AI409" s="143"/>
      <c r="AJ409" s="104"/>
    </row>
    <row r="410" spans="18:36" x14ac:dyDescent="0.2">
      <c r="R410" s="14"/>
      <c r="S410" s="14"/>
      <c r="T410" s="14"/>
      <c r="U410" s="14"/>
      <c r="AD410" s="101"/>
      <c r="AE410" s="211"/>
      <c r="AF410" s="121"/>
      <c r="AG410" s="24"/>
      <c r="AH410" s="24"/>
      <c r="AI410" s="143"/>
      <c r="AJ410" s="104"/>
    </row>
    <row r="411" spans="18:36" x14ac:dyDescent="0.2">
      <c r="R411" s="14"/>
      <c r="S411" s="14"/>
      <c r="T411" s="14"/>
      <c r="U411" s="14"/>
      <c r="AD411" s="101"/>
      <c r="AE411" s="211"/>
      <c r="AF411" s="121"/>
      <c r="AG411" s="24"/>
      <c r="AH411" s="24"/>
      <c r="AI411" s="143"/>
      <c r="AJ411" s="104"/>
    </row>
    <row r="412" spans="18:36" x14ac:dyDescent="0.2">
      <c r="R412" s="14"/>
      <c r="S412" s="14"/>
      <c r="T412" s="14"/>
      <c r="U412" s="14"/>
      <c r="AD412" s="101"/>
      <c r="AE412" s="211"/>
      <c r="AF412" s="121"/>
      <c r="AG412" s="24"/>
      <c r="AH412" s="24"/>
      <c r="AI412" s="143"/>
      <c r="AJ412" s="104"/>
    </row>
    <row r="413" spans="18:36" x14ac:dyDescent="0.2">
      <c r="R413" s="14"/>
      <c r="S413" s="14"/>
      <c r="T413" s="14"/>
      <c r="U413" s="14"/>
      <c r="AD413" s="101"/>
      <c r="AE413" s="211"/>
      <c r="AF413" s="121"/>
      <c r="AG413" s="24"/>
      <c r="AH413" s="24"/>
      <c r="AI413" s="143"/>
      <c r="AJ413" s="104"/>
    </row>
    <row r="414" spans="18:36" x14ac:dyDescent="0.2">
      <c r="R414" s="14"/>
      <c r="S414" s="14"/>
      <c r="T414" s="14"/>
      <c r="U414" s="14"/>
      <c r="AD414" s="101"/>
      <c r="AE414" s="211"/>
      <c r="AF414" s="121"/>
      <c r="AG414" s="24"/>
      <c r="AH414" s="24"/>
      <c r="AI414" s="143"/>
      <c r="AJ414" s="104"/>
    </row>
    <row r="415" spans="18:36" x14ac:dyDescent="0.2">
      <c r="R415" s="14"/>
      <c r="S415" s="14"/>
      <c r="T415" s="14"/>
      <c r="U415" s="14"/>
      <c r="AD415" s="101"/>
      <c r="AE415" s="211"/>
      <c r="AF415" s="121"/>
      <c r="AG415" s="24"/>
      <c r="AH415" s="24"/>
      <c r="AI415" s="143"/>
      <c r="AJ415" s="104"/>
    </row>
    <row r="416" spans="18:36" x14ac:dyDescent="0.2">
      <c r="R416" s="14"/>
      <c r="S416" s="14"/>
      <c r="T416" s="14"/>
      <c r="U416" s="14"/>
      <c r="AD416" s="101"/>
      <c r="AE416" s="211"/>
      <c r="AF416" s="121"/>
      <c r="AG416" s="24"/>
      <c r="AH416" s="24"/>
      <c r="AI416" s="143"/>
      <c r="AJ416" s="104"/>
    </row>
    <row r="417" spans="18:36" x14ac:dyDescent="0.2">
      <c r="R417" s="14"/>
      <c r="S417" s="14"/>
      <c r="T417" s="14"/>
      <c r="U417" s="14"/>
      <c r="AD417" s="101"/>
      <c r="AE417" s="211"/>
      <c r="AF417" s="121"/>
      <c r="AG417" s="24"/>
      <c r="AH417" s="24"/>
      <c r="AI417" s="143"/>
      <c r="AJ417" s="104"/>
    </row>
    <row r="418" spans="18:36" x14ac:dyDescent="0.2">
      <c r="R418" s="14"/>
      <c r="S418" s="14"/>
      <c r="T418" s="14"/>
      <c r="U418" s="14"/>
      <c r="AD418" s="101"/>
      <c r="AE418" s="211"/>
      <c r="AF418" s="121"/>
      <c r="AG418" s="24"/>
      <c r="AH418" s="24"/>
      <c r="AI418" s="143"/>
      <c r="AJ418" s="104"/>
    </row>
    <row r="419" spans="18:36" x14ac:dyDescent="0.2">
      <c r="R419" s="14"/>
      <c r="S419" s="14"/>
      <c r="T419" s="14"/>
      <c r="U419" s="14"/>
      <c r="AD419" s="101"/>
      <c r="AE419" s="211"/>
      <c r="AF419" s="121"/>
      <c r="AG419" s="24"/>
      <c r="AH419" s="24"/>
      <c r="AI419" s="143"/>
      <c r="AJ419" s="104"/>
    </row>
    <row r="420" spans="18:36" x14ac:dyDescent="0.2">
      <c r="R420" s="14"/>
      <c r="S420" s="14"/>
      <c r="T420" s="14"/>
      <c r="U420" s="14"/>
      <c r="AD420" s="101"/>
      <c r="AE420" s="211"/>
      <c r="AF420" s="121"/>
      <c r="AG420" s="24"/>
      <c r="AH420" s="24"/>
      <c r="AI420" s="143"/>
      <c r="AJ420" s="104"/>
    </row>
    <row r="421" spans="18:36" x14ac:dyDescent="0.2">
      <c r="R421" s="14"/>
      <c r="S421" s="14"/>
      <c r="T421" s="14"/>
      <c r="U421" s="14"/>
      <c r="AD421" s="101"/>
      <c r="AE421" s="211"/>
      <c r="AF421" s="121"/>
      <c r="AG421" s="24"/>
      <c r="AH421" s="24"/>
      <c r="AI421" s="143"/>
      <c r="AJ421" s="104"/>
    </row>
    <row r="422" spans="18:36" x14ac:dyDescent="0.2">
      <c r="R422" s="14"/>
      <c r="S422" s="14"/>
      <c r="T422" s="14"/>
      <c r="U422" s="14"/>
      <c r="AD422" s="101"/>
      <c r="AE422" s="211"/>
      <c r="AF422" s="121"/>
      <c r="AG422" s="24"/>
      <c r="AH422" s="24"/>
      <c r="AI422" s="143"/>
      <c r="AJ422" s="104"/>
    </row>
    <row r="423" spans="18:36" x14ac:dyDescent="0.2">
      <c r="R423" s="14"/>
      <c r="S423" s="14"/>
      <c r="T423" s="14"/>
      <c r="U423" s="14"/>
      <c r="AD423" s="101"/>
      <c r="AE423" s="211"/>
      <c r="AF423" s="121"/>
      <c r="AG423" s="24"/>
      <c r="AH423" s="24"/>
      <c r="AI423" s="143"/>
      <c r="AJ423" s="104"/>
    </row>
    <row r="424" spans="18:36" x14ac:dyDescent="0.2">
      <c r="R424" s="14"/>
      <c r="S424" s="14"/>
      <c r="T424" s="14"/>
      <c r="U424" s="14"/>
      <c r="AD424" s="101"/>
      <c r="AE424" s="211"/>
      <c r="AF424" s="121"/>
      <c r="AG424" s="24"/>
      <c r="AH424" s="24"/>
      <c r="AI424" s="143"/>
      <c r="AJ424" s="104"/>
    </row>
    <row r="425" spans="18:36" x14ac:dyDescent="0.2">
      <c r="R425" s="14"/>
      <c r="S425" s="14"/>
      <c r="T425" s="14"/>
      <c r="U425" s="14"/>
      <c r="AD425" s="101"/>
      <c r="AE425" s="211"/>
      <c r="AF425" s="121"/>
      <c r="AG425" s="24"/>
      <c r="AH425" s="24"/>
      <c r="AI425" s="143"/>
      <c r="AJ425" s="104"/>
    </row>
    <row r="426" spans="18:36" x14ac:dyDescent="0.2">
      <c r="R426" s="14"/>
      <c r="S426" s="14"/>
      <c r="T426" s="14"/>
      <c r="U426" s="14"/>
      <c r="AD426" s="101"/>
      <c r="AE426" s="211"/>
      <c r="AF426" s="121"/>
      <c r="AG426" s="24"/>
      <c r="AH426" s="24"/>
      <c r="AI426" s="143"/>
      <c r="AJ426" s="104"/>
    </row>
    <row r="427" spans="18:36" x14ac:dyDescent="0.2">
      <c r="R427" s="14"/>
      <c r="S427" s="14"/>
      <c r="T427" s="14"/>
      <c r="U427" s="14"/>
      <c r="AD427" s="101"/>
      <c r="AE427" s="211"/>
      <c r="AF427" s="121"/>
      <c r="AG427" s="24"/>
      <c r="AH427" s="24"/>
      <c r="AI427" s="143"/>
      <c r="AJ427" s="104"/>
    </row>
    <row r="428" spans="18:36" x14ac:dyDescent="0.2">
      <c r="R428" s="14"/>
      <c r="S428" s="14"/>
      <c r="T428" s="14"/>
      <c r="U428" s="14"/>
      <c r="AD428" s="101"/>
      <c r="AE428" s="211"/>
      <c r="AF428" s="121"/>
      <c r="AG428" s="24"/>
      <c r="AH428" s="24"/>
      <c r="AI428" s="143"/>
      <c r="AJ428" s="104"/>
    </row>
    <row r="429" spans="18:36" x14ac:dyDescent="0.2">
      <c r="R429" s="14"/>
      <c r="S429" s="14"/>
      <c r="T429" s="14"/>
      <c r="U429" s="14"/>
      <c r="AD429" s="101"/>
      <c r="AE429" s="211"/>
      <c r="AF429" s="121"/>
      <c r="AG429" s="24"/>
      <c r="AH429" s="24"/>
      <c r="AI429" s="143"/>
      <c r="AJ429" s="104"/>
    </row>
    <row r="430" spans="18:36" x14ac:dyDescent="0.2">
      <c r="R430" s="14"/>
      <c r="S430" s="14"/>
      <c r="T430" s="14"/>
      <c r="U430" s="14"/>
      <c r="AD430" s="101"/>
      <c r="AE430" s="211"/>
      <c r="AF430" s="121"/>
      <c r="AG430" s="24"/>
      <c r="AH430" s="24"/>
      <c r="AI430" s="143"/>
      <c r="AJ430" s="104"/>
    </row>
    <row r="431" spans="18:36" x14ac:dyDescent="0.2">
      <c r="R431" s="14"/>
      <c r="S431" s="14"/>
      <c r="T431" s="14"/>
      <c r="U431" s="14"/>
      <c r="AD431" s="101"/>
      <c r="AE431" s="211"/>
      <c r="AF431" s="121"/>
      <c r="AG431" s="24"/>
      <c r="AH431" s="24"/>
      <c r="AI431" s="143"/>
      <c r="AJ431" s="104"/>
    </row>
    <row r="432" spans="18:36" x14ac:dyDescent="0.2">
      <c r="R432" s="14"/>
      <c r="S432" s="14"/>
      <c r="T432" s="14"/>
      <c r="U432" s="14"/>
      <c r="AD432" s="101"/>
      <c r="AE432" s="211"/>
      <c r="AF432" s="121"/>
      <c r="AG432" s="24"/>
      <c r="AH432" s="24"/>
      <c r="AI432" s="143"/>
      <c r="AJ432" s="104"/>
    </row>
    <row r="433" spans="18:36" x14ac:dyDescent="0.2">
      <c r="R433" s="14"/>
      <c r="S433" s="14"/>
      <c r="T433" s="14"/>
      <c r="U433" s="14"/>
      <c r="AD433" s="101"/>
      <c r="AE433" s="211"/>
      <c r="AF433" s="121"/>
      <c r="AG433" s="24"/>
      <c r="AH433" s="24"/>
      <c r="AI433" s="143"/>
      <c r="AJ433" s="104"/>
    </row>
    <row r="434" spans="18:36" x14ac:dyDescent="0.2">
      <c r="R434" s="14"/>
      <c r="S434" s="14"/>
      <c r="T434" s="14"/>
      <c r="U434" s="14"/>
      <c r="AD434" s="101"/>
      <c r="AE434" s="211"/>
      <c r="AF434" s="121"/>
      <c r="AG434" s="24"/>
      <c r="AH434" s="24"/>
      <c r="AI434" s="143"/>
      <c r="AJ434" s="104"/>
    </row>
    <row r="435" spans="18:36" x14ac:dyDescent="0.2">
      <c r="R435" s="14"/>
      <c r="S435" s="14"/>
      <c r="T435" s="14"/>
      <c r="U435" s="14"/>
      <c r="AD435" s="101"/>
      <c r="AE435" s="211"/>
      <c r="AF435" s="121"/>
      <c r="AG435" s="24"/>
      <c r="AH435" s="24"/>
      <c r="AI435" s="143"/>
      <c r="AJ435" s="104"/>
    </row>
    <row r="436" spans="18:36" x14ac:dyDescent="0.2">
      <c r="R436" s="14"/>
      <c r="S436" s="14"/>
      <c r="T436" s="14"/>
      <c r="U436" s="14"/>
      <c r="AD436" s="101"/>
      <c r="AE436" s="211"/>
      <c r="AF436" s="121"/>
      <c r="AG436" s="24"/>
      <c r="AH436" s="24"/>
      <c r="AI436" s="143"/>
      <c r="AJ436" s="104"/>
    </row>
    <row r="437" spans="18:36" x14ac:dyDescent="0.2">
      <c r="R437" s="14"/>
      <c r="S437" s="14"/>
      <c r="T437" s="14"/>
      <c r="U437" s="14"/>
      <c r="AD437" s="101"/>
      <c r="AE437" s="211"/>
      <c r="AF437" s="121"/>
      <c r="AG437" s="24"/>
      <c r="AH437" s="24"/>
      <c r="AI437" s="143"/>
      <c r="AJ437" s="104"/>
    </row>
    <row r="438" spans="18:36" x14ac:dyDescent="0.2">
      <c r="R438" s="14"/>
      <c r="S438" s="14"/>
      <c r="T438" s="14"/>
      <c r="U438" s="14"/>
      <c r="AD438" s="101"/>
      <c r="AE438" s="211"/>
      <c r="AF438" s="121"/>
      <c r="AG438" s="24"/>
      <c r="AH438" s="24"/>
      <c r="AI438" s="143"/>
      <c r="AJ438" s="104"/>
    </row>
    <row r="439" spans="18:36" x14ac:dyDescent="0.2">
      <c r="R439" s="14"/>
      <c r="S439" s="14"/>
      <c r="T439" s="14"/>
      <c r="U439" s="14"/>
      <c r="AD439" s="101"/>
      <c r="AE439" s="211"/>
      <c r="AF439" s="121"/>
      <c r="AG439" s="24"/>
      <c r="AH439" s="24"/>
      <c r="AI439" s="143"/>
      <c r="AJ439" s="104"/>
    </row>
    <row r="440" spans="18:36" x14ac:dyDescent="0.2">
      <c r="R440" s="14"/>
      <c r="S440" s="14"/>
      <c r="T440" s="14"/>
      <c r="U440" s="14"/>
      <c r="AD440" s="101"/>
      <c r="AE440" s="211"/>
      <c r="AF440" s="121"/>
      <c r="AG440" s="24"/>
      <c r="AH440" s="24"/>
      <c r="AI440" s="143"/>
      <c r="AJ440" s="104"/>
    </row>
    <row r="441" spans="18:36" x14ac:dyDescent="0.2">
      <c r="R441" s="14"/>
      <c r="S441" s="14"/>
      <c r="T441" s="14"/>
      <c r="U441" s="14"/>
      <c r="AD441" s="101"/>
      <c r="AE441" s="211"/>
      <c r="AF441" s="121"/>
      <c r="AG441" s="24"/>
      <c r="AH441" s="24"/>
      <c r="AI441" s="143"/>
      <c r="AJ441" s="104"/>
    </row>
    <row r="442" spans="18:36" x14ac:dyDescent="0.2">
      <c r="R442" s="14"/>
      <c r="S442" s="14"/>
      <c r="T442" s="14"/>
      <c r="U442" s="14"/>
      <c r="AD442" s="101"/>
      <c r="AE442" s="211"/>
      <c r="AF442" s="121"/>
      <c r="AG442" s="24"/>
      <c r="AH442" s="24"/>
      <c r="AI442" s="143"/>
      <c r="AJ442" s="104"/>
    </row>
    <row r="443" spans="18:36" x14ac:dyDescent="0.2">
      <c r="R443" s="14"/>
      <c r="S443" s="14"/>
      <c r="T443" s="14"/>
      <c r="U443" s="14"/>
      <c r="AD443" s="101"/>
      <c r="AE443" s="211"/>
      <c r="AF443" s="121"/>
      <c r="AG443" s="24"/>
      <c r="AH443" s="24"/>
      <c r="AI443" s="143"/>
      <c r="AJ443" s="104"/>
    </row>
    <row r="444" spans="18:36" x14ac:dyDescent="0.2">
      <c r="R444" s="14"/>
      <c r="S444" s="14"/>
      <c r="T444" s="14"/>
      <c r="U444" s="14"/>
      <c r="AD444" s="101"/>
      <c r="AE444" s="211"/>
      <c r="AF444" s="121"/>
      <c r="AG444" s="24"/>
      <c r="AH444" s="24"/>
      <c r="AI444" s="143"/>
      <c r="AJ444" s="104"/>
    </row>
    <row r="445" spans="18:36" x14ac:dyDescent="0.2">
      <c r="R445" s="14"/>
      <c r="S445" s="14"/>
      <c r="T445" s="14"/>
      <c r="U445" s="14"/>
      <c r="AD445" s="101"/>
      <c r="AE445" s="211"/>
      <c r="AF445" s="121"/>
      <c r="AG445" s="24"/>
      <c r="AH445" s="24"/>
      <c r="AI445" s="143"/>
      <c r="AJ445" s="104"/>
    </row>
    <row r="446" spans="18:36" x14ac:dyDescent="0.2">
      <c r="R446" s="14"/>
      <c r="S446" s="14"/>
      <c r="T446" s="14"/>
      <c r="U446" s="14"/>
      <c r="AD446" s="101"/>
      <c r="AE446" s="211"/>
      <c r="AF446" s="121"/>
      <c r="AG446" s="24"/>
      <c r="AH446" s="24"/>
      <c r="AI446" s="143"/>
      <c r="AJ446" s="104"/>
    </row>
    <row r="447" spans="18:36" x14ac:dyDescent="0.2">
      <c r="R447" s="14"/>
      <c r="S447" s="14"/>
      <c r="T447" s="14"/>
      <c r="U447" s="14"/>
      <c r="AD447" s="101"/>
      <c r="AE447" s="211"/>
      <c r="AF447" s="121"/>
      <c r="AG447" s="24"/>
      <c r="AH447" s="24"/>
      <c r="AI447" s="143"/>
      <c r="AJ447" s="104"/>
    </row>
    <row r="448" spans="18:36" x14ac:dyDescent="0.2">
      <c r="R448" s="14"/>
      <c r="S448" s="14"/>
      <c r="T448" s="14"/>
      <c r="U448" s="14"/>
      <c r="AD448" s="101"/>
      <c r="AE448" s="211"/>
      <c r="AF448" s="121"/>
      <c r="AG448" s="24"/>
      <c r="AH448" s="24"/>
      <c r="AI448" s="143"/>
      <c r="AJ448" s="104"/>
    </row>
    <row r="449" spans="18:36" x14ac:dyDescent="0.2">
      <c r="R449" s="14"/>
      <c r="S449" s="14"/>
      <c r="T449" s="14"/>
      <c r="U449" s="14"/>
      <c r="AD449" s="101"/>
      <c r="AE449" s="211"/>
      <c r="AF449" s="121"/>
      <c r="AG449" s="24"/>
      <c r="AH449" s="24"/>
      <c r="AI449" s="143"/>
      <c r="AJ449" s="104"/>
    </row>
    <row r="450" spans="18:36" x14ac:dyDescent="0.2">
      <c r="R450" s="14"/>
      <c r="S450" s="14"/>
      <c r="T450" s="14"/>
      <c r="U450" s="14"/>
      <c r="AD450" s="101"/>
      <c r="AE450" s="211"/>
      <c r="AF450" s="121"/>
      <c r="AG450" s="24"/>
      <c r="AH450" s="24"/>
      <c r="AI450" s="143"/>
      <c r="AJ450" s="104"/>
    </row>
    <row r="451" spans="18:36" x14ac:dyDescent="0.2">
      <c r="R451" s="14"/>
      <c r="S451" s="14"/>
      <c r="T451" s="14"/>
      <c r="U451" s="14"/>
      <c r="AD451" s="101"/>
      <c r="AE451" s="211"/>
      <c r="AF451" s="121"/>
      <c r="AG451" s="24"/>
      <c r="AH451" s="24"/>
      <c r="AI451" s="143"/>
      <c r="AJ451" s="104"/>
    </row>
    <row r="452" spans="18:36" x14ac:dyDescent="0.2">
      <c r="R452" s="14"/>
      <c r="S452" s="14"/>
      <c r="T452" s="14"/>
      <c r="U452" s="14"/>
      <c r="AD452" s="101"/>
      <c r="AE452" s="211"/>
      <c r="AF452" s="121"/>
      <c r="AG452" s="24"/>
      <c r="AH452" s="24"/>
      <c r="AI452" s="143"/>
      <c r="AJ452" s="104"/>
    </row>
    <row r="453" spans="18:36" x14ac:dyDescent="0.2">
      <c r="R453" s="14"/>
      <c r="S453" s="14"/>
      <c r="T453" s="14"/>
      <c r="U453" s="14"/>
      <c r="AD453" s="101"/>
      <c r="AE453" s="211"/>
      <c r="AF453" s="121"/>
      <c r="AG453" s="24"/>
      <c r="AH453" s="24"/>
      <c r="AI453" s="143"/>
      <c r="AJ453" s="104"/>
    </row>
    <row r="454" spans="18:36" x14ac:dyDescent="0.2">
      <c r="R454" s="14"/>
      <c r="S454" s="14"/>
      <c r="T454" s="14"/>
      <c r="U454" s="14"/>
      <c r="AD454" s="101"/>
      <c r="AE454" s="211"/>
      <c r="AF454" s="121"/>
      <c r="AG454" s="24"/>
      <c r="AH454" s="24"/>
      <c r="AI454" s="143"/>
      <c r="AJ454" s="104"/>
    </row>
    <row r="455" spans="18:36" x14ac:dyDescent="0.2">
      <c r="R455" s="14"/>
      <c r="S455" s="14"/>
      <c r="T455" s="14"/>
      <c r="U455" s="14"/>
      <c r="AD455" s="101"/>
      <c r="AE455" s="211"/>
      <c r="AF455" s="121"/>
      <c r="AG455" s="24"/>
      <c r="AH455" s="24"/>
      <c r="AI455" s="143"/>
      <c r="AJ455" s="104"/>
    </row>
    <row r="456" spans="18:36" x14ac:dyDescent="0.2">
      <c r="R456" s="14"/>
      <c r="S456" s="14"/>
      <c r="T456" s="14"/>
      <c r="U456" s="14"/>
      <c r="AD456" s="101"/>
      <c r="AE456" s="211"/>
      <c r="AF456" s="121"/>
      <c r="AG456" s="24"/>
      <c r="AH456" s="24"/>
      <c r="AI456" s="143"/>
      <c r="AJ456" s="104"/>
    </row>
    <row r="457" spans="18:36" x14ac:dyDescent="0.2">
      <c r="R457" s="14"/>
      <c r="S457" s="14"/>
      <c r="T457" s="14"/>
      <c r="U457" s="14"/>
      <c r="AD457" s="101"/>
      <c r="AE457" s="211"/>
      <c r="AF457" s="121"/>
      <c r="AG457" s="24"/>
      <c r="AH457" s="24"/>
      <c r="AI457" s="143"/>
      <c r="AJ457" s="104"/>
    </row>
    <row r="458" spans="18:36" x14ac:dyDescent="0.2">
      <c r="R458" s="14"/>
      <c r="S458" s="14"/>
      <c r="T458" s="14"/>
      <c r="U458" s="14"/>
      <c r="AD458" s="101"/>
      <c r="AE458" s="211"/>
      <c r="AF458" s="121"/>
      <c r="AG458" s="24"/>
      <c r="AH458" s="24"/>
      <c r="AI458" s="143"/>
      <c r="AJ458" s="104"/>
    </row>
    <row r="459" spans="18:36" x14ac:dyDescent="0.2">
      <c r="R459" s="14"/>
      <c r="S459" s="14"/>
      <c r="T459" s="14"/>
      <c r="U459" s="14"/>
      <c r="AD459" s="101"/>
      <c r="AE459" s="211"/>
      <c r="AF459" s="121"/>
      <c r="AG459" s="24"/>
      <c r="AH459" s="24"/>
      <c r="AI459" s="143"/>
      <c r="AJ459" s="104"/>
    </row>
    <row r="460" spans="18:36" x14ac:dyDescent="0.2">
      <c r="R460" s="14"/>
      <c r="S460" s="14"/>
      <c r="T460" s="14"/>
      <c r="U460" s="14"/>
      <c r="AD460" s="101"/>
      <c r="AE460" s="211"/>
      <c r="AF460" s="121"/>
      <c r="AG460" s="24"/>
      <c r="AH460" s="24"/>
      <c r="AI460" s="143"/>
      <c r="AJ460" s="104"/>
    </row>
    <row r="461" spans="18:36" x14ac:dyDescent="0.2">
      <c r="R461" s="14"/>
      <c r="S461" s="14"/>
      <c r="T461" s="14"/>
      <c r="U461" s="14"/>
      <c r="AD461" s="101"/>
      <c r="AE461" s="211"/>
      <c r="AF461" s="121"/>
      <c r="AG461" s="24"/>
      <c r="AH461" s="24"/>
      <c r="AI461" s="143"/>
      <c r="AJ461" s="104"/>
    </row>
    <row r="462" spans="18:36" x14ac:dyDescent="0.2">
      <c r="R462" s="14"/>
      <c r="S462" s="14"/>
      <c r="T462" s="14"/>
      <c r="U462" s="14"/>
      <c r="AD462" s="101"/>
      <c r="AE462" s="211"/>
      <c r="AF462" s="121"/>
      <c r="AG462" s="24"/>
      <c r="AH462" s="24"/>
      <c r="AI462" s="143"/>
      <c r="AJ462" s="104"/>
    </row>
    <row r="463" spans="18:36" x14ac:dyDescent="0.2">
      <c r="R463" s="14"/>
      <c r="S463" s="14"/>
      <c r="T463" s="14"/>
      <c r="U463" s="14"/>
      <c r="AD463" s="101"/>
      <c r="AE463" s="211"/>
      <c r="AF463" s="121"/>
      <c r="AG463" s="24"/>
      <c r="AH463" s="24"/>
      <c r="AI463" s="143"/>
      <c r="AJ463" s="104"/>
    </row>
    <row r="464" spans="18:36" x14ac:dyDescent="0.2">
      <c r="R464" s="14"/>
      <c r="S464" s="14"/>
      <c r="T464" s="14"/>
      <c r="U464" s="14"/>
      <c r="AD464" s="101"/>
      <c r="AE464" s="211"/>
      <c r="AF464" s="121"/>
      <c r="AG464" s="24"/>
      <c r="AH464" s="24"/>
      <c r="AI464" s="143"/>
      <c r="AJ464" s="104"/>
    </row>
    <row r="465" spans="18:36" x14ac:dyDescent="0.2">
      <c r="R465" s="14"/>
      <c r="S465" s="14"/>
      <c r="T465" s="14"/>
      <c r="U465" s="14"/>
      <c r="AD465" s="101"/>
      <c r="AE465" s="211"/>
      <c r="AF465" s="121"/>
      <c r="AG465" s="24"/>
      <c r="AH465" s="24"/>
      <c r="AI465" s="143"/>
      <c r="AJ465" s="104"/>
    </row>
    <row r="466" spans="18:36" x14ac:dyDescent="0.2">
      <c r="R466" s="14"/>
      <c r="S466" s="14"/>
      <c r="T466" s="14"/>
      <c r="U466" s="14"/>
      <c r="AD466" s="101"/>
      <c r="AE466" s="211"/>
      <c r="AF466" s="121"/>
      <c r="AG466" s="24"/>
      <c r="AH466" s="24"/>
      <c r="AI466" s="143"/>
      <c r="AJ466" s="104"/>
    </row>
    <row r="467" spans="18:36" x14ac:dyDescent="0.2">
      <c r="R467" s="14"/>
      <c r="S467" s="14"/>
      <c r="T467" s="14"/>
      <c r="U467" s="14"/>
      <c r="AD467" s="101"/>
      <c r="AE467" s="211"/>
      <c r="AF467" s="121"/>
      <c r="AG467" s="24"/>
      <c r="AH467" s="24"/>
      <c r="AI467" s="143"/>
      <c r="AJ467" s="104"/>
    </row>
    <row r="468" spans="18:36" x14ac:dyDescent="0.2">
      <c r="R468" s="14"/>
      <c r="S468" s="14"/>
      <c r="T468" s="14"/>
      <c r="U468" s="14"/>
      <c r="AD468" s="101"/>
      <c r="AE468" s="211"/>
      <c r="AF468" s="121"/>
      <c r="AG468" s="24"/>
      <c r="AH468" s="24"/>
      <c r="AI468" s="143"/>
      <c r="AJ468" s="104"/>
    </row>
    <row r="469" spans="18:36" x14ac:dyDescent="0.2">
      <c r="R469" s="14"/>
      <c r="S469" s="14"/>
      <c r="T469" s="14"/>
      <c r="U469" s="14"/>
      <c r="AD469" s="101"/>
      <c r="AE469" s="211"/>
      <c r="AF469" s="121"/>
      <c r="AG469" s="24"/>
      <c r="AH469" s="24"/>
      <c r="AI469" s="143"/>
      <c r="AJ469" s="104"/>
    </row>
    <row r="470" spans="18:36" x14ac:dyDescent="0.2">
      <c r="R470" s="14"/>
      <c r="S470" s="14"/>
      <c r="T470" s="14"/>
      <c r="U470" s="14"/>
      <c r="AD470" s="101"/>
      <c r="AE470" s="211"/>
      <c r="AF470" s="121"/>
      <c r="AG470" s="24"/>
      <c r="AH470" s="24"/>
      <c r="AI470" s="143"/>
      <c r="AJ470" s="104"/>
    </row>
    <row r="471" spans="18:36" x14ac:dyDescent="0.2">
      <c r="R471" s="14"/>
      <c r="S471" s="14"/>
      <c r="T471" s="14"/>
      <c r="U471" s="14"/>
      <c r="AD471" s="101"/>
      <c r="AE471" s="211"/>
      <c r="AF471" s="121"/>
      <c r="AG471" s="24"/>
      <c r="AH471" s="24"/>
      <c r="AI471" s="143"/>
      <c r="AJ471" s="104"/>
    </row>
    <row r="472" spans="18:36" x14ac:dyDescent="0.2">
      <c r="R472" s="14"/>
      <c r="S472" s="14"/>
      <c r="T472" s="14"/>
      <c r="U472" s="14"/>
      <c r="AD472" s="101"/>
      <c r="AE472" s="211"/>
      <c r="AF472" s="121"/>
      <c r="AG472" s="24"/>
      <c r="AH472" s="24"/>
      <c r="AI472" s="143"/>
      <c r="AJ472" s="104"/>
    </row>
    <row r="473" spans="18:36" x14ac:dyDescent="0.2">
      <c r="R473" s="14"/>
      <c r="S473" s="14"/>
      <c r="T473" s="14"/>
      <c r="U473" s="14"/>
      <c r="AD473" s="101"/>
      <c r="AE473" s="211"/>
      <c r="AF473" s="121"/>
      <c r="AG473" s="24"/>
      <c r="AH473" s="24"/>
      <c r="AI473" s="143"/>
      <c r="AJ473" s="104"/>
    </row>
    <row r="474" spans="18:36" x14ac:dyDescent="0.2">
      <c r="R474" s="14"/>
      <c r="S474" s="14"/>
      <c r="T474" s="14"/>
      <c r="U474" s="14"/>
      <c r="AD474" s="101"/>
      <c r="AE474" s="211"/>
      <c r="AF474" s="121"/>
      <c r="AG474" s="24"/>
      <c r="AH474" s="24"/>
      <c r="AI474" s="143"/>
      <c r="AJ474" s="104"/>
    </row>
    <row r="475" spans="18:36" x14ac:dyDescent="0.2">
      <c r="R475" s="14"/>
      <c r="S475" s="14"/>
      <c r="T475" s="14"/>
      <c r="U475" s="14"/>
      <c r="AD475" s="101"/>
      <c r="AE475" s="211"/>
      <c r="AF475" s="121"/>
      <c r="AG475" s="24"/>
      <c r="AH475" s="24"/>
      <c r="AI475" s="143"/>
      <c r="AJ475" s="104"/>
    </row>
    <row r="476" spans="18:36" x14ac:dyDescent="0.2">
      <c r="R476" s="14"/>
      <c r="S476" s="14"/>
      <c r="T476" s="14"/>
      <c r="U476" s="14"/>
      <c r="AD476" s="101"/>
      <c r="AE476" s="211"/>
      <c r="AF476" s="121"/>
      <c r="AG476" s="24"/>
      <c r="AH476" s="24"/>
      <c r="AI476" s="143"/>
      <c r="AJ476" s="104"/>
    </row>
    <row r="477" spans="18:36" x14ac:dyDescent="0.2">
      <c r="R477" s="14"/>
      <c r="S477" s="14"/>
      <c r="T477" s="14"/>
      <c r="U477" s="14"/>
      <c r="AD477" s="101"/>
      <c r="AE477" s="211"/>
      <c r="AF477" s="121"/>
      <c r="AG477" s="24"/>
      <c r="AH477" s="24"/>
      <c r="AI477" s="143"/>
      <c r="AJ477" s="104"/>
    </row>
    <row r="478" spans="18:36" x14ac:dyDescent="0.2">
      <c r="R478" s="14"/>
      <c r="S478" s="14"/>
      <c r="T478" s="14"/>
      <c r="U478" s="14"/>
      <c r="AD478" s="101"/>
      <c r="AE478" s="211"/>
      <c r="AF478" s="121"/>
      <c r="AG478" s="24"/>
      <c r="AH478" s="24"/>
      <c r="AI478" s="143"/>
      <c r="AJ478" s="104"/>
    </row>
    <row r="479" spans="18:36" x14ac:dyDescent="0.2">
      <c r="R479" s="14"/>
      <c r="S479" s="14"/>
      <c r="T479" s="14"/>
      <c r="U479" s="14"/>
      <c r="AD479" s="101"/>
      <c r="AE479" s="211"/>
      <c r="AF479" s="121"/>
      <c r="AG479" s="24"/>
      <c r="AH479" s="24"/>
      <c r="AI479" s="143"/>
      <c r="AJ479" s="104"/>
    </row>
    <row r="480" spans="18:36" x14ac:dyDescent="0.2">
      <c r="R480" s="14"/>
      <c r="S480" s="14"/>
      <c r="T480" s="14"/>
      <c r="U480" s="14"/>
      <c r="AD480" s="101"/>
      <c r="AE480" s="211"/>
      <c r="AF480" s="121"/>
      <c r="AG480" s="24"/>
      <c r="AH480" s="24"/>
      <c r="AI480" s="143"/>
      <c r="AJ480" s="104"/>
    </row>
    <row r="481" spans="18:36" x14ac:dyDescent="0.2">
      <c r="R481" s="14"/>
      <c r="S481" s="14"/>
      <c r="T481" s="14"/>
      <c r="U481" s="14"/>
      <c r="AD481" s="101"/>
      <c r="AE481" s="211"/>
      <c r="AF481" s="121"/>
      <c r="AG481" s="24"/>
      <c r="AH481" s="24"/>
      <c r="AI481" s="143"/>
      <c r="AJ481" s="104"/>
    </row>
    <row r="482" spans="18:36" x14ac:dyDescent="0.2">
      <c r="R482" s="14"/>
      <c r="S482" s="14"/>
      <c r="T482" s="14"/>
      <c r="U482" s="14"/>
      <c r="AD482" s="101"/>
      <c r="AE482" s="211"/>
      <c r="AF482" s="121"/>
      <c r="AG482" s="24"/>
      <c r="AH482" s="24"/>
      <c r="AI482" s="143"/>
      <c r="AJ482" s="104"/>
    </row>
    <row r="483" spans="18:36" x14ac:dyDescent="0.2">
      <c r="R483" s="14"/>
      <c r="S483" s="14"/>
      <c r="T483" s="14"/>
      <c r="U483" s="14"/>
      <c r="AD483" s="101"/>
      <c r="AE483" s="211"/>
      <c r="AF483" s="121"/>
      <c r="AG483" s="24"/>
      <c r="AH483" s="24"/>
      <c r="AI483" s="143"/>
      <c r="AJ483" s="104"/>
    </row>
    <row r="484" spans="18:36" x14ac:dyDescent="0.2">
      <c r="R484" s="14"/>
      <c r="S484" s="14"/>
      <c r="T484" s="14"/>
      <c r="U484" s="14"/>
      <c r="AD484" s="101"/>
      <c r="AE484" s="211"/>
      <c r="AF484" s="121"/>
      <c r="AG484" s="24"/>
      <c r="AH484" s="24"/>
      <c r="AI484" s="143"/>
      <c r="AJ484" s="104"/>
    </row>
    <row r="485" spans="18:36" x14ac:dyDescent="0.2">
      <c r="R485" s="14"/>
      <c r="S485" s="14"/>
      <c r="T485" s="14"/>
      <c r="U485" s="14"/>
      <c r="AD485" s="101"/>
      <c r="AE485" s="211"/>
      <c r="AF485" s="121"/>
      <c r="AG485" s="24"/>
      <c r="AH485" s="24"/>
      <c r="AI485" s="143"/>
      <c r="AJ485" s="104"/>
    </row>
    <row r="486" spans="18:36" x14ac:dyDescent="0.2">
      <c r="R486" s="14"/>
      <c r="S486" s="14"/>
      <c r="T486" s="14"/>
      <c r="U486" s="14"/>
      <c r="AD486" s="101"/>
      <c r="AE486" s="211"/>
      <c r="AF486" s="121"/>
      <c r="AG486" s="24"/>
      <c r="AH486" s="24"/>
      <c r="AI486" s="143"/>
      <c r="AJ486" s="104"/>
    </row>
    <row r="487" spans="18:36" x14ac:dyDescent="0.2">
      <c r="R487" s="14"/>
      <c r="S487" s="14"/>
      <c r="T487" s="14"/>
      <c r="U487" s="14"/>
      <c r="AD487" s="101"/>
      <c r="AE487" s="211"/>
      <c r="AF487" s="121"/>
      <c r="AG487" s="24"/>
      <c r="AH487" s="24"/>
      <c r="AI487" s="143"/>
      <c r="AJ487" s="104"/>
    </row>
    <row r="488" spans="18:36" x14ac:dyDescent="0.2">
      <c r="R488" s="14"/>
      <c r="S488" s="14"/>
      <c r="T488" s="14"/>
      <c r="U488" s="14"/>
      <c r="AD488" s="101"/>
      <c r="AE488" s="211"/>
      <c r="AF488" s="121"/>
      <c r="AG488" s="24"/>
      <c r="AH488" s="24"/>
      <c r="AI488" s="143"/>
      <c r="AJ488" s="104"/>
    </row>
    <row r="489" spans="18:36" x14ac:dyDescent="0.2">
      <c r="R489" s="14"/>
      <c r="S489" s="14"/>
      <c r="T489" s="14"/>
      <c r="U489" s="14"/>
      <c r="AD489" s="101"/>
      <c r="AE489" s="211"/>
      <c r="AF489" s="121"/>
      <c r="AG489" s="24"/>
      <c r="AH489" s="24"/>
      <c r="AI489" s="143"/>
      <c r="AJ489" s="104"/>
    </row>
    <row r="490" spans="18:36" x14ac:dyDescent="0.2">
      <c r="R490" s="14"/>
      <c r="S490" s="14"/>
      <c r="T490" s="14"/>
      <c r="U490" s="14"/>
      <c r="AD490" s="101"/>
      <c r="AE490" s="211"/>
      <c r="AF490" s="121"/>
      <c r="AG490" s="24"/>
      <c r="AH490" s="24"/>
      <c r="AI490" s="143"/>
      <c r="AJ490" s="104"/>
    </row>
    <row r="491" spans="18:36" x14ac:dyDescent="0.2">
      <c r="R491" s="14"/>
      <c r="S491" s="14"/>
      <c r="T491" s="14"/>
      <c r="U491" s="14"/>
      <c r="AD491" s="101"/>
      <c r="AE491" s="211"/>
      <c r="AF491" s="121"/>
      <c r="AG491" s="24"/>
      <c r="AH491" s="24"/>
      <c r="AI491" s="143"/>
      <c r="AJ491" s="104"/>
    </row>
    <row r="492" spans="18:36" x14ac:dyDescent="0.2">
      <c r="R492" s="14"/>
      <c r="S492" s="14"/>
      <c r="T492" s="14"/>
      <c r="U492" s="14"/>
      <c r="AD492" s="101"/>
      <c r="AE492" s="211"/>
      <c r="AF492" s="121"/>
      <c r="AG492" s="24"/>
      <c r="AH492" s="24"/>
      <c r="AI492" s="143"/>
      <c r="AJ492" s="104"/>
    </row>
    <row r="493" spans="18:36" x14ac:dyDescent="0.2">
      <c r="R493" s="14"/>
      <c r="S493" s="14"/>
      <c r="T493" s="14"/>
      <c r="U493" s="14"/>
      <c r="AD493" s="101"/>
      <c r="AE493" s="211"/>
      <c r="AF493" s="121"/>
      <c r="AG493" s="24"/>
      <c r="AH493" s="24"/>
      <c r="AI493" s="143"/>
      <c r="AJ493" s="104"/>
    </row>
    <row r="494" spans="18:36" x14ac:dyDescent="0.2">
      <c r="R494" s="14"/>
      <c r="S494" s="14"/>
      <c r="T494" s="14"/>
      <c r="U494" s="14"/>
      <c r="AD494" s="101"/>
      <c r="AE494" s="211"/>
      <c r="AF494" s="121"/>
      <c r="AG494" s="24"/>
      <c r="AH494" s="24"/>
      <c r="AI494" s="143"/>
      <c r="AJ494" s="104"/>
    </row>
    <row r="495" spans="18:36" x14ac:dyDescent="0.2">
      <c r="R495" s="14"/>
      <c r="S495" s="14"/>
      <c r="T495" s="14"/>
      <c r="U495" s="14"/>
      <c r="AD495" s="101"/>
      <c r="AE495" s="211"/>
      <c r="AF495" s="121"/>
      <c r="AG495" s="24"/>
      <c r="AH495" s="24"/>
      <c r="AI495" s="143"/>
      <c r="AJ495" s="104"/>
    </row>
    <row r="496" spans="18:36" x14ac:dyDescent="0.2">
      <c r="R496" s="14"/>
      <c r="S496" s="14"/>
      <c r="T496" s="14"/>
      <c r="U496" s="14"/>
      <c r="AD496" s="101"/>
      <c r="AE496" s="211"/>
      <c r="AF496" s="121"/>
      <c r="AG496" s="24"/>
      <c r="AH496" s="24"/>
      <c r="AI496" s="143"/>
      <c r="AJ496" s="104"/>
    </row>
    <row r="497" spans="18:36" x14ac:dyDescent="0.2">
      <c r="R497" s="14"/>
      <c r="S497" s="14"/>
      <c r="T497" s="14"/>
      <c r="U497" s="14"/>
      <c r="AD497" s="101"/>
      <c r="AE497" s="211"/>
      <c r="AF497" s="121"/>
      <c r="AG497" s="24"/>
      <c r="AH497" s="24"/>
      <c r="AI497" s="143"/>
      <c r="AJ497" s="104"/>
    </row>
    <row r="498" spans="18:36" x14ac:dyDescent="0.2">
      <c r="R498" s="14"/>
      <c r="S498" s="14"/>
      <c r="T498" s="14"/>
      <c r="U498" s="14"/>
      <c r="AD498" s="101"/>
      <c r="AE498" s="211"/>
      <c r="AF498" s="121"/>
      <c r="AG498" s="24"/>
      <c r="AH498" s="24"/>
      <c r="AI498" s="143"/>
      <c r="AJ498" s="104"/>
    </row>
    <row r="499" spans="18:36" x14ac:dyDescent="0.2">
      <c r="R499" s="14"/>
      <c r="S499" s="14"/>
      <c r="T499" s="14"/>
      <c r="U499" s="14"/>
      <c r="AD499" s="101"/>
      <c r="AE499" s="211"/>
      <c r="AF499" s="121"/>
      <c r="AG499" s="24"/>
      <c r="AH499" s="24"/>
      <c r="AI499" s="143"/>
      <c r="AJ499" s="104"/>
    </row>
    <row r="500" spans="18:36" x14ac:dyDescent="0.2">
      <c r="R500" s="14"/>
      <c r="S500" s="14"/>
      <c r="T500" s="14"/>
      <c r="U500" s="14"/>
      <c r="AD500" s="101"/>
      <c r="AE500" s="211"/>
      <c r="AF500" s="121"/>
      <c r="AG500" s="24"/>
      <c r="AH500" s="24"/>
      <c r="AI500" s="143"/>
      <c r="AJ500" s="104"/>
    </row>
    <row r="501" spans="18:36" x14ac:dyDescent="0.2">
      <c r="R501" s="14"/>
      <c r="S501" s="14"/>
      <c r="T501" s="14"/>
      <c r="U501" s="14"/>
      <c r="AD501" s="101"/>
      <c r="AE501" s="211"/>
      <c r="AF501" s="121"/>
      <c r="AG501" s="24"/>
      <c r="AH501" s="24"/>
      <c r="AI501" s="143"/>
      <c r="AJ501" s="104"/>
    </row>
    <row r="502" spans="18:36" x14ac:dyDescent="0.2">
      <c r="R502" s="14"/>
      <c r="S502" s="14"/>
      <c r="T502" s="14"/>
      <c r="U502" s="14"/>
      <c r="AD502" s="101"/>
      <c r="AE502" s="211"/>
      <c r="AF502" s="121"/>
      <c r="AG502" s="24"/>
      <c r="AH502" s="24"/>
      <c r="AI502" s="143"/>
      <c r="AJ502" s="104"/>
    </row>
    <row r="503" spans="18:36" x14ac:dyDescent="0.2">
      <c r="R503" s="14"/>
      <c r="S503" s="14"/>
      <c r="T503" s="14"/>
      <c r="U503" s="14"/>
      <c r="AD503" s="101"/>
      <c r="AE503" s="211"/>
      <c r="AF503" s="121"/>
      <c r="AG503" s="24"/>
      <c r="AH503" s="24"/>
      <c r="AI503" s="143"/>
      <c r="AJ503" s="104"/>
    </row>
    <row r="504" spans="18:36" x14ac:dyDescent="0.2">
      <c r="R504" s="14"/>
      <c r="S504" s="14"/>
      <c r="T504" s="14"/>
      <c r="U504" s="14"/>
      <c r="AD504" s="101"/>
      <c r="AE504" s="211"/>
      <c r="AF504" s="121"/>
      <c r="AG504" s="24"/>
      <c r="AH504" s="24"/>
      <c r="AI504" s="143"/>
      <c r="AJ504" s="104"/>
    </row>
    <row r="505" spans="18:36" x14ac:dyDescent="0.2">
      <c r="R505" s="14"/>
      <c r="S505" s="14"/>
      <c r="T505" s="14"/>
      <c r="U505" s="14"/>
      <c r="AD505" s="101"/>
      <c r="AE505" s="211"/>
      <c r="AF505" s="121"/>
      <c r="AG505" s="24"/>
      <c r="AH505" s="24"/>
      <c r="AI505" s="143"/>
      <c r="AJ505" s="104"/>
    </row>
    <row r="506" spans="18:36" x14ac:dyDescent="0.2">
      <c r="R506" s="14"/>
      <c r="S506" s="14"/>
      <c r="T506" s="14"/>
      <c r="U506" s="14"/>
      <c r="AD506" s="101"/>
      <c r="AE506" s="211"/>
      <c r="AF506" s="121"/>
      <c r="AG506" s="24"/>
      <c r="AH506" s="24"/>
      <c r="AI506" s="143"/>
      <c r="AJ506" s="104"/>
    </row>
    <row r="507" spans="18:36" x14ac:dyDescent="0.2">
      <c r="R507" s="14"/>
      <c r="S507" s="14"/>
      <c r="T507" s="14"/>
      <c r="U507" s="14"/>
      <c r="AD507" s="101"/>
      <c r="AE507" s="211"/>
      <c r="AF507" s="121"/>
      <c r="AG507" s="24"/>
      <c r="AH507" s="24"/>
      <c r="AI507" s="143"/>
      <c r="AJ507" s="104"/>
    </row>
    <row r="508" spans="18:36" x14ac:dyDescent="0.2">
      <c r="R508" s="14"/>
      <c r="S508" s="14"/>
      <c r="T508" s="14"/>
      <c r="U508" s="14"/>
      <c r="AD508" s="101"/>
      <c r="AE508" s="211"/>
      <c r="AF508" s="121"/>
      <c r="AG508" s="24"/>
      <c r="AH508" s="24"/>
      <c r="AI508" s="143"/>
      <c r="AJ508" s="104"/>
    </row>
    <row r="509" spans="18:36" x14ac:dyDescent="0.2">
      <c r="R509" s="14"/>
      <c r="S509" s="14"/>
      <c r="T509" s="14"/>
      <c r="U509" s="14"/>
      <c r="AD509" s="101"/>
      <c r="AE509" s="211"/>
      <c r="AF509" s="121"/>
      <c r="AG509" s="24"/>
      <c r="AH509" s="24"/>
      <c r="AI509" s="143"/>
      <c r="AJ509" s="104"/>
    </row>
    <row r="510" spans="18:36" x14ac:dyDescent="0.2">
      <c r="R510" s="14"/>
      <c r="S510" s="14"/>
      <c r="T510" s="14"/>
      <c r="U510" s="14"/>
      <c r="AD510" s="101"/>
      <c r="AE510" s="211"/>
      <c r="AF510" s="121"/>
      <c r="AG510" s="24"/>
      <c r="AH510" s="24"/>
      <c r="AI510" s="143"/>
      <c r="AJ510" s="104"/>
    </row>
    <row r="511" spans="18:36" x14ac:dyDescent="0.2">
      <c r="R511" s="14"/>
      <c r="S511" s="14"/>
      <c r="T511" s="14"/>
      <c r="U511" s="14"/>
      <c r="AD511" s="101"/>
      <c r="AE511" s="211"/>
      <c r="AF511" s="121"/>
      <c r="AG511" s="24"/>
      <c r="AH511" s="24"/>
      <c r="AI511" s="143"/>
      <c r="AJ511" s="104"/>
    </row>
    <row r="512" spans="18:36" x14ac:dyDescent="0.2">
      <c r="R512" s="14"/>
      <c r="S512" s="14"/>
      <c r="T512" s="14"/>
      <c r="U512" s="14"/>
      <c r="AD512" s="101"/>
      <c r="AE512" s="211"/>
      <c r="AF512" s="121"/>
      <c r="AG512" s="24"/>
      <c r="AH512" s="24"/>
      <c r="AI512" s="143"/>
      <c r="AJ512" s="104"/>
    </row>
    <row r="513" spans="18:36" x14ac:dyDescent="0.2">
      <c r="R513" s="14"/>
      <c r="S513" s="14"/>
      <c r="T513" s="14"/>
      <c r="U513" s="14"/>
      <c r="AD513" s="101"/>
      <c r="AE513" s="211"/>
      <c r="AF513" s="121"/>
      <c r="AG513" s="24"/>
      <c r="AH513" s="24"/>
      <c r="AI513" s="143"/>
      <c r="AJ513" s="104"/>
    </row>
    <row r="514" spans="18:36" x14ac:dyDescent="0.2">
      <c r="R514" s="14"/>
      <c r="S514" s="14"/>
      <c r="T514" s="14"/>
      <c r="U514" s="14"/>
      <c r="AD514" s="101"/>
      <c r="AE514" s="211"/>
      <c r="AF514" s="121"/>
      <c r="AG514" s="24"/>
      <c r="AH514" s="24"/>
      <c r="AI514" s="143"/>
      <c r="AJ514" s="104"/>
    </row>
    <row r="515" spans="18:36" x14ac:dyDescent="0.2">
      <c r="R515" s="14"/>
      <c r="S515" s="14"/>
      <c r="T515" s="14"/>
      <c r="U515" s="14"/>
      <c r="AD515" s="101"/>
      <c r="AE515" s="211"/>
      <c r="AF515" s="121"/>
      <c r="AG515" s="24"/>
      <c r="AH515" s="24"/>
      <c r="AI515" s="143"/>
      <c r="AJ515" s="104"/>
    </row>
    <row r="516" spans="18:36" x14ac:dyDescent="0.2">
      <c r="R516" s="14"/>
      <c r="S516" s="14"/>
      <c r="T516" s="14"/>
      <c r="U516" s="14"/>
      <c r="AD516" s="101"/>
      <c r="AE516" s="211"/>
      <c r="AF516" s="121"/>
      <c r="AG516" s="24"/>
      <c r="AH516" s="24"/>
      <c r="AI516" s="143"/>
      <c r="AJ516" s="104"/>
    </row>
    <row r="517" spans="18:36" x14ac:dyDescent="0.2">
      <c r="R517" s="14"/>
      <c r="S517" s="14"/>
      <c r="T517" s="14"/>
      <c r="U517" s="14"/>
      <c r="AD517" s="101"/>
      <c r="AE517" s="211"/>
      <c r="AF517" s="121"/>
      <c r="AG517" s="24"/>
      <c r="AH517" s="24"/>
      <c r="AI517" s="143"/>
      <c r="AJ517" s="104"/>
    </row>
    <row r="518" spans="18:36" x14ac:dyDescent="0.2">
      <c r="R518" s="14"/>
      <c r="S518" s="14"/>
      <c r="T518" s="14"/>
      <c r="U518" s="14"/>
      <c r="AD518" s="101"/>
      <c r="AE518" s="211"/>
      <c r="AF518" s="121"/>
      <c r="AG518" s="24"/>
      <c r="AH518" s="24"/>
      <c r="AI518" s="143"/>
      <c r="AJ518" s="104"/>
    </row>
    <row r="519" spans="18:36" x14ac:dyDescent="0.2">
      <c r="R519" s="14"/>
      <c r="S519" s="14"/>
      <c r="T519" s="14"/>
      <c r="U519" s="14"/>
      <c r="AD519" s="101"/>
      <c r="AE519" s="211"/>
      <c r="AF519" s="121"/>
      <c r="AG519" s="24"/>
      <c r="AH519" s="24"/>
      <c r="AI519" s="143"/>
      <c r="AJ519" s="104"/>
    </row>
    <row r="520" spans="18:36" x14ac:dyDescent="0.2">
      <c r="R520" s="14"/>
      <c r="S520" s="14"/>
      <c r="T520" s="14"/>
      <c r="U520" s="14"/>
      <c r="AD520" s="101"/>
      <c r="AE520" s="211"/>
      <c r="AF520" s="121"/>
      <c r="AG520" s="24"/>
      <c r="AH520" s="24"/>
      <c r="AI520" s="143"/>
      <c r="AJ520" s="104"/>
    </row>
    <row r="521" spans="18:36" x14ac:dyDescent="0.2">
      <c r="R521" s="14"/>
      <c r="S521" s="14"/>
      <c r="T521" s="14"/>
      <c r="U521" s="14"/>
      <c r="AD521" s="101"/>
      <c r="AE521" s="211"/>
      <c r="AF521" s="121"/>
      <c r="AG521" s="24"/>
      <c r="AH521" s="24"/>
      <c r="AI521" s="143"/>
      <c r="AJ521" s="104"/>
    </row>
    <row r="522" spans="18:36" x14ac:dyDescent="0.2">
      <c r="R522" s="14"/>
      <c r="S522" s="14"/>
      <c r="T522" s="14"/>
      <c r="U522" s="14"/>
      <c r="AD522" s="101"/>
      <c r="AE522" s="211"/>
      <c r="AF522" s="121"/>
      <c r="AG522" s="24"/>
      <c r="AH522" s="24"/>
      <c r="AI522" s="143"/>
      <c r="AJ522" s="104"/>
    </row>
    <row r="523" spans="18:36" x14ac:dyDescent="0.2">
      <c r="R523" s="14"/>
      <c r="S523" s="14"/>
      <c r="T523" s="14"/>
      <c r="U523" s="14"/>
      <c r="AD523" s="101"/>
      <c r="AE523" s="211"/>
      <c r="AF523" s="121"/>
      <c r="AG523" s="24"/>
      <c r="AH523" s="24"/>
      <c r="AI523" s="143"/>
      <c r="AJ523" s="104"/>
    </row>
    <row r="524" spans="18:36" x14ac:dyDescent="0.2">
      <c r="R524" s="14"/>
      <c r="S524" s="14"/>
      <c r="T524" s="14"/>
      <c r="U524" s="14"/>
      <c r="AD524" s="101"/>
      <c r="AE524" s="211"/>
      <c r="AF524" s="121"/>
      <c r="AG524" s="24"/>
      <c r="AH524" s="24"/>
      <c r="AI524" s="143"/>
      <c r="AJ524" s="104"/>
    </row>
    <row r="525" spans="18:36" x14ac:dyDescent="0.2">
      <c r="R525" s="14"/>
      <c r="S525" s="14"/>
      <c r="T525" s="14"/>
      <c r="U525" s="14"/>
      <c r="AD525" s="101"/>
      <c r="AE525" s="211"/>
      <c r="AF525" s="121"/>
      <c r="AG525" s="24"/>
      <c r="AH525" s="24"/>
      <c r="AI525" s="143"/>
      <c r="AJ525" s="104"/>
    </row>
    <row r="526" spans="18:36" x14ac:dyDescent="0.2">
      <c r="R526" s="14"/>
      <c r="S526" s="14"/>
      <c r="T526" s="14"/>
      <c r="U526" s="14"/>
      <c r="AD526" s="101"/>
      <c r="AE526" s="211"/>
      <c r="AF526" s="121"/>
      <c r="AG526" s="24"/>
      <c r="AH526" s="24"/>
      <c r="AI526" s="143"/>
      <c r="AJ526" s="104"/>
    </row>
    <row r="527" spans="18:36" x14ac:dyDescent="0.2">
      <c r="R527" s="14"/>
      <c r="S527" s="14"/>
      <c r="T527" s="14"/>
      <c r="U527" s="14"/>
      <c r="AD527" s="101"/>
      <c r="AE527" s="211"/>
      <c r="AF527" s="121"/>
      <c r="AG527" s="24"/>
      <c r="AH527" s="24"/>
      <c r="AI527" s="143"/>
      <c r="AJ527" s="104"/>
    </row>
    <row r="528" spans="18:36" x14ac:dyDescent="0.2">
      <c r="R528" s="14"/>
      <c r="S528" s="14"/>
      <c r="T528" s="14"/>
      <c r="U528" s="14"/>
      <c r="AD528" s="101"/>
      <c r="AE528" s="211"/>
      <c r="AF528" s="121"/>
      <c r="AG528" s="24"/>
      <c r="AH528" s="24"/>
      <c r="AI528" s="143"/>
      <c r="AJ528" s="104"/>
    </row>
    <row r="529" spans="18:36" x14ac:dyDescent="0.2">
      <c r="R529" s="14"/>
      <c r="S529" s="14"/>
      <c r="T529" s="14"/>
      <c r="U529" s="14"/>
      <c r="AD529" s="101"/>
      <c r="AE529" s="211"/>
      <c r="AF529" s="121"/>
      <c r="AG529" s="24"/>
      <c r="AH529" s="24"/>
      <c r="AI529" s="143"/>
      <c r="AJ529" s="104"/>
    </row>
    <row r="530" spans="18:36" x14ac:dyDescent="0.2">
      <c r="R530" s="14"/>
      <c r="S530" s="14"/>
      <c r="T530" s="14"/>
      <c r="U530" s="14"/>
      <c r="AD530" s="101"/>
      <c r="AE530" s="211"/>
      <c r="AF530" s="121"/>
      <c r="AG530" s="24"/>
      <c r="AH530" s="24"/>
      <c r="AI530" s="143"/>
      <c r="AJ530" s="104"/>
    </row>
    <row r="531" spans="18:36" x14ac:dyDescent="0.2">
      <c r="R531" s="14"/>
      <c r="S531" s="14"/>
      <c r="T531" s="14"/>
      <c r="U531" s="14"/>
      <c r="AD531" s="101"/>
      <c r="AE531" s="211"/>
      <c r="AF531" s="121"/>
      <c r="AG531" s="24"/>
      <c r="AH531" s="24"/>
      <c r="AI531" s="143"/>
      <c r="AJ531" s="104"/>
    </row>
    <row r="532" spans="18:36" x14ac:dyDescent="0.2">
      <c r="R532" s="14"/>
      <c r="S532" s="14"/>
      <c r="T532" s="14"/>
      <c r="U532" s="14"/>
      <c r="AD532" s="101"/>
      <c r="AE532" s="211"/>
      <c r="AF532" s="121"/>
      <c r="AG532" s="24"/>
      <c r="AH532" s="24"/>
      <c r="AI532" s="143"/>
      <c r="AJ532" s="104"/>
    </row>
    <row r="533" spans="18:36" x14ac:dyDescent="0.2">
      <c r="R533" s="14"/>
      <c r="S533" s="14"/>
      <c r="T533" s="14"/>
      <c r="U533" s="14"/>
      <c r="AD533" s="101"/>
      <c r="AE533" s="211"/>
      <c r="AF533" s="121"/>
      <c r="AG533" s="24"/>
      <c r="AH533" s="24"/>
      <c r="AI533" s="143"/>
      <c r="AJ533" s="104"/>
    </row>
    <row r="534" spans="18:36" x14ac:dyDescent="0.2">
      <c r="R534" s="14"/>
      <c r="S534" s="14"/>
      <c r="T534" s="14"/>
      <c r="U534" s="14"/>
      <c r="AD534" s="101"/>
      <c r="AE534" s="211"/>
      <c r="AF534" s="121"/>
      <c r="AG534" s="24"/>
      <c r="AH534" s="24"/>
      <c r="AI534" s="143"/>
      <c r="AJ534" s="104"/>
    </row>
    <row r="535" spans="18:36" x14ac:dyDescent="0.2">
      <c r="R535" s="14"/>
      <c r="S535" s="14"/>
      <c r="T535" s="14"/>
      <c r="U535" s="14"/>
      <c r="AD535" s="101"/>
      <c r="AE535" s="211"/>
      <c r="AF535" s="121"/>
      <c r="AG535" s="24"/>
      <c r="AH535" s="24"/>
      <c r="AI535" s="143"/>
      <c r="AJ535" s="104"/>
    </row>
    <row r="536" spans="18:36" x14ac:dyDescent="0.2">
      <c r="R536" s="14"/>
      <c r="S536" s="14"/>
      <c r="T536" s="14"/>
      <c r="U536" s="14"/>
      <c r="AD536" s="101"/>
      <c r="AE536" s="211"/>
      <c r="AF536" s="121"/>
      <c r="AG536" s="24"/>
      <c r="AH536" s="24"/>
      <c r="AI536" s="143"/>
      <c r="AJ536" s="104"/>
    </row>
    <row r="537" spans="18:36" x14ac:dyDescent="0.2">
      <c r="R537" s="14"/>
      <c r="S537" s="14"/>
      <c r="T537" s="14"/>
      <c r="U537" s="14"/>
      <c r="AD537" s="101"/>
      <c r="AE537" s="211"/>
      <c r="AF537" s="121"/>
      <c r="AG537" s="24"/>
      <c r="AH537" s="24"/>
      <c r="AI537" s="143"/>
      <c r="AJ537" s="104"/>
    </row>
    <row r="538" spans="18:36" x14ac:dyDescent="0.2">
      <c r="R538" s="14"/>
      <c r="S538" s="14"/>
      <c r="T538" s="14"/>
      <c r="U538" s="14"/>
      <c r="AD538" s="101"/>
      <c r="AE538" s="211"/>
      <c r="AF538" s="121"/>
      <c r="AG538" s="24"/>
      <c r="AH538" s="24"/>
      <c r="AI538" s="143"/>
      <c r="AJ538" s="104"/>
    </row>
    <row r="539" spans="18:36" x14ac:dyDescent="0.2">
      <c r="R539" s="14"/>
      <c r="S539" s="14"/>
      <c r="T539" s="14"/>
      <c r="U539" s="14"/>
      <c r="AD539" s="101"/>
      <c r="AE539" s="211"/>
      <c r="AF539" s="121"/>
      <c r="AG539" s="24"/>
      <c r="AH539" s="24"/>
      <c r="AI539" s="143"/>
      <c r="AJ539" s="104"/>
    </row>
    <row r="540" spans="18:36" x14ac:dyDescent="0.2">
      <c r="R540" s="14"/>
      <c r="S540" s="14"/>
      <c r="T540" s="14"/>
      <c r="U540" s="14"/>
      <c r="AD540" s="101"/>
      <c r="AE540" s="211"/>
      <c r="AF540" s="121"/>
      <c r="AG540" s="24"/>
      <c r="AH540" s="24"/>
      <c r="AI540" s="143"/>
      <c r="AJ540" s="104"/>
    </row>
    <row r="541" spans="18:36" x14ac:dyDescent="0.2">
      <c r="R541" s="14"/>
      <c r="S541" s="14"/>
      <c r="T541" s="14"/>
      <c r="U541" s="14"/>
      <c r="AD541" s="101"/>
      <c r="AE541" s="211"/>
      <c r="AF541" s="121"/>
      <c r="AG541" s="24"/>
      <c r="AH541" s="24"/>
      <c r="AI541" s="143"/>
      <c r="AJ541" s="104"/>
    </row>
    <row r="542" spans="18:36" x14ac:dyDescent="0.2">
      <c r="R542" s="14"/>
      <c r="S542" s="14"/>
      <c r="T542" s="14"/>
      <c r="U542" s="14"/>
      <c r="AD542" s="101"/>
      <c r="AE542" s="211"/>
      <c r="AF542" s="121"/>
      <c r="AG542" s="24"/>
      <c r="AH542" s="24"/>
      <c r="AI542" s="143"/>
      <c r="AJ542" s="104"/>
    </row>
    <row r="543" spans="18:36" x14ac:dyDescent="0.2">
      <c r="R543" s="14"/>
      <c r="S543" s="14"/>
      <c r="T543" s="14"/>
      <c r="U543" s="14"/>
      <c r="AD543" s="101"/>
      <c r="AE543" s="211"/>
      <c r="AF543" s="121"/>
      <c r="AG543" s="24"/>
      <c r="AH543" s="24"/>
      <c r="AI543" s="143"/>
      <c r="AJ543" s="104"/>
    </row>
    <row r="544" spans="18:36" x14ac:dyDescent="0.2">
      <c r="R544" s="14"/>
      <c r="S544" s="14"/>
      <c r="T544" s="14"/>
      <c r="U544" s="14"/>
      <c r="AD544" s="101"/>
      <c r="AE544" s="211"/>
      <c r="AF544" s="121"/>
      <c r="AG544" s="24"/>
      <c r="AH544" s="24"/>
      <c r="AI544" s="143"/>
      <c r="AJ544" s="104"/>
    </row>
    <row r="545" spans="18:36" x14ac:dyDescent="0.2">
      <c r="R545" s="14"/>
      <c r="S545" s="14"/>
      <c r="T545" s="14"/>
      <c r="U545" s="14"/>
      <c r="AD545" s="101"/>
      <c r="AE545" s="211"/>
      <c r="AF545" s="121"/>
      <c r="AG545" s="24"/>
      <c r="AH545" s="24"/>
      <c r="AI545" s="143"/>
      <c r="AJ545" s="104"/>
    </row>
    <row r="546" spans="18:36" x14ac:dyDescent="0.2">
      <c r="R546" s="14"/>
      <c r="S546" s="14"/>
      <c r="T546" s="14"/>
      <c r="U546" s="14"/>
      <c r="AD546" s="101"/>
      <c r="AE546" s="211"/>
      <c r="AF546" s="121"/>
      <c r="AG546" s="24"/>
      <c r="AH546" s="24"/>
      <c r="AI546" s="143"/>
      <c r="AJ546" s="104"/>
    </row>
    <row r="547" spans="18:36" x14ac:dyDescent="0.2">
      <c r="R547" s="14"/>
      <c r="S547" s="14"/>
      <c r="T547" s="14"/>
      <c r="U547" s="14"/>
      <c r="AD547" s="101"/>
      <c r="AE547" s="211"/>
      <c r="AF547" s="121"/>
      <c r="AG547" s="24"/>
      <c r="AH547" s="24"/>
      <c r="AI547" s="143"/>
      <c r="AJ547" s="104"/>
    </row>
    <row r="548" spans="18:36" x14ac:dyDescent="0.2">
      <c r="R548" s="14"/>
      <c r="S548" s="14"/>
      <c r="T548" s="14"/>
      <c r="U548" s="14"/>
      <c r="AD548" s="101"/>
      <c r="AE548" s="211"/>
      <c r="AF548" s="121"/>
      <c r="AG548" s="24"/>
      <c r="AH548" s="24"/>
      <c r="AI548" s="143"/>
      <c r="AJ548" s="104"/>
    </row>
    <row r="549" spans="18:36" x14ac:dyDescent="0.2">
      <c r="R549" s="14"/>
      <c r="S549" s="14"/>
      <c r="T549" s="14"/>
      <c r="U549" s="14"/>
      <c r="AD549" s="101"/>
      <c r="AE549" s="211"/>
      <c r="AF549" s="121"/>
      <c r="AG549" s="24"/>
      <c r="AH549" s="24"/>
      <c r="AI549" s="143"/>
      <c r="AJ549" s="104"/>
    </row>
    <row r="550" spans="18:36" x14ac:dyDescent="0.2">
      <c r="R550" s="14"/>
      <c r="S550" s="14"/>
      <c r="T550" s="14"/>
      <c r="U550" s="14"/>
      <c r="AD550" s="101"/>
      <c r="AE550" s="211"/>
      <c r="AF550" s="121"/>
      <c r="AG550" s="24"/>
      <c r="AH550" s="24"/>
      <c r="AI550" s="143"/>
      <c r="AJ550" s="104"/>
    </row>
    <row r="551" spans="18:36" x14ac:dyDescent="0.2">
      <c r="R551" s="14"/>
      <c r="S551" s="14"/>
      <c r="T551" s="14"/>
      <c r="U551" s="14"/>
      <c r="AD551" s="101"/>
      <c r="AE551" s="211"/>
      <c r="AF551" s="121"/>
      <c r="AG551" s="24"/>
      <c r="AH551" s="24"/>
      <c r="AI551" s="143"/>
      <c r="AJ551" s="104"/>
    </row>
    <row r="552" spans="18:36" x14ac:dyDescent="0.2">
      <c r="R552" s="14"/>
      <c r="S552" s="14"/>
      <c r="T552" s="14"/>
      <c r="U552" s="14"/>
      <c r="AD552" s="101"/>
      <c r="AE552" s="211"/>
      <c r="AF552" s="121"/>
      <c r="AG552" s="24"/>
      <c r="AH552" s="24"/>
      <c r="AI552" s="143"/>
      <c r="AJ552" s="104"/>
    </row>
    <row r="553" spans="18:36" x14ac:dyDescent="0.2">
      <c r="R553" s="14"/>
      <c r="S553" s="14"/>
      <c r="T553" s="14"/>
      <c r="U553" s="14"/>
      <c r="AD553" s="101"/>
      <c r="AE553" s="211"/>
      <c r="AF553" s="121"/>
      <c r="AG553" s="24"/>
      <c r="AH553" s="24"/>
      <c r="AI553" s="143"/>
      <c r="AJ553" s="104"/>
    </row>
    <row r="554" spans="18:36" x14ac:dyDescent="0.2">
      <c r="R554" s="14"/>
      <c r="S554" s="14"/>
      <c r="T554" s="14"/>
      <c r="U554" s="14"/>
      <c r="AD554" s="101"/>
      <c r="AE554" s="211"/>
      <c r="AF554" s="121"/>
      <c r="AG554" s="24"/>
      <c r="AH554" s="24"/>
      <c r="AI554" s="143"/>
      <c r="AJ554" s="104"/>
    </row>
    <row r="555" spans="18:36" x14ac:dyDescent="0.2">
      <c r="R555" s="14"/>
      <c r="S555" s="14"/>
      <c r="T555" s="14"/>
      <c r="U555" s="14"/>
      <c r="AD555" s="101"/>
      <c r="AE555" s="211"/>
      <c r="AF555" s="121"/>
      <c r="AG555" s="24"/>
      <c r="AH555" s="24"/>
      <c r="AI555" s="143"/>
      <c r="AJ555" s="104"/>
    </row>
    <row r="556" spans="18:36" x14ac:dyDescent="0.2">
      <c r="R556" s="14"/>
      <c r="S556" s="14"/>
      <c r="T556" s="14"/>
      <c r="U556" s="14"/>
      <c r="AD556" s="101"/>
      <c r="AE556" s="211"/>
      <c r="AF556" s="121"/>
      <c r="AG556" s="24"/>
      <c r="AH556" s="24"/>
      <c r="AI556" s="143"/>
      <c r="AJ556" s="104"/>
    </row>
    <row r="557" spans="18:36" x14ac:dyDescent="0.2">
      <c r="R557" s="14"/>
      <c r="S557" s="14"/>
      <c r="T557" s="14"/>
      <c r="U557" s="14"/>
      <c r="AD557" s="101"/>
      <c r="AE557" s="211"/>
      <c r="AF557" s="121"/>
      <c r="AG557" s="24"/>
      <c r="AH557" s="24"/>
      <c r="AI557" s="143"/>
      <c r="AJ557" s="104"/>
    </row>
    <row r="558" spans="18:36" x14ac:dyDescent="0.2">
      <c r="R558" s="14"/>
      <c r="S558" s="14"/>
      <c r="T558" s="14"/>
      <c r="U558" s="14"/>
      <c r="AD558" s="101"/>
      <c r="AE558" s="211"/>
      <c r="AF558" s="121"/>
      <c r="AG558" s="24"/>
      <c r="AH558" s="24"/>
      <c r="AI558" s="143"/>
      <c r="AJ558" s="104"/>
    </row>
    <row r="559" spans="18:36" x14ac:dyDescent="0.2">
      <c r="R559" s="14"/>
      <c r="S559" s="14"/>
      <c r="T559" s="14"/>
      <c r="U559" s="14"/>
      <c r="AD559" s="101"/>
      <c r="AE559" s="211"/>
      <c r="AF559" s="121"/>
      <c r="AG559" s="24"/>
      <c r="AH559" s="24"/>
      <c r="AI559" s="143"/>
      <c r="AJ559" s="104"/>
    </row>
    <row r="560" spans="18:36" x14ac:dyDescent="0.2">
      <c r="R560" s="14"/>
      <c r="S560" s="14"/>
      <c r="T560" s="14"/>
      <c r="U560" s="14"/>
      <c r="AD560" s="101"/>
      <c r="AE560" s="211"/>
      <c r="AF560" s="121"/>
      <c r="AG560" s="24"/>
      <c r="AH560" s="24"/>
      <c r="AI560" s="143"/>
      <c r="AJ560" s="104"/>
    </row>
    <row r="561" spans="18:36" x14ac:dyDescent="0.2">
      <c r="R561" s="14"/>
      <c r="S561" s="14"/>
      <c r="T561" s="14"/>
      <c r="U561" s="14"/>
      <c r="AD561" s="101"/>
      <c r="AE561" s="211"/>
      <c r="AF561" s="121"/>
      <c r="AG561" s="24"/>
      <c r="AH561" s="24"/>
      <c r="AI561" s="143"/>
      <c r="AJ561" s="104"/>
    </row>
    <row r="562" spans="18:36" x14ac:dyDescent="0.2">
      <c r="R562" s="14"/>
      <c r="S562" s="14"/>
      <c r="T562" s="14"/>
      <c r="U562" s="14"/>
      <c r="AD562" s="101"/>
      <c r="AE562" s="211"/>
      <c r="AF562" s="121"/>
      <c r="AG562" s="24"/>
      <c r="AH562" s="24"/>
      <c r="AI562" s="143"/>
      <c r="AJ562" s="104"/>
    </row>
    <row r="563" spans="18:36" x14ac:dyDescent="0.2">
      <c r="R563" s="14"/>
      <c r="S563" s="14"/>
      <c r="T563" s="14"/>
      <c r="U563" s="14"/>
      <c r="AD563" s="101"/>
      <c r="AE563" s="211"/>
      <c r="AF563" s="121"/>
      <c r="AG563" s="24"/>
      <c r="AH563" s="24"/>
      <c r="AI563" s="143"/>
      <c r="AJ563" s="104"/>
    </row>
    <row r="564" spans="18:36" x14ac:dyDescent="0.2">
      <c r="R564" s="14"/>
      <c r="S564" s="14"/>
      <c r="T564" s="14"/>
      <c r="U564" s="14"/>
      <c r="AD564" s="101"/>
      <c r="AE564" s="211"/>
      <c r="AF564" s="121"/>
      <c r="AG564" s="24"/>
      <c r="AH564" s="24"/>
      <c r="AI564" s="143"/>
      <c r="AJ564" s="104"/>
    </row>
    <row r="565" spans="18:36" x14ac:dyDescent="0.2">
      <c r="R565" s="14"/>
      <c r="S565" s="14"/>
      <c r="T565" s="14"/>
      <c r="U565" s="14"/>
      <c r="AD565" s="101"/>
      <c r="AE565" s="211"/>
      <c r="AF565" s="121"/>
      <c r="AG565" s="24"/>
      <c r="AH565" s="24"/>
      <c r="AI565" s="143"/>
      <c r="AJ565" s="104"/>
    </row>
    <row r="566" spans="18:36" x14ac:dyDescent="0.2">
      <c r="R566" s="14"/>
      <c r="S566" s="14"/>
      <c r="T566" s="14"/>
      <c r="U566" s="14"/>
      <c r="AD566" s="101"/>
      <c r="AE566" s="211"/>
      <c r="AF566" s="121"/>
      <c r="AG566" s="24"/>
      <c r="AH566" s="24"/>
      <c r="AI566" s="143"/>
      <c r="AJ566" s="104"/>
    </row>
    <row r="567" spans="18:36" x14ac:dyDescent="0.2">
      <c r="R567" s="14"/>
      <c r="S567" s="14"/>
      <c r="T567" s="14"/>
      <c r="U567" s="14"/>
      <c r="AD567" s="101"/>
      <c r="AE567" s="211"/>
      <c r="AF567" s="121"/>
      <c r="AG567" s="24"/>
      <c r="AH567" s="24"/>
      <c r="AI567" s="143"/>
      <c r="AJ567" s="104"/>
    </row>
    <row r="568" spans="18:36" x14ac:dyDescent="0.2">
      <c r="R568" s="14"/>
      <c r="S568" s="14"/>
      <c r="T568" s="14"/>
      <c r="U568" s="14"/>
      <c r="AD568" s="101"/>
      <c r="AE568" s="211"/>
      <c r="AF568" s="121"/>
      <c r="AG568" s="24"/>
      <c r="AH568" s="24"/>
      <c r="AI568" s="143"/>
      <c r="AJ568" s="104"/>
    </row>
    <row r="569" spans="18:36" x14ac:dyDescent="0.2">
      <c r="R569" s="14"/>
      <c r="S569" s="14"/>
      <c r="T569" s="14"/>
      <c r="U569" s="14"/>
      <c r="AD569" s="101"/>
      <c r="AE569" s="211"/>
      <c r="AF569" s="121"/>
      <c r="AG569" s="24"/>
      <c r="AH569" s="24"/>
      <c r="AI569" s="143"/>
      <c r="AJ569" s="104"/>
    </row>
    <row r="570" spans="18:36" x14ac:dyDescent="0.2">
      <c r="R570" s="14"/>
      <c r="S570" s="14"/>
      <c r="T570" s="14"/>
      <c r="U570" s="14"/>
      <c r="AD570" s="101"/>
      <c r="AE570" s="211"/>
      <c r="AF570" s="121"/>
      <c r="AG570" s="24"/>
      <c r="AH570" s="24"/>
      <c r="AI570" s="143"/>
      <c r="AJ570" s="104"/>
    </row>
    <row r="571" spans="18:36" x14ac:dyDescent="0.2">
      <c r="R571" s="14"/>
      <c r="S571" s="14"/>
      <c r="T571" s="14"/>
      <c r="U571" s="14"/>
      <c r="AD571" s="101"/>
      <c r="AE571" s="211"/>
      <c r="AF571" s="121"/>
      <c r="AG571" s="24"/>
      <c r="AH571" s="24"/>
      <c r="AI571" s="143"/>
      <c r="AJ571" s="104"/>
    </row>
    <row r="572" spans="18:36" x14ac:dyDescent="0.2">
      <c r="R572" s="14"/>
      <c r="S572" s="14"/>
      <c r="T572" s="14"/>
      <c r="U572" s="14"/>
      <c r="AD572" s="101"/>
      <c r="AE572" s="211"/>
      <c r="AF572" s="121"/>
      <c r="AG572" s="24"/>
      <c r="AH572" s="24"/>
      <c r="AI572" s="143"/>
      <c r="AJ572" s="104"/>
    </row>
    <row r="573" spans="18:36" x14ac:dyDescent="0.2">
      <c r="R573" s="14"/>
      <c r="S573" s="14"/>
      <c r="T573" s="14"/>
      <c r="U573" s="14"/>
      <c r="AD573" s="101"/>
      <c r="AE573" s="211"/>
      <c r="AF573" s="121"/>
      <c r="AG573" s="24"/>
      <c r="AH573" s="24"/>
      <c r="AI573" s="143"/>
      <c r="AJ573" s="104"/>
    </row>
    <row r="574" spans="18:36" x14ac:dyDescent="0.2">
      <c r="R574" s="14"/>
      <c r="S574" s="14"/>
      <c r="T574" s="14"/>
      <c r="U574" s="14"/>
      <c r="AD574" s="101"/>
      <c r="AE574" s="211"/>
      <c r="AF574" s="121"/>
      <c r="AG574" s="24"/>
      <c r="AH574" s="24"/>
      <c r="AI574" s="143"/>
      <c r="AJ574" s="104"/>
    </row>
    <row r="575" spans="18:36" x14ac:dyDescent="0.2">
      <c r="R575" s="14"/>
      <c r="S575" s="14"/>
      <c r="T575" s="14"/>
      <c r="U575" s="14"/>
      <c r="AD575" s="101"/>
      <c r="AE575" s="211"/>
      <c r="AF575" s="121"/>
      <c r="AG575" s="24"/>
      <c r="AH575" s="24"/>
      <c r="AI575" s="143"/>
      <c r="AJ575" s="104"/>
    </row>
    <row r="576" spans="18:36" x14ac:dyDescent="0.2">
      <c r="R576" s="14"/>
      <c r="S576" s="14"/>
      <c r="T576" s="14"/>
      <c r="U576" s="14"/>
      <c r="AD576" s="101"/>
      <c r="AE576" s="211"/>
      <c r="AF576" s="121"/>
      <c r="AG576" s="24"/>
      <c r="AH576" s="24"/>
      <c r="AI576" s="143"/>
      <c r="AJ576" s="104"/>
    </row>
    <row r="577" spans="18:36" x14ac:dyDescent="0.2">
      <c r="R577" s="14"/>
      <c r="S577" s="14"/>
      <c r="T577" s="14"/>
      <c r="U577" s="14"/>
      <c r="AD577" s="101"/>
      <c r="AE577" s="211"/>
      <c r="AF577" s="121"/>
      <c r="AG577" s="24"/>
      <c r="AH577" s="24"/>
      <c r="AI577" s="143"/>
      <c r="AJ577" s="104"/>
    </row>
    <row r="578" spans="18:36" x14ac:dyDescent="0.2">
      <c r="R578" s="14"/>
      <c r="S578" s="14"/>
      <c r="T578" s="14"/>
      <c r="U578" s="14"/>
      <c r="AD578" s="101"/>
      <c r="AE578" s="211"/>
      <c r="AF578" s="121"/>
      <c r="AG578" s="24"/>
      <c r="AH578" s="24"/>
      <c r="AI578" s="143"/>
      <c r="AJ578" s="104"/>
    </row>
    <row r="579" spans="18:36" x14ac:dyDescent="0.2">
      <c r="R579" s="14"/>
      <c r="S579" s="14"/>
      <c r="T579" s="14"/>
      <c r="U579" s="14"/>
      <c r="AD579" s="101"/>
      <c r="AE579" s="211"/>
      <c r="AF579" s="121"/>
      <c r="AG579" s="24"/>
      <c r="AH579" s="24"/>
      <c r="AI579" s="143"/>
      <c r="AJ579" s="104"/>
    </row>
    <row r="580" spans="18:36" x14ac:dyDescent="0.2">
      <c r="R580" s="14"/>
      <c r="S580" s="14"/>
      <c r="T580" s="14"/>
      <c r="U580" s="14"/>
      <c r="AD580" s="101"/>
      <c r="AE580" s="211"/>
      <c r="AF580" s="121"/>
      <c r="AG580" s="24"/>
      <c r="AH580" s="24"/>
      <c r="AI580" s="143"/>
      <c r="AJ580" s="104"/>
    </row>
    <row r="581" spans="18:36" x14ac:dyDescent="0.2">
      <c r="R581" s="14"/>
      <c r="S581" s="14"/>
      <c r="T581" s="14"/>
      <c r="U581" s="14"/>
      <c r="AD581" s="101"/>
      <c r="AE581" s="211"/>
      <c r="AF581" s="121"/>
      <c r="AG581" s="24"/>
      <c r="AH581" s="24"/>
      <c r="AI581" s="143"/>
      <c r="AJ581" s="104"/>
    </row>
    <row r="582" spans="18:36" x14ac:dyDescent="0.2">
      <c r="R582" s="14"/>
      <c r="S582" s="14"/>
      <c r="T582" s="14"/>
      <c r="U582" s="14"/>
      <c r="AD582" s="101"/>
      <c r="AE582" s="211"/>
      <c r="AF582" s="121"/>
      <c r="AG582" s="24"/>
      <c r="AH582" s="24"/>
      <c r="AI582" s="143"/>
      <c r="AJ582" s="104"/>
    </row>
    <row r="583" spans="18:36" x14ac:dyDescent="0.2">
      <c r="R583" s="14"/>
      <c r="S583" s="14"/>
      <c r="T583" s="14"/>
      <c r="U583" s="14"/>
      <c r="AD583" s="101"/>
      <c r="AE583" s="211"/>
      <c r="AF583" s="121"/>
      <c r="AG583" s="24"/>
      <c r="AH583" s="24"/>
      <c r="AI583" s="143"/>
      <c r="AJ583" s="104"/>
    </row>
    <row r="584" spans="18:36" x14ac:dyDescent="0.2">
      <c r="R584" s="14"/>
      <c r="S584" s="14"/>
      <c r="T584" s="14"/>
      <c r="U584" s="14"/>
      <c r="AD584" s="101"/>
      <c r="AE584" s="211"/>
      <c r="AF584" s="121"/>
      <c r="AG584" s="24"/>
      <c r="AH584" s="24"/>
      <c r="AI584" s="143"/>
      <c r="AJ584" s="104"/>
    </row>
    <row r="585" spans="18:36" x14ac:dyDescent="0.2">
      <c r="R585" s="14"/>
      <c r="S585" s="14"/>
      <c r="T585" s="14"/>
      <c r="U585" s="14"/>
      <c r="AD585" s="101"/>
      <c r="AE585" s="211"/>
      <c r="AF585" s="121"/>
      <c r="AG585" s="24"/>
      <c r="AH585" s="24"/>
      <c r="AI585" s="143"/>
      <c r="AJ585" s="104"/>
    </row>
    <row r="586" spans="18:36" x14ac:dyDescent="0.2">
      <c r="R586" s="14"/>
      <c r="S586" s="14"/>
      <c r="T586" s="14"/>
      <c r="U586" s="14"/>
      <c r="AD586" s="101"/>
      <c r="AE586" s="211"/>
      <c r="AF586" s="121"/>
      <c r="AG586" s="24"/>
      <c r="AH586" s="24"/>
      <c r="AI586" s="143"/>
      <c r="AJ586" s="104"/>
    </row>
    <row r="587" spans="18:36" x14ac:dyDescent="0.2">
      <c r="R587" s="14"/>
      <c r="S587" s="14"/>
      <c r="T587" s="14"/>
      <c r="U587" s="14"/>
      <c r="AD587" s="101"/>
      <c r="AE587" s="211"/>
      <c r="AF587" s="121"/>
      <c r="AG587" s="24"/>
      <c r="AH587" s="24"/>
      <c r="AI587" s="143"/>
      <c r="AJ587" s="104"/>
    </row>
    <row r="588" spans="18:36" x14ac:dyDescent="0.2">
      <c r="R588" s="14"/>
      <c r="S588" s="14"/>
      <c r="T588" s="14"/>
      <c r="U588" s="14"/>
      <c r="AD588" s="101"/>
      <c r="AE588" s="211"/>
      <c r="AF588" s="121"/>
      <c r="AG588" s="24"/>
      <c r="AH588" s="24"/>
      <c r="AI588" s="143"/>
      <c r="AJ588" s="104"/>
    </row>
    <row r="589" spans="18:36" x14ac:dyDescent="0.2">
      <c r="R589" s="14"/>
      <c r="S589" s="14"/>
      <c r="T589" s="14"/>
      <c r="U589" s="14"/>
      <c r="AD589" s="101"/>
      <c r="AE589" s="211"/>
      <c r="AF589" s="121"/>
      <c r="AG589" s="24"/>
      <c r="AH589" s="24"/>
      <c r="AI589" s="143"/>
      <c r="AJ589" s="104"/>
    </row>
    <row r="590" spans="18:36" x14ac:dyDescent="0.2">
      <c r="R590" s="14"/>
      <c r="S590" s="14"/>
      <c r="T590" s="14"/>
      <c r="U590" s="14"/>
      <c r="AD590" s="101"/>
      <c r="AE590" s="211"/>
      <c r="AF590" s="121"/>
      <c r="AG590" s="24"/>
      <c r="AH590" s="24"/>
      <c r="AI590" s="143"/>
      <c r="AJ590" s="104"/>
    </row>
    <row r="591" spans="18:36" x14ac:dyDescent="0.2">
      <c r="R591" s="14"/>
      <c r="S591" s="14"/>
      <c r="T591" s="14"/>
      <c r="U591" s="14"/>
      <c r="AD591" s="101"/>
      <c r="AE591" s="211"/>
      <c r="AF591" s="121"/>
      <c r="AG591" s="24"/>
      <c r="AH591" s="24"/>
      <c r="AI591" s="143"/>
      <c r="AJ591" s="104"/>
    </row>
    <row r="592" spans="18:36" x14ac:dyDescent="0.2">
      <c r="R592" s="14"/>
      <c r="S592" s="14"/>
      <c r="T592" s="14"/>
      <c r="U592" s="14"/>
      <c r="AD592" s="101"/>
      <c r="AE592" s="211"/>
      <c r="AF592" s="121"/>
      <c r="AG592" s="24"/>
      <c r="AH592" s="24"/>
      <c r="AI592" s="143"/>
      <c r="AJ592" s="104"/>
    </row>
    <row r="593" spans="18:36" x14ac:dyDescent="0.2">
      <c r="R593" s="14"/>
      <c r="S593" s="14"/>
      <c r="T593" s="14"/>
      <c r="U593" s="14"/>
      <c r="AD593" s="101"/>
      <c r="AE593" s="211"/>
      <c r="AF593" s="121"/>
      <c r="AG593" s="24"/>
      <c r="AH593" s="24"/>
      <c r="AI593" s="143"/>
      <c r="AJ593" s="104"/>
    </row>
    <row r="594" spans="18:36" x14ac:dyDescent="0.2">
      <c r="R594" s="14"/>
      <c r="S594" s="14"/>
      <c r="T594" s="14"/>
      <c r="U594" s="14"/>
      <c r="AD594" s="101"/>
      <c r="AE594" s="211"/>
      <c r="AF594" s="121"/>
      <c r="AG594" s="24"/>
      <c r="AH594" s="24"/>
      <c r="AI594" s="143"/>
      <c r="AJ594" s="104"/>
    </row>
    <row r="595" spans="18:36" x14ac:dyDescent="0.2">
      <c r="R595" s="14"/>
      <c r="S595" s="14"/>
      <c r="T595" s="14"/>
      <c r="U595" s="14"/>
      <c r="AD595" s="101"/>
      <c r="AE595" s="211"/>
      <c r="AF595" s="121"/>
      <c r="AG595" s="24"/>
      <c r="AH595" s="24"/>
      <c r="AI595" s="143"/>
      <c r="AJ595" s="104"/>
    </row>
    <row r="596" spans="18:36" x14ac:dyDescent="0.2">
      <c r="R596" s="14"/>
      <c r="S596" s="14"/>
      <c r="T596" s="14"/>
      <c r="U596" s="14"/>
      <c r="AD596" s="101"/>
      <c r="AE596" s="211"/>
      <c r="AF596" s="121"/>
      <c r="AG596" s="24"/>
      <c r="AH596" s="24"/>
      <c r="AI596" s="143"/>
      <c r="AJ596" s="104"/>
    </row>
    <row r="597" spans="18:36" x14ac:dyDescent="0.2">
      <c r="R597" s="14"/>
      <c r="S597" s="14"/>
      <c r="T597" s="14"/>
      <c r="U597" s="14"/>
      <c r="AD597" s="101"/>
      <c r="AE597" s="211"/>
      <c r="AF597" s="121"/>
      <c r="AG597" s="24"/>
      <c r="AH597" s="24"/>
      <c r="AI597" s="143"/>
      <c r="AJ597" s="104"/>
    </row>
    <row r="598" spans="18:36" x14ac:dyDescent="0.2">
      <c r="R598" s="14"/>
      <c r="S598" s="14"/>
      <c r="T598" s="14"/>
      <c r="U598" s="14"/>
      <c r="AD598" s="101"/>
      <c r="AE598" s="211"/>
      <c r="AF598" s="121"/>
      <c r="AG598" s="24"/>
      <c r="AH598" s="24"/>
      <c r="AI598" s="143"/>
      <c r="AJ598" s="104"/>
    </row>
    <row r="599" spans="18:36" x14ac:dyDescent="0.2">
      <c r="R599" s="14"/>
      <c r="S599" s="14"/>
      <c r="T599" s="14"/>
      <c r="U599" s="14"/>
      <c r="AD599" s="101"/>
      <c r="AE599" s="211"/>
      <c r="AF599" s="24"/>
      <c r="AG599" s="24"/>
      <c r="AH599" s="24"/>
      <c r="AI599" s="143"/>
      <c r="AJ599" s="104"/>
    </row>
    <row r="600" spans="18:36" x14ac:dyDescent="0.2">
      <c r="R600" s="14"/>
      <c r="S600" s="14"/>
      <c r="T600" s="14"/>
      <c r="U600" s="14"/>
      <c r="AD600" s="101"/>
      <c r="AE600" s="211"/>
      <c r="AF600" s="24"/>
      <c r="AG600" s="24"/>
      <c r="AH600" s="24"/>
      <c r="AI600" s="143"/>
      <c r="AJ600" s="104"/>
    </row>
    <row r="601" spans="18:36" x14ac:dyDescent="0.2">
      <c r="R601" s="14"/>
      <c r="S601" s="14"/>
      <c r="T601" s="14"/>
      <c r="U601" s="14"/>
      <c r="AD601" s="101"/>
      <c r="AE601" s="211"/>
      <c r="AF601" s="24"/>
      <c r="AG601" s="24"/>
      <c r="AH601" s="24"/>
      <c r="AI601" s="143"/>
      <c r="AJ601" s="104"/>
    </row>
    <row r="602" spans="18:36" x14ac:dyDescent="0.2">
      <c r="R602" s="14"/>
      <c r="S602" s="14"/>
      <c r="T602" s="14"/>
      <c r="U602" s="14"/>
      <c r="AD602" s="101"/>
      <c r="AE602" s="211"/>
      <c r="AF602" s="121"/>
      <c r="AG602" s="24"/>
      <c r="AH602" s="24"/>
      <c r="AI602" s="143"/>
      <c r="AJ602" s="104"/>
    </row>
    <row r="603" spans="18:36" x14ac:dyDescent="0.2">
      <c r="R603" s="14"/>
      <c r="S603" s="14"/>
      <c r="T603" s="14"/>
      <c r="U603" s="14"/>
      <c r="AD603" s="101"/>
      <c r="AE603" s="211"/>
      <c r="AF603" s="121"/>
      <c r="AG603" s="24"/>
      <c r="AH603" s="24"/>
      <c r="AI603" s="143"/>
      <c r="AJ603" s="104"/>
    </row>
    <row r="604" spans="18:36" x14ac:dyDescent="0.2">
      <c r="R604" s="14"/>
      <c r="S604" s="14"/>
      <c r="T604" s="14"/>
      <c r="U604" s="14"/>
      <c r="AD604" s="101"/>
      <c r="AE604" s="211"/>
      <c r="AF604" s="121"/>
      <c r="AG604" s="24"/>
      <c r="AH604" s="24"/>
      <c r="AI604" s="143"/>
      <c r="AJ604" s="104"/>
    </row>
    <row r="605" spans="18:36" x14ac:dyDescent="0.2">
      <c r="R605" s="14"/>
      <c r="S605" s="14"/>
      <c r="T605" s="14"/>
      <c r="U605" s="14"/>
      <c r="AD605" s="101"/>
      <c r="AE605" s="211"/>
      <c r="AF605" s="24"/>
      <c r="AG605" s="24"/>
      <c r="AH605" s="24"/>
      <c r="AI605" s="143"/>
      <c r="AJ605" s="104"/>
    </row>
    <row r="606" spans="18:36" x14ac:dyDescent="0.2">
      <c r="R606" s="14"/>
      <c r="S606" s="14"/>
      <c r="T606" s="14"/>
      <c r="U606" s="14"/>
      <c r="AD606" s="101"/>
      <c r="AE606" s="211"/>
      <c r="AF606" s="24"/>
      <c r="AG606" s="24"/>
      <c r="AH606" s="24"/>
      <c r="AI606" s="143"/>
      <c r="AJ606" s="104"/>
    </row>
    <row r="607" spans="18:36" x14ac:dyDescent="0.2">
      <c r="R607" s="14"/>
      <c r="S607" s="14"/>
      <c r="T607" s="14"/>
      <c r="U607" s="14"/>
      <c r="AD607" s="101"/>
      <c r="AE607" s="211"/>
      <c r="AF607" s="121"/>
      <c r="AG607" s="24"/>
      <c r="AH607" s="24"/>
      <c r="AI607" s="143"/>
      <c r="AJ607" s="104"/>
    </row>
    <row r="608" spans="18:36" x14ac:dyDescent="0.2">
      <c r="R608" s="14"/>
      <c r="S608" s="14"/>
      <c r="T608" s="14"/>
      <c r="U608" s="14"/>
      <c r="AD608" s="101"/>
      <c r="AE608" s="211"/>
      <c r="AF608" s="121"/>
      <c r="AG608" s="24"/>
      <c r="AH608" s="24"/>
      <c r="AI608" s="143"/>
      <c r="AJ608" s="104"/>
    </row>
    <row r="609" spans="18:37" x14ac:dyDescent="0.2">
      <c r="R609" s="14"/>
      <c r="S609" s="14"/>
      <c r="T609" s="14"/>
      <c r="U609" s="14"/>
      <c r="AD609" s="101"/>
      <c r="AE609" s="211"/>
      <c r="AF609" s="121"/>
      <c r="AG609" s="24"/>
      <c r="AH609" s="24"/>
      <c r="AI609" s="143"/>
      <c r="AJ609" s="104"/>
    </row>
    <row r="610" spans="18:37" x14ac:dyDescent="0.2">
      <c r="R610" s="14"/>
      <c r="S610" s="14"/>
      <c r="T610" s="14"/>
      <c r="U610" s="14"/>
      <c r="AD610" s="101"/>
      <c r="AE610" s="211"/>
      <c r="AF610" s="121"/>
      <c r="AG610" s="24"/>
      <c r="AH610" s="24"/>
      <c r="AI610" s="143"/>
      <c r="AJ610" s="104"/>
    </row>
    <row r="611" spans="18:37" x14ac:dyDescent="0.2">
      <c r="R611" s="14"/>
      <c r="S611" s="14"/>
      <c r="T611" s="14"/>
      <c r="U611" s="14"/>
      <c r="AD611" s="101"/>
      <c r="AE611" s="211"/>
      <c r="AF611" s="24"/>
      <c r="AG611" s="24"/>
      <c r="AH611" s="24"/>
      <c r="AI611" s="143"/>
      <c r="AJ611" s="104"/>
    </row>
    <row r="612" spans="18:37" x14ac:dyDescent="0.2">
      <c r="R612" s="14"/>
      <c r="S612" s="14"/>
      <c r="T612" s="14"/>
      <c r="U612" s="14"/>
      <c r="AD612" s="101"/>
      <c r="AE612" s="211"/>
      <c r="AF612" s="24"/>
      <c r="AG612" s="24"/>
      <c r="AH612" s="24"/>
      <c r="AI612" s="143"/>
      <c r="AJ612" s="104"/>
    </row>
    <row r="613" spans="18:37" x14ac:dyDescent="0.2">
      <c r="R613" s="14"/>
      <c r="S613" s="14"/>
      <c r="T613" s="14"/>
      <c r="U613" s="14"/>
      <c r="AD613" s="101"/>
      <c r="AE613" s="211"/>
      <c r="AF613" s="121"/>
      <c r="AG613" s="24"/>
      <c r="AH613" s="24"/>
      <c r="AI613" s="143"/>
      <c r="AJ613" s="104"/>
    </row>
    <row r="614" spans="18:37" x14ac:dyDescent="0.2">
      <c r="R614" s="14"/>
      <c r="S614" s="14"/>
      <c r="T614" s="14"/>
      <c r="U614" s="14"/>
      <c r="AD614" s="101"/>
      <c r="AE614" s="211"/>
      <c r="AF614" s="24"/>
      <c r="AG614" s="24"/>
      <c r="AH614" s="24"/>
      <c r="AI614" s="143"/>
      <c r="AJ614" s="104"/>
    </row>
    <row r="615" spans="18:37" x14ac:dyDescent="0.2">
      <c r="R615" s="14"/>
      <c r="S615" s="14"/>
      <c r="T615" s="14"/>
      <c r="U615" s="14"/>
      <c r="AD615" s="101"/>
      <c r="AE615" s="211"/>
      <c r="AF615" s="121"/>
      <c r="AG615" s="24"/>
      <c r="AH615" s="24"/>
      <c r="AI615" s="143"/>
      <c r="AJ615" s="104"/>
      <c r="AK615" s="138"/>
    </row>
    <row r="616" spans="18:37" x14ac:dyDescent="0.2">
      <c r="R616" s="14"/>
      <c r="S616" s="14"/>
      <c r="T616" s="14"/>
      <c r="U616" s="14"/>
      <c r="AD616" s="101"/>
      <c r="AE616" s="211"/>
      <c r="AF616" s="121"/>
      <c r="AG616" s="24"/>
      <c r="AH616" s="24"/>
      <c r="AI616" s="143"/>
      <c r="AJ616" s="104"/>
      <c r="AK616" s="138"/>
    </row>
    <row r="617" spans="18:37" x14ac:dyDescent="0.2">
      <c r="R617" s="14"/>
      <c r="S617" s="14"/>
      <c r="T617" s="14"/>
      <c r="U617" s="14"/>
      <c r="AD617" s="101"/>
      <c r="AE617" s="211"/>
      <c r="AF617" s="24"/>
      <c r="AG617" s="24"/>
      <c r="AH617" s="24"/>
      <c r="AI617" s="143"/>
      <c r="AJ617" s="104"/>
    </row>
    <row r="618" spans="18:37" x14ac:dyDescent="0.2">
      <c r="R618" s="14"/>
      <c r="S618" s="14"/>
      <c r="T618" s="14"/>
      <c r="U618" s="14"/>
      <c r="AD618" s="101"/>
      <c r="AE618" s="211"/>
      <c r="AF618" s="24"/>
      <c r="AG618" s="24"/>
      <c r="AH618" s="24"/>
      <c r="AI618" s="143"/>
      <c r="AJ618" s="104"/>
    </row>
    <row r="619" spans="18:37" x14ac:dyDescent="0.2">
      <c r="R619" s="14"/>
      <c r="S619" s="14"/>
      <c r="T619" s="14"/>
      <c r="U619" s="14"/>
      <c r="AD619" s="101"/>
      <c r="AE619" s="211"/>
      <c r="AF619" s="24"/>
      <c r="AG619" s="24"/>
      <c r="AH619" s="24"/>
      <c r="AI619" s="143"/>
      <c r="AJ619" s="104"/>
    </row>
    <row r="620" spans="18:37" x14ac:dyDescent="0.2">
      <c r="R620" s="14"/>
      <c r="S620" s="14"/>
      <c r="T620" s="14"/>
      <c r="U620" s="14"/>
      <c r="AD620" s="101"/>
      <c r="AE620" s="211"/>
      <c r="AF620" s="121"/>
      <c r="AG620" s="24"/>
      <c r="AH620" s="24"/>
      <c r="AI620" s="143"/>
      <c r="AJ620" s="104"/>
      <c r="AK620" s="138"/>
    </row>
    <row r="621" spans="18:37" x14ac:dyDescent="0.2">
      <c r="R621" s="14"/>
      <c r="S621" s="14"/>
      <c r="T621" s="14"/>
      <c r="U621" s="14"/>
      <c r="AD621" s="101"/>
      <c r="AE621" s="211"/>
      <c r="AF621" s="121"/>
      <c r="AG621" s="24"/>
      <c r="AH621" s="24"/>
      <c r="AI621" s="143"/>
      <c r="AJ621" s="104"/>
      <c r="AK621" s="138"/>
    </row>
    <row r="622" spans="18:37" x14ac:dyDescent="0.2">
      <c r="R622" s="14"/>
      <c r="S622" s="14"/>
      <c r="T622" s="14"/>
      <c r="U622" s="14"/>
      <c r="AD622" s="101"/>
      <c r="AE622" s="211"/>
      <c r="AF622" s="24"/>
      <c r="AG622" s="24"/>
      <c r="AH622" s="24"/>
      <c r="AI622" s="143"/>
      <c r="AJ622" s="104"/>
    </row>
    <row r="623" spans="18:37" x14ac:dyDescent="0.2">
      <c r="R623" s="14"/>
      <c r="S623" s="14"/>
      <c r="T623" s="14"/>
      <c r="U623" s="14"/>
      <c r="AD623" s="101"/>
      <c r="AE623" s="211"/>
      <c r="AF623" s="24"/>
      <c r="AG623" s="24"/>
      <c r="AH623" s="24"/>
      <c r="AI623" s="143"/>
      <c r="AJ623" s="104"/>
    </row>
    <row r="624" spans="18:37" x14ac:dyDescent="0.2">
      <c r="R624" s="14"/>
      <c r="S624" s="14"/>
      <c r="T624" s="14"/>
      <c r="U624" s="14"/>
      <c r="AD624" s="101"/>
      <c r="AE624" s="211"/>
      <c r="AF624" s="24"/>
      <c r="AG624" s="24"/>
      <c r="AH624" s="24"/>
      <c r="AI624" s="143"/>
      <c r="AJ624" s="104"/>
    </row>
    <row r="625" spans="18:37" x14ac:dyDescent="0.2">
      <c r="R625" s="14"/>
      <c r="S625" s="14"/>
      <c r="T625" s="14"/>
      <c r="U625" s="14"/>
      <c r="AD625" s="101"/>
      <c r="AE625" s="211"/>
      <c r="AF625" s="24"/>
      <c r="AG625" s="24"/>
      <c r="AH625" s="24"/>
      <c r="AI625" s="143"/>
      <c r="AJ625" s="104"/>
    </row>
    <row r="626" spans="18:37" x14ac:dyDescent="0.2">
      <c r="R626" s="14"/>
      <c r="S626" s="14"/>
      <c r="T626" s="14"/>
      <c r="U626" s="14"/>
      <c r="AD626" s="101"/>
      <c r="AE626" s="211"/>
      <c r="AF626" s="121"/>
      <c r="AG626" s="24"/>
      <c r="AH626" s="24"/>
      <c r="AI626" s="143"/>
      <c r="AJ626" s="104"/>
      <c r="AK626" s="138"/>
    </row>
    <row r="627" spans="18:37" x14ac:dyDescent="0.2">
      <c r="R627" s="14"/>
      <c r="S627" s="14"/>
      <c r="T627" s="14"/>
      <c r="U627" s="14"/>
      <c r="AD627" s="101"/>
      <c r="AE627" s="211"/>
      <c r="AF627" s="121"/>
      <c r="AG627" s="24"/>
      <c r="AH627" s="24"/>
      <c r="AI627" s="143"/>
      <c r="AJ627" s="104"/>
      <c r="AK627" s="138"/>
    </row>
    <row r="628" spans="18:37" x14ac:dyDescent="0.2">
      <c r="R628" s="14"/>
      <c r="S628" s="14"/>
      <c r="T628" s="14"/>
      <c r="U628" s="14"/>
      <c r="AD628" s="101"/>
      <c r="AE628" s="211"/>
      <c r="AF628" s="121"/>
      <c r="AG628" s="24"/>
      <c r="AH628" s="24"/>
      <c r="AI628" s="143"/>
      <c r="AJ628" s="104"/>
      <c r="AK628" s="138"/>
    </row>
    <row r="629" spans="18:37" x14ac:dyDescent="0.2">
      <c r="R629" s="14"/>
      <c r="S629" s="14"/>
      <c r="T629" s="14"/>
      <c r="U629" s="14"/>
      <c r="AD629" s="101"/>
      <c r="AE629" s="211"/>
      <c r="AF629" s="121"/>
      <c r="AG629" s="24"/>
      <c r="AH629" s="24"/>
      <c r="AI629" s="143"/>
      <c r="AJ629" s="104"/>
      <c r="AK629" s="138"/>
    </row>
    <row r="630" spans="18:37" x14ac:dyDescent="0.2">
      <c r="R630" s="14"/>
      <c r="S630" s="14"/>
      <c r="T630" s="14"/>
      <c r="U630" s="14"/>
      <c r="AJ630" s="104"/>
    </row>
    <row r="631" spans="18:37" x14ac:dyDescent="0.2">
      <c r="R631" s="14"/>
      <c r="S631" s="14"/>
      <c r="T631" s="14"/>
      <c r="U631" s="14"/>
    </row>
    <row r="632" spans="18:37" x14ac:dyDescent="0.2">
      <c r="R632" s="14"/>
      <c r="S632" s="14"/>
      <c r="T632" s="14"/>
      <c r="U632" s="14"/>
      <c r="AJ632" s="15"/>
    </row>
    <row r="633" spans="18:37" x14ac:dyDescent="0.2">
      <c r="R633" s="14"/>
      <c r="S633" s="14"/>
      <c r="T633" s="14"/>
      <c r="U633" s="14"/>
    </row>
    <row r="634" spans="18:37" x14ac:dyDescent="0.2">
      <c r="R634" s="14"/>
      <c r="S634" s="14"/>
      <c r="T634" s="14"/>
      <c r="U634" s="14"/>
    </row>
    <row r="635" spans="18:37" x14ac:dyDescent="0.2">
      <c r="R635" s="14"/>
      <c r="S635" s="14"/>
      <c r="T635" s="14"/>
      <c r="U635" s="14"/>
    </row>
    <row r="636" spans="18:37" x14ac:dyDescent="0.2">
      <c r="R636" s="14"/>
      <c r="S636" s="14"/>
      <c r="T636" s="14"/>
      <c r="U636" s="14"/>
    </row>
    <row r="637" spans="18:37" x14ac:dyDescent="0.2">
      <c r="R637" s="14"/>
      <c r="S637" s="14"/>
      <c r="T637" s="14"/>
      <c r="U637" s="14"/>
    </row>
    <row r="638" spans="18:37" x14ac:dyDescent="0.2">
      <c r="R638" s="14"/>
      <c r="S638" s="14"/>
      <c r="T638" s="14"/>
      <c r="U638" s="14"/>
    </row>
    <row r="639" spans="18:37" x14ac:dyDescent="0.2">
      <c r="R639" s="14"/>
      <c r="S639" s="14"/>
      <c r="T639" s="14"/>
      <c r="U639" s="14"/>
    </row>
    <row r="640" spans="18:37" x14ac:dyDescent="0.2">
      <c r="R640" s="14"/>
      <c r="S640" s="14"/>
      <c r="T640" s="14"/>
      <c r="U640" s="14"/>
    </row>
    <row r="641" spans="18:21" x14ac:dyDescent="0.2">
      <c r="R641" s="14"/>
      <c r="S641" s="14"/>
      <c r="T641" s="14"/>
      <c r="U641" s="14"/>
    </row>
    <row r="642" spans="18:21" x14ac:dyDescent="0.2">
      <c r="R642" s="14"/>
      <c r="S642" s="14"/>
      <c r="T642" s="14"/>
      <c r="U642" s="14"/>
    </row>
    <row r="643" spans="18:21" x14ac:dyDescent="0.2">
      <c r="R643" s="14"/>
      <c r="S643" s="14"/>
      <c r="T643" s="14"/>
      <c r="U643" s="14"/>
    </row>
    <row r="644" spans="18:21" x14ac:dyDescent="0.2">
      <c r="R644" s="14"/>
      <c r="S644" s="14"/>
      <c r="T644" s="14"/>
      <c r="U644" s="14"/>
    </row>
    <row r="645" spans="18:21" x14ac:dyDescent="0.2">
      <c r="R645" s="14"/>
      <c r="S645" s="14"/>
      <c r="T645" s="14"/>
      <c r="U645" s="14"/>
    </row>
    <row r="646" spans="18:21" x14ac:dyDescent="0.2">
      <c r="R646" s="14"/>
      <c r="S646" s="14"/>
      <c r="T646" s="14"/>
      <c r="U646" s="14"/>
    </row>
    <row r="647" spans="18:21" x14ac:dyDescent="0.2">
      <c r="R647" s="14"/>
      <c r="S647" s="14"/>
      <c r="T647" s="14"/>
      <c r="U647" s="14"/>
    </row>
    <row r="648" spans="18:21" x14ac:dyDescent="0.2">
      <c r="R648" s="14"/>
      <c r="S648" s="14"/>
      <c r="T648" s="14"/>
      <c r="U648" s="14"/>
    </row>
    <row r="649" spans="18:21" x14ac:dyDescent="0.2">
      <c r="R649" s="14"/>
      <c r="S649" s="14"/>
      <c r="T649" s="14"/>
      <c r="U649" s="14"/>
    </row>
    <row r="650" spans="18:21" x14ac:dyDescent="0.2">
      <c r="R650" s="14"/>
      <c r="S650" s="14"/>
      <c r="T650" s="14"/>
      <c r="U650" s="14"/>
    </row>
    <row r="651" spans="18:21" x14ac:dyDescent="0.2">
      <c r="R651" s="14"/>
      <c r="S651" s="14"/>
      <c r="T651" s="14"/>
      <c r="U651" s="14"/>
    </row>
    <row r="652" spans="18:21" x14ac:dyDescent="0.2">
      <c r="R652" s="14"/>
      <c r="S652" s="14"/>
      <c r="T652" s="14"/>
      <c r="U652" s="14"/>
    </row>
    <row r="653" spans="18:21" x14ac:dyDescent="0.2">
      <c r="R653" s="14"/>
      <c r="S653" s="14"/>
      <c r="T653" s="14"/>
      <c r="U653" s="14"/>
    </row>
    <row r="654" spans="18:21" x14ac:dyDescent="0.2">
      <c r="R654" s="14"/>
      <c r="S654" s="14"/>
      <c r="T654" s="14"/>
      <c r="U654" s="14"/>
    </row>
    <row r="655" spans="18:21" x14ac:dyDescent="0.2">
      <c r="R655" s="14"/>
      <c r="S655" s="14"/>
      <c r="T655" s="14"/>
      <c r="U655" s="14"/>
    </row>
    <row r="656" spans="18:21" x14ac:dyDescent="0.2">
      <c r="R656" s="14"/>
      <c r="S656" s="14"/>
      <c r="T656" s="14"/>
      <c r="U656" s="14"/>
    </row>
    <row r="657" spans="18:21" x14ac:dyDescent="0.2">
      <c r="R657" s="14"/>
      <c r="S657" s="14"/>
      <c r="T657" s="14"/>
      <c r="U657" s="14"/>
    </row>
    <row r="658" spans="18:21" x14ac:dyDescent="0.2">
      <c r="R658" s="14"/>
      <c r="S658" s="14"/>
      <c r="T658" s="14"/>
      <c r="U658" s="14"/>
    </row>
    <row r="659" spans="18:21" x14ac:dyDescent="0.2">
      <c r="R659" s="14"/>
      <c r="S659" s="14"/>
      <c r="T659" s="14"/>
      <c r="U659" s="14"/>
    </row>
    <row r="660" spans="18:21" x14ac:dyDescent="0.2">
      <c r="R660" s="14"/>
      <c r="S660" s="14"/>
      <c r="T660" s="14"/>
      <c r="U660" s="14"/>
    </row>
    <row r="661" spans="18:21" x14ac:dyDescent="0.2">
      <c r="R661" s="14"/>
      <c r="S661" s="14"/>
      <c r="T661" s="14"/>
      <c r="U661" s="14"/>
    </row>
    <row r="662" spans="18:21" x14ac:dyDescent="0.2">
      <c r="R662" s="14"/>
      <c r="S662" s="14"/>
      <c r="T662" s="14"/>
      <c r="U662" s="14"/>
    </row>
    <row r="663" spans="18:21" x14ac:dyDescent="0.2">
      <c r="R663" s="14"/>
      <c r="S663" s="14"/>
      <c r="T663" s="14"/>
      <c r="U663" s="14"/>
    </row>
    <row r="664" spans="18:21" x14ac:dyDescent="0.2">
      <c r="R664" s="14"/>
      <c r="S664" s="14"/>
      <c r="T664" s="14"/>
      <c r="U664" s="14"/>
    </row>
    <row r="665" spans="18:21" x14ac:dyDescent="0.2">
      <c r="R665" s="14"/>
      <c r="S665" s="14"/>
      <c r="T665" s="14"/>
      <c r="U665" s="14"/>
    </row>
    <row r="666" spans="18:21" x14ac:dyDescent="0.2">
      <c r="R666" s="14"/>
      <c r="S666" s="14"/>
      <c r="T666" s="14"/>
      <c r="U666" s="14"/>
    </row>
    <row r="667" spans="18:21" x14ac:dyDescent="0.2">
      <c r="R667" s="14"/>
      <c r="S667" s="14"/>
      <c r="T667" s="14"/>
      <c r="U667" s="14"/>
    </row>
    <row r="668" spans="18:21" x14ac:dyDescent="0.2">
      <c r="R668" s="14"/>
      <c r="S668" s="14"/>
      <c r="T668" s="14"/>
      <c r="U668" s="14"/>
    </row>
    <row r="669" spans="18:21" x14ac:dyDescent="0.2">
      <c r="R669" s="14"/>
      <c r="S669" s="14"/>
      <c r="T669" s="14"/>
      <c r="U669" s="14"/>
    </row>
    <row r="670" spans="18:21" x14ac:dyDescent="0.2">
      <c r="R670" s="14"/>
      <c r="S670" s="14"/>
      <c r="T670" s="14"/>
      <c r="U670" s="14"/>
    </row>
    <row r="671" spans="18:21" x14ac:dyDescent="0.2">
      <c r="R671" s="14"/>
      <c r="S671" s="14"/>
      <c r="T671" s="14"/>
      <c r="U671" s="14"/>
    </row>
    <row r="672" spans="18:21" x14ac:dyDescent="0.2">
      <c r="R672" s="14"/>
      <c r="S672" s="14"/>
      <c r="T672" s="14"/>
      <c r="U672" s="14"/>
    </row>
    <row r="673" spans="18:21" x14ac:dyDescent="0.2">
      <c r="R673" s="14"/>
      <c r="S673" s="14"/>
      <c r="T673" s="14"/>
      <c r="U673" s="14"/>
    </row>
    <row r="674" spans="18:21" x14ac:dyDescent="0.2">
      <c r="R674" s="14"/>
      <c r="S674" s="14"/>
      <c r="T674" s="14"/>
      <c r="U674" s="14"/>
    </row>
    <row r="675" spans="18:21" x14ac:dyDescent="0.2">
      <c r="R675" s="14"/>
      <c r="S675" s="14"/>
      <c r="T675" s="14"/>
      <c r="U675" s="14"/>
    </row>
    <row r="676" spans="18:21" x14ac:dyDescent="0.2">
      <c r="R676" s="14"/>
      <c r="S676" s="14"/>
      <c r="T676" s="14"/>
      <c r="U676" s="14"/>
    </row>
    <row r="677" spans="18:21" x14ac:dyDescent="0.2">
      <c r="R677" s="14"/>
      <c r="S677" s="14"/>
      <c r="T677" s="14"/>
      <c r="U677" s="14"/>
    </row>
    <row r="678" spans="18:21" x14ac:dyDescent="0.2">
      <c r="R678" s="14"/>
      <c r="S678" s="14"/>
      <c r="T678" s="14"/>
      <c r="U678" s="14"/>
    </row>
    <row r="679" spans="18:21" x14ac:dyDescent="0.2">
      <c r="R679" s="14"/>
      <c r="S679" s="14"/>
      <c r="T679" s="14"/>
      <c r="U679" s="14"/>
    </row>
    <row r="680" spans="18:21" x14ac:dyDescent="0.2">
      <c r="R680" s="14"/>
      <c r="S680" s="14"/>
      <c r="T680" s="14"/>
      <c r="U680" s="14"/>
    </row>
    <row r="681" spans="18:21" x14ac:dyDescent="0.2">
      <c r="R681" s="14"/>
      <c r="S681" s="14"/>
      <c r="T681" s="14"/>
      <c r="U681" s="14"/>
    </row>
    <row r="682" spans="18:21" x14ac:dyDescent="0.2">
      <c r="R682" s="14"/>
      <c r="S682" s="14"/>
      <c r="T682" s="14"/>
      <c r="U682" s="14"/>
    </row>
    <row r="683" spans="18:21" x14ac:dyDescent="0.2">
      <c r="R683" s="14"/>
      <c r="S683" s="14"/>
      <c r="T683" s="14"/>
      <c r="U683" s="14"/>
    </row>
    <row r="684" spans="18:21" x14ac:dyDescent="0.2">
      <c r="R684" s="14"/>
      <c r="S684" s="14"/>
      <c r="T684" s="14"/>
      <c r="U684" s="14"/>
    </row>
    <row r="685" spans="18:21" x14ac:dyDescent="0.2">
      <c r="R685" s="14"/>
      <c r="S685" s="14"/>
      <c r="T685" s="14"/>
      <c r="U685" s="14"/>
    </row>
    <row r="686" spans="18:21" x14ac:dyDescent="0.2">
      <c r="R686" s="14"/>
      <c r="S686" s="14"/>
      <c r="T686" s="14"/>
      <c r="U686" s="14"/>
    </row>
    <row r="687" spans="18:21" x14ac:dyDescent="0.2">
      <c r="R687" s="14"/>
      <c r="S687" s="14"/>
      <c r="T687" s="14"/>
      <c r="U687" s="14"/>
    </row>
    <row r="688" spans="18:21" x14ac:dyDescent="0.2">
      <c r="R688" s="14"/>
      <c r="S688" s="14"/>
      <c r="T688" s="14"/>
      <c r="U688" s="14"/>
    </row>
    <row r="689" spans="18:21" x14ac:dyDescent="0.2">
      <c r="R689" s="14"/>
      <c r="S689" s="14"/>
      <c r="T689" s="14"/>
      <c r="U689" s="14"/>
    </row>
    <row r="690" spans="18:21" x14ac:dyDescent="0.2">
      <c r="R690" s="14"/>
      <c r="S690" s="14"/>
      <c r="T690" s="14"/>
      <c r="U690" s="14"/>
    </row>
    <row r="691" spans="18:21" x14ac:dyDescent="0.2">
      <c r="R691" s="14"/>
      <c r="S691" s="14"/>
      <c r="T691" s="14"/>
      <c r="U691" s="14"/>
    </row>
    <row r="692" spans="18:21" x14ac:dyDescent="0.2">
      <c r="R692" s="14"/>
      <c r="S692" s="14"/>
      <c r="T692" s="14"/>
      <c r="U692" s="14"/>
    </row>
    <row r="693" spans="18:21" x14ac:dyDescent="0.2">
      <c r="R693" s="14"/>
      <c r="S693" s="14"/>
      <c r="T693" s="14"/>
      <c r="U693" s="14"/>
    </row>
    <row r="694" spans="18:21" x14ac:dyDescent="0.2">
      <c r="R694" s="14"/>
      <c r="S694" s="14"/>
      <c r="T694" s="14"/>
      <c r="U694" s="14"/>
    </row>
    <row r="695" spans="18:21" x14ac:dyDescent="0.2">
      <c r="R695" s="14"/>
      <c r="S695" s="14"/>
      <c r="T695" s="14"/>
      <c r="U695" s="14"/>
    </row>
    <row r="696" spans="18:21" x14ac:dyDescent="0.2">
      <c r="R696" s="14"/>
      <c r="S696" s="14"/>
      <c r="T696" s="14"/>
      <c r="U696" s="14"/>
    </row>
    <row r="697" spans="18:21" x14ac:dyDescent="0.2">
      <c r="R697" s="14"/>
      <c r="S697" s="14"/>
      <c r="T697" s="14"/>
      <c r="U697" s="14"/>
    </row>
    <row r="698" spans="18:21" x14ac:dyDescent="0.2">
      <c r="R698" s="14"/>
      <c r="S698" s="14"/>
      <c r="T698" s="14"/>
      <c r="U698" s="14"/>
    </row>
    <row r="699" spans="18:21" x14ac:dyDescent="0.2">
      <c r="R699" s="14"/>
      <c r="S699" s="14"/>
      <c r="T699" s="14"/>
      <c r="U699" s="14"/>
    </row>
    <row r="700" spans="18:21" x14ac:dyDescent="0.2">
      <c r="R700" s="14"/>
      <c r="S700" s="14"/>
      <c r="T700" s="14"/>
      <c r="U700" s="14"/>
    </row>
    <row r="701" spans="18:21" x14ac:dyDescent="0.2">
      <c r="R701" s="14"/>
      <c r="S701" s="14"/>
      <c r="T701" s="14"/>
      <c r="U701" s="14"/>
    </row>
    <row r="702" spans="18:21" x14ac:dyDescent="0.2">
      <c r="R702" s="14"/>
      <c r="S702" s="14"/>
      <c r="T702" s="14"/>
      <c r="U702" s="14"/>
    </row>
    <row r="703" spans="18:21" x14ac:dyDescent="0.2">
      <c r="R703" s="14"/>
      <c r="S703" s="14"/>
      <c r="T703" s="14"/>
      <c r="U703" s="14"/>
    </row>
    <row r="704" spans="18:21" x14ac:dyDescent="0.2">
      <c r="R704" s="14"/>
      <c r="S704" s="14"/>
      <c r="T704" s="14"/>
      <c r="U704" s="14"/>
    </row>
    <row r="705" spans="18:21" x14ac:dyDescent="0.2">
      <c r="R705" s="14"/>
      <c r="S705" s="14"/>
      <c r="T705" s="14"/>
      <c r="U705" s="14"/>
    </row>
    <row r="706" spans="18:21" x14ac:dyDescent="0.2">
      <c r="R706" s="14"/>
      <c r="S706" s="14"/>
      <c r="T706" s="14"/>
      <c r="U706" s="14"/>
    </row>
    <row r="707" spans="18:21" x14ac:dyDescent="0.2">
      <c r="R707" s="14"/>
      <c r="S707" s="14"/>
      <c r="T707" s="14"/>
      <c r="U707" s="14"/>
    </row>
    <row r="708" spans="18:21" x14ac:dyDescent="0.2">
      <c r="R708" s="14"/>
      <c r="S708" s="14"/>
      <c r="T708" s="14"/>
      <c r="U708" s="14"/>
    </row>
    <row r="709" spans="18:21" x14ac:dyDescent="0.2">
      <c r="R709" s="14"/>
      <c r="S709" s="14"/>
      <c r="T709" s="14"/>
      <c r="U709" s="14"/>
    </row>
    <row r="710" spans="18:21" x14ac:dyDescent="0.2">
      <c r="R710" s="14"/>
      <c r="S710" s="14"/>
      <c r="T710" s="14"/>
      <c r="U710" s="14"/>
    </row>
    <row r="711" spans="18:21" x14ac:dyDescent="0.2">
      <c r="R711" s="14"/>
      <c r="S711" s="14"/>
      <c r="T711" s="14"/>
      <c r="U711" s="14"/>
    </row>
    <row r="712" spans="18:21" x14ac:dyDescent="0.2">
      <c r="R712" s="14"/>
      <c r="S712" s="14"/>
      <c r="T712" s="14"/>
      <c r="U712" s="14"/>
    </row>
    <row r="713" spans="18:21" x14ac:dyDescent="0.2">
      <c r="R713" s="14"/>
      <c r="S713" s="14"/>
      <c r="T713" s="14"/>
      <c r="U713" s="14"/>
    </row>
    <row r="714" spans="18:21" x14ac:dyDescent="0.2">
      <c r="R714" s="14"/>
      <c r="S714" s="14"/>
      <c r="T714" s="14"/>
      <c r="U714" s="14"/>
    </row>
    <row r="715" spans="18:21" x14ac:dyDescent="0.2">
      <c r="R715" s="14"/>
      <c r="S715" s="14"/>
      <c r="T715" s="14"/>
      <c r="U715" s="14"/>
    </row>
    <row r="716" spans="18:21" x14ac:dyDescent="0.2">
      <c r="R716" s="14"/>
      <c r="S716" s="14"/>
      <c r="T716" s="14"/>
      <c r="U716" s="14"/>
    </row>
    <row r="717" spans="18:21" x14ac:dyDescent="0.2">
      <c r="R717" s="14"/>
      <c r="S717" s="14"/>
      <c r="T717" s="14"/>
      <c r="U717" s="14"/>
    </row>
    <row r="718" spans="18:21" x14ac:dyDescent="0.2">
      <c r="R718" s="14"/>
      <c r="S718" s="14"/>
      <c r="T718" s="14"/>
      <c r="U718" s="14"/>
    </row>
    <row r="719" spans="18:21" x14ac:dyDescent="0.2">
      <c r="R719" s="14"/>
      <c r="S719" s="14"/>
      <c r="T719" s="14"/>
      <c r="U719" s="14"/>
    </row>
    <row r="720" spans="18:21" x14ac:dyDescent="0.2">
      <c r="R720" s="14"/>
      <c r="S720" s="14"/>
      <c r="T720" s="14"/>
      <c r="U720" s="14"/>
    </row>
    <row r="721" spans="18:21" x14ac:dyDescent="0.2">
      <c r="R721" s="14"/>
      <c r="S721" s="14"/>
      <c r="T721" s="14"/>
      <c r="U721" s="14"/>
    </row>
    <row r="722" spans="18:21" x14ac:dyDescent="0.2">
      <c r="R722" s="14"/>
      <c r="S722" s="14"/>
      <c r="T722" s="14"/>
      <c r="U722" s="14"/>
    </row>
    <row r="723" spans="18:21" x14ac:dyDescent="0.2">
      <c r="R723" s="14"/>
      <c r="S723" s="14"/>
      <c r="T723" s="14"/>
      <c r="U723" s="14"/>
    </row>
    <row r="724" spans="18:21" x14ac:dyDescent="0.2">
      <c r="R724" s="14"/>
      <c r="S724" s="14"/>
      <c r="T724" s="14"/>
      <c r="U724" s="14"/>
    </row>
    <row r="725" spans="18:21" x14ac:dyDescent="0.2">
      <c r="R725" s="14"/>
      <c r="S725" s="14"/>
      <c r="T725" s="14"/>
      <c r="U725" s="14"/>
    </row>
    <row r="726" spans="18:21" x14ac:dyDescent="0.2">
      <c r="R726" s="14"/>
      <c r="S726" s="14"/>
      <c r="T726" s="14"/>
      <c r="U726" s="14"/>
    </row>
    <row r="727" spans="18:21" x14ac:dyDescent="0.2">
      <c r="R727" s="14"/>
      <c r="S727" s="14"/>
      <c r="T727" s="14"/>
      <c r="U727" s="14"/>
    </row>
    <row r="728" spans="18:21" x14ac:dyDescent="0.2">
      <c r="R728" s="14"/>
      <c r="S728" s="14"/>
      <c r="T728" s="14"/>
      <c r="U728" s="14"/>
    </row>
    <row r="729" spans="18:21" x14ac:dyDescent="0.2">
      <c r="R729" s="14"/>
      <c r="S729" s="14"/>
      <c r="T729" s="14"/>
      <c r="U729" s="14"/>
    </row>
    <row r="730" spans="18:21" x14ac:dyDescent="0.2">
      <c r="R730" s="14"/>
      <c r="S730" s="14"/>
      <c r="T730" s="14"/>
      <c r="U730" s="14"/>
    </row>
    <row r="731" spans="18:21" x14ac:dyDescent="0.2">
      <c r="R731" s="14"/>
      <c r="S731" s="14"/>
      <c r="T731" s="14"/>
      <c r="U731" s="14"/>
    </row>
    <row r="732" spans="18:21" x14ac:dyDescent="0.2">
      <c r="R732" s="14"/>
      <c r="S732" s="14"/>
      <c r="T732" s="14"/>
      <c r="U732" s="14"/>
    </row>
    <row r="733" spans="18:21" x14ac:dyDescent="0.2">
      <c r="R733" s="14"/>
      <c r="S733" s="14"/>
      <c r="T733" s="14"/>
      <c r="U733" s="14"/>
    </row>
    <row r="734" spans="18:21" x14ac:dyDescent="0.2">
      <c r="R734" s="14"/>
      <c r="S734" s="14"/>
      <c r="T734" s="14"/>
      <c r="U734" s="14"/>
    </row>
    <row r="735" spans="18:21" x14ac:dyDescent="0.2">
      <c r="R735" s="14"/>
      <c r="S735" s="14"/>
      <c r="T735" s="14"/>
      <c r="U735" s="14"/>
    </row>
    <row r="736" spans="18:21" x14ac:dyDescent="0.2">
      <c r="R736" s="14"/>
      <c r="S736" s="14"/>
      <c r="T736" s="14"/>
      <c r="U736" s="14"/>
    </row>
    <row r="737" spans="18:21" x14ac:dyDescent="0.2">
      <c r="R737" s="14"/>
      <c r="S737" s="14"/>
      <c r="T737" s="14"/>
      <c r="U737" s="14"/>
    </row>
    <row r="738" spans="18:21" x14ac:dyDescent="0.2">
      <c r="R738" s="14"/>
      <c r="S738" s="14"/>
      <c r="T738" s="14"/>
      <c r="U738" s="14"/>
    </row>
    <row r="739" spans="18:21" x14ac:dyDescent="0.2">
      <c r="R739" s="14"/>
      <c r="S739" s="14"/>
      <c r="T739" s="14"/>
      <c r="U739" s="14"/>
    </row>
    <row r="740" spans="18:21" x14ac:dyDescent="0.2">
      <c r="R740" s="14"/>
      <c r="S740" s="14"/>
      <c r="T740" s="14"/>
      <c r="U740" s="14"/>
    </row>
    <row r="741" spans="18:21" x14ac:dyDescent="0.2">
      <c r="R741" s="14"/>
      <c r="S741" s="14"/>
      <c r="T741" s="14"/>
      <c r="U741" s="14"/>
    </row>
    <row r="742" spans="18:21" x14ac:dyDescent="0.2">
      <c r="R742" s="14"/>
      <c r="S742" s="14"/>
      <c r="T742" s="14"/>
      <c r="U742" s="14"/>
    </row>
    <row r="743" spans="18:21" x14ac:dyDescent="0.2">
      <c r="R743" s="14"/>
      <c r="S743" s="14"/>
      <c r="T743" s="14"/>
      <c r="U743" s="14"/>
    </row>
    <row r="744" spans="18:21" x14ac:dyDescent="0.2">
      <c r="R744" s="14"/>
      <c r="S744" s="14"/>
      <c r="T744" s="14"/>
      <c r="U744" s="14"/>
    </row>
    <row r="745" spans="18:21" x14ac:dyDescent="0.2">
      <c r="R745" s="14"/>
      <c r="S745" s="14"/>
      <c r="T745" s="14"/>
      <c r="U745" s="14"/>
    </row>
    <row r="746" spans="18:21" x14ac:dyDescent="0.2">
      <c r="R746" s="14"/>
      <c r="S746" s="14"/>
      <c r="T746" s="14"/>
      <c r="U746" s="14"/>
    </row>
    <row r="747" spans="18:21" x14ac:dyDescent="0.2">
      <c r="R747" s="14"/>
      <c r="S747" s="14"/>
      <c r="T747" s="14"/>
      <c r="U747" s="14"/>
    </row>
    <row r="748" spans="18:21" x14ac:dyDescent="0.2">
      <c r="R748" s="14"/>
      <c r="S748" s="14"/>
      <c r="T748" s="14"/>
      <c r="U748" s="14"/>
    </row>
    <row r="749" spans="18:21" x14ac:dyDescent="0.2">
      <c r="R749" s="14"/>
      <c r="S749" s="14"/>
      <c r="T749" s="14"/>
      <c r="U749" s="14"/>
    </row>
    <row r="750" spans="18:21" x14ac:dyDescent="0.2">
      <c r="R750" s="14"/>
      <c r="S750" s="14"/>
      <c r="T750" s="14"/>
      <c r="U750" s="14"/>
    </row>
    <row r="751" spans="18:21" x14ac:dyDescent="0.2">
      <c r="R751" s="14"/>
      <c r="S751" s="14"/>
      <c r="T751" s="14"/>
      <c r="U751" s="14"/>
    </row>
    <row r="752" spans="18:21" x14ac:dyDescent="0.2">
      <c r="R752" s="14"/>
      <c r="S752" s="14"/>
      <c r="T752" s="14"/>
      <c r="U752" s="14"/>
    </row>
    <row r="753" spans="18:21" x14ac:dyDescent="0.2">
      <c r="R753" s="14"/>
      <c r="S753" s="14"/>
      <c r="T753" s="14"/>
      <c r="U753" s="14"/>
    </row>
    <row r="754" spans="18:21" x14ac:dyDescent="0.2">
      <c r="R754" s="14"/>
      <c r="S754" s="14"/>
      <c r="T754" s="14"/>
      <c r="U754" s="14"/>
    </row>
    <row r="755" spans="18:21" x14ac:dyDescent="0.2">
      <c r="R755" s="14"/>
      <c r="S755" s="14"/>
      <c r="T755" s="14"/>
      <c r="U755" s="14"/>
    </row>
    <row r="756" spans="18:21" x14ac:dyDescent="0.2">
      <c r="R756" s="14"/>
      <c r="S756" s="14"/>
      <c r="T756" s="14"/>
      <c r="U756" s="14"/>
    </row>
    <row r="757" spans="18:21" x14ac:dyDescent="0.2">
      <c r="R757" s="14"/>
      <c r="S757" s="14"/>
      <c r="T757" s="14"/>
      <c r="U757" s="14"/>
    </row>
    <row r="758" spans="18:21" x14ac:dyDescent="0.2">
      <c r="R758" s="14"/>
      <c r="S758" s="14"/>
      <c r="T758" s="14"/>
      <c r="U758" s="14"/>
    </row>
    <row r="759" spans="18:21" x14ac:dyDescent="0.2">
      <c r="R759" s="14"/>
      <c r="S759" s="14"/>
      <c r="T759" s="14"/>
      <c r="U759" s="14"/>
    </row>
    <row r="760" spans="18:21" x14ac:dyDescent="0.2">
      <c r="R760" s="14"/>
      <c r="S760" s="14"/>
      <c r="T760" s="14"/>
      <c r="U760" s="14"/>
    </row>
    <row r="761" spans="18:21" x14ac:dyDescent="0.2">
      <c r="R761" s="14"/>
      <c r="S761" s="14"/>
      <c r="T761" s="14"/>
      <c r="U761" s="14"/>
    </row>
    <row r="762" spans="18:21" x14ac:dyDescent="0.2">
      <c r="R762" s="14"/>
      <c r="S762" s="14"/>
      <c r="T762" s="14"/>
      <c r="U762" s="14"/>
    </row>
    <row r="763" spans="18:21" x14ac:dyDescent="0.2">
      <c r="R763" s="14"/>
      <c r="S763" s="14"/>
      <c r="T763" s="14"/>
      <c r="U763" s="14"/>
    </row>
    <row r="764" spans="18:21" x14ac:dyDescent="0.2">
      <c r="R764" s="14"/>
      <c r="S764" s="14"/>
      <c r="T764" s="14"/>
      <c r="U764" s="14"/>
    </row>
    <row r="765" spans="18:21" x14ac:dyDescent="0.2">
      <c r="R765" s="14"/>
      <c r="S765" s="14"/>
      <c r="T765" s="14"/>
      <c r="U765" s="14"/>
    </row>
    <row r="766" spans="18:21" x14ac:dyDescent="0.2">
      <c r="R766" s="14"/>
      <c r="S766" s="14"/>
      <c r="T766" s="14"/>
      <c r="U766" s="14"/>
    </row>
    <row r="767" spans="18:21" x14ac:dyDescent="0.2">
      <c r="R767" s="14"/>
      <c r="S767" s="14"/>
      <c r="T767" s="14"/>
      <c r="U767" s="14"/>
    </row>
    <row r="768" spans="18:21" x14ac:dyDescent="0.2">
      <c r="R768" s="14"/>
      <c r="S768" s="14"/>
      <c r="T768" s="14"/>
      <c r="U768" s="14"/>
    </row>
    <row r="769" spans="18:21" x14ac:dyDescent="0.2">
      <c r="R769" s="14"/>
      <c r="S769" s="14"/>
      <c r="T769" s="14"/>
      <c r="U769" s="14"/>
    </row>
    <row r="770" spans="18:21" x14ac:dyDescent="0.2">
      <c r="R770" s="14"/>
      <c r="S770" s="14"/>
      <c r="T770" s="14"/>
      <c r="U770" s="14"/>
    </row>
    <row r="771" spans="18:21" x14ac:dyDescent="0.2">
      <c r="R771" s="14"/>
      <c r="S771" s="14"/>
      <c r="T771" s="14"/>
      <c r="U771" s="14"/>
    </row>
    <row r="772" spans="18:21" x14ac:dyDescent="0.2">
      <c r="R772" s="14"/>
      <c r="S772" s="14"/>
      <c r="T772" s="14"/>
      <c r="U772" s="14"/>
    </row>
    <row r="773" spans="18:21" x14ac:dyDescent="0.2">
      <c r="R773" s="14"/>
      <c r="S773" s="14"/>
      <c r="T773" s="14"/>
      <c r="U773" s="14"/>
    </row>
    <row r="774" spans="18:21" x14ac:dyDescent="0.2">
      <c r="R774" s="14"/>
      <c r="S774" s="14"/>
      <c r="T774" s="14"/>
      <c r="U774" s="14"/>
    </row>
    <row r="775" spans="18:21" x14ac:dyDescent="0.2">
      <c r="R775" s="14"/>
      <c r="S775" s="14"/>
      <c r="T775" s="14"/>
      <c r="U775" s="14"/>
    </row>
    <row r="776" spans="18:21" x14ac:dyDescent="0.2">
      <c r="R776" s="14"/>
      <c r="S776" s="14"/>
      <c r="T776" s="14"/>
      <c r="U776" s="14"/>
    </row>
    <row r="777" spans="18:21" x14ac:dyDescent="0.2">
      <c r="R777" s="14"/>
      <c r="S777" s="14"/>
      <c r="T777" s="14"/>
      <c r="U777" s="14"/>
    </row>
    <row r="778" spans="18:21" x14ac:dyDescent="0.2">
      <c r="R778" s="14"/>
      <c r="S778" s="14"/>
      <c r="T778" s="14"/>
      <c r="U778" s="14"/>
    </row>
    <row r="779" spans="18:21" x14ac:dyDescent="0.2">
      <c r="R779" s="14"/>
      <c r="S779" s="14"/>
      <c r="T779" s="14"/>
      <c r="U779" s="14"/>
    </row>
    <row r="780" spans="18:21" x14ac:dyDescent="0.2">
      <c r="R780" s="14"/>
      <c r="S780" s="14"/>
      <c r="T780" s="14"/>
      <c r="U780" s="14"/>
    </row>
    <row r="781" spans="18:21" x14ac:dyDescent="0.2">
      <c r="R781" s="14"/>
      <c r="S781" s="14"/>
      <c r="T781" s="14"/>
      <c r="U781" s="14"/>
    </row>
    <row r="782" spans="18:21" x14ac:dyDescent="0.2">
      <c r="R782" s="14"/>
      <c r="S782" s="14"/>
      <c r="T782" s="14"/>
      <c r="U782" s="14"/>
    </row>
    <row r="783" spans="18:21" x14ac:dyDescent="0.2">
      <c r="R783" s="14"/>
      <c r="S783" s="14"/>
      <c r="T783" s="14"/>
      <c r="U783" s="14"/>
    </row>
    <row r="784" spans="18:21" x14ac:dyDescent="0.2">
      <c r="R784" s="14"/>
      <c r="S784" s="14"/>
      <c r="T784" s="14"/>
      <c r="U784" s="14"/>
    </row>
    <row r="785" spans="18:21" x14ac:dyDescent="0.2">
      <c r="R785" s="14"/>
      <c r="S785" s="14"/>
      <c r="T785" s="14"/>
      <c r="U785" s="14"/>
    </row>
    <row r="786" spans="18:21" x14ac:dyDescent="0.2">
      <c r="R786" s="14"/>
      <c r="S786" s="14"/>
      <c r="T786" s="14"/>
      <c r="U786" s="14"/>
    </row>
    <row r="787" spans="18:21" x14ac:dyDescent="0.2">
      <c r="R787" s="14"/>
      <c r="S787" s="14"/>
      <c r="T787" s="14"/>
      <c r="U787" s="14"/>
    </row>
    <row r="788" spans="18:21" x14ac:dyDescent="0.2">
      <c r="R788" s="14"/>
      <c r="S788" s="14"/>
      <c r="T788" s="14"/>
      <c r="U788" s="14"/>
    </row>
    <row r="789" spans="18:21" x14ac:dyDescent="0.2">
      <c r="R789" s="14"/>
      <c r="S789" s="14"/>
      <c r="T789" s="14"/>
      <c r="U789" s="14"/>
    </row>
    <row r="790" spans="18:21" x14ac:dyDescent="0.2">
      <c r="R790" s="14"/>
      <c r="S790" s="14"/>
      <c r="T790" s="14"/>
      <c r="U790" s="14"/>
    </row>
    <row r="791" spans="18:21" x14ac:dyDescent="0.2">
      <c r="R791" s="14"/>
      <c r="S791" s="14"/>
      <c r="T791" s="14"/>
      <c r="U791" s="14"/>
    </row>
    <row r="792" spans="18:21" x14ac:dyDescent="0.2">
      <c r="R792" s="14"/>
      <c r="S792" s="14"/>
      <c r="T792" s="14"/>
      <c r="U792" s="14"/>
    </row>
    <row r="793" spans="18:21" x14ac:dyDescent="0.2">
      <c r="R793" s="14"/>
      <c r="S793" s="14"/>
      <c r="T793" s="14"/>
      <c r="U793" s="14"/>
    </row>
    <row r="794" spans="18:21" x14ac:dyDescent="0.2">
      <c r="R794" s="14"/>
      <c r="S794" s="14"/>
      <c r="T794" s="14"/>
      <c r="U794" s="14"/>
    </row>
    <row r="795" spans="18:21" x14ac:dyDescent="0.2">
      <c r="R795" s="14"/>
      <c r="S795" s="14"/>
      <c r="T795" s="14"/>
      <c r="U795" s="14"/>
    </row>
    <row r="796" spans="18:21" x14ac:dyDescent="0.2">
      <c r="R796" s="14"/>
      <c r="S796" s="14"/>
      <c r="T796" s="14"/>
      <c r="U796" s="14"/>
    </row>
    <row r="797" spans="18:21" x14ac:dyDescent="0.2">
      <c r="R797" s="14"/>
      <c r="S797" s="14"/>
      <c r="T797" s="14"/>
      <c r="U797" s="14"/>
    </row>
    <row r="798" spans="18:21" x14ac:dyDescent="0.2">
      <c r="R798" s="14"/>
      <c r="S798" s="14"/>
      <c r="T798" s="14"/>
      <c r="U798" s="14"/>
    </row>
    <row r="799" spans="18:21" x14ac:dyDescent="0.2">
      <c r="R799" s="14"/>
      <c r="S799" s="14"/>
      <c r="T799" s="14"/>
      <c r="U799" s="14"/>
    </row>
    <row r="800" spans="18:21" x14ac:dyDescent="0.2">
      <c r="R800" s="14"/>
      <c r="S800" s="14"/>
      <c r="T800" s="14"/>
      <c r="U800" s="14"/>
    </row>
    <row r="801" spans="18:21" x14ac:dyDescent="0.2">
      <c r="R801" s="14"/>
      <c r="S801" s="14"/>
      <c r="T801" s="14"/>
      <c r="U801" s="14"/>
    </row>
    <row r="802" spans="18:21" x14ac:dyDescent="0.2">
      <c r="R802" s="14"/>
      <c r="S802" s="14"/>
      <c r="T802" s="14"/>
      <c r="U802" s="14"/>
    </row>
    <row r="803" spans="18:21" x14ac:dyDescent="0.2">
      <c r="R803" s="14"/>
      <c r="S803" s="14"/>
      <c r="T803" s="14"/>
      <c r="U803" s="14"/>
    </row>
    <row r="804" spans="18:21" x14ac:dyDescent="0.2">
      <c r="R804" s="14"/>
      <c r="S804" s="14"/>
      <c r="T804" s="14"/>
      <c r="U804" s="14"/>
    </row>
    <row r="805" spans="18:21" x14ac:dyDescent="0.2">
      <c r="R805" s="14"/>
      <c r="S805" s="14"/>
      <c r="T805" s="14"/>
      <c r="U805" s="14"/>
    </row>
    <row r="806" spans="18:21" x14ac:dyDescent="0.2">
      <c r="R806" s="14"/>
      <c r="S806" s="14"/>
      <c r="T806" s="14"/>
      <c r="U806" s="14"/>
    </row>
    <row r="807" spans="18:21" x14ac:dyDescent="0.2">
      <c r="R807" s="14"/>
      <c r="S807" s="14"/>
      <c r="T807" s="14"/>
      <c r="U807" s="14"/>
    </row>
    <row r="808" spans="18:21" x14ac:dyDescent="0.2">
      <c r="R808" s="14"/>
      <c r="S808" s="14"/>
      <c r="T808" s="14"/>
      <c r="U808" s="14"/>
    </row>
    <row r="809" spans="18:21" x14ac:dyDescent="0.2">
      <c r="R809" s="14"/>
      <c r="S809" s="14"/>
      <c r="T809" s="14"/>
      <c r="U809" s="14"/>
    </row>
    <row r="810" spans="18:21" x14ac:dyDescent="0.2">
      <c r="R810" s="14"/>
      <c r="S810" s="14"/>
      <c r="T810" s="14"/>
      <c r="U810" s="14"/>
    </row>
    <row r="811" spans="18:21" x14ac:dyDescent="0.2">
      <c r="R811" s="14"/>
      <c r="S811" s="14"/>
      <c r="T811" s="14"/>
      <c r="U811" s="14"/>
    </row>
    <row r="812" spans="18:21" x14ac:dyDescent="0.2">
      <c r="R812" s="14"/>
      <c r="S812" s="14"/>
      <c r="T812" s="14"/>
      <c r="U812" s="14"/>
    </row>
    <row r="813" spans="18:21" x14ac:dyDescent="0.2">
      <c r="R813" s="14"/>
      <c r="S813" s="14"/>
      <c r="T813" s="14"/>
      <c r="U813" s="14"/>
    </row>
    <row r="814" spans="18:21" x14ac:dyDescent="0.2">
      <c r="R814" s="14"/>
      <c r="S814" s="14"/>
      <c r="T814" s="14"/>
      <c r="U814" s="14"/>
    </row>
    <row r="815" spans="18:21" x14ac:dyDescent="0.2">
      <c r="R815" s="14"/>
      <c r="S815" s="14"/>
      <c r="T815" s="14"/>
      <c r="U815" s="14"/>
    </row>
    <row r="816" spans="18:21" x14ac:dyDescent="0.2">
      <c r="R816" s="14"/>
      <c r="S816" s="14"/>
      <c r="T816" s="14"/>
      <c r="U816" s="14"/>
    </row>
    <row r="817" spans="18:21" x14ac:dyDescent="0.2">
      <c r="R817" s="14"/>
      <c r="S817" s="14"/>
      <c r="T817" s="14"/>
      <c r="U817" s="14"/>
    </row>
    <row r="818" spans="18:21" x14ac:dyDescent="0.2">
      <c r="R818" s="14"/>
      <c r="S818" s="14"/>
      <c r="T818" s="14"/>
      <c r="U818" s="14"/>
    </row>
    <row r="819" spans="18:21" x14ac:dyDescent="0.2">
      <c r="R819" s="14"/>
      <c r="S819" s="14"/>
      <c r="T819" s="14"/>
      <c r="U819" s="14"/>
    </row>
    <row r="820" spans="18:21" x14ac:dyDescent="0.2">
      <c r="R820" s="14"/>
      <c r="S820" s="14"/>
      <c r="T820" s="14"/>
      <c r="U820" s="14"/>
    </row>
    <row r="821" spans="18:21" x14ac:dyDescent="0.2">
      <c r="R821" s="14"/>
      <c r="S821" s="14"/>
      <c r="T821" s="14"/>
      <c r="U821" s="14"/>
    </row>
    <row r="822" spans="18:21" x14ac:dyDescent="0.2">
      <c r="R822" s="14"/>
      <c r="S822" s="14"/>
      <c r="T822" s="14"/>
      <c r="U822" s="14"/>
    </row>
    <row r="823" spans="18:21" x14ac:dyDescent="0.2">
      <c r="R823" s="14"/>
      <c r="S823" s="14"/>
      <c r="T823" s="14"/>
      <c r="U823" s="14"/>
    </row>
    <row r="824" spans="18:21" x14ac:dyDescent="0.2">
      <c r="R824" s="14"/>
      <c r="S824" s="14"/>
      <c r="T824" s="14"/>
      <c r="U824" s="14"/>
    </row>
    <row r="825" spans="18:21" x14ac:dyDescent="0.2">
      <c r="R825" s="14"/>
      <c r="S825" s="14"/>
      <c r="T825" s="14"/>
      <c r="U825" s="14"/>
    </row>
    <row r="826" spans="18:21" x14ac:dyDescent="0.2">
      <c r="R826" s="14"/>
      <c r="S826" s="14"/>
      <c r="T826" s="14"/>
      <c r="U826" s="14"/>
    </row>
    <row r="827" spans="18:21" x14ac:dyDescent="0.2">
      <c r="R827" s="14"/>
      <c r="S827" s="14"/>
      <c r="T827" s="14"/>
      <c r="U827" s="14"/>
    </row>
    <row r="828" spans="18:21" x14ac:dyDescent="0.2">
      <c r="R828" s="14"/>
      <c r="S828" s="14"/>
      <c r="T828" s="14"/>
      <c r="U828" s="14"/>
    </row>
    <row r="829" spans="18:21" x14ac:dyDescent="0.2">
      <c r="R829" s="14"/>
      <c r="S829" s="14"/>
      <c r="T829" s="14"/>
      <c r="U829" s="14"/>
    </row>
    <row r="830" spans="18:21" x14ac:dyDescent="0.2">
      <c r="R830" s="14"/>
      <c r="S830" s="14"/>
      <c r="T830" s="14"/>
      <c r="U830" s="14"/>
    </row>
    <row r="831" spans="18:21" x14ac:dyDescent="0.2">
      <c r="R831" s="14"/>
      <c r="S831" s="14"/>
      <c r="T831" s="14"/>
      <c r="U831" s="14"/>
    </row>
    <row r="832" spans="18:21" x14ac:dyDescent="0.2">
      <c r="R832" s="14"/>
      <c r="S832" s="14"/>
      <c r="T832" s="14"/>
      <c r="U832" s="14"/>
    </row>
    <row r="833" spans="18:21" x14ac:dyDescent="0.2">
      <c r="R833" s="14"/>
      <c r="S833" s="14"/>
      <c r="T833" s="14"/>
      <c r="U833" s="14"/>
    </row>
    <row r="834" spans="18:21" x14ac:dyDescent="0.2">
      <c r="R834" s="14"/>
      <c r="S834" s="14"/>
      <c r="T834" s="14"/>
      <c r="U834" s="14"/>
    </row>
    <row r="835" spans="18:21" x14ac:dyDescent="0.2">
      <c r="R835" s="14"/>
      <c r="S835" s="14"/>
      <c r="T835" s="14"/>
      <c r="U835" s="14"/>
    </row>
    <row r="836" spans="18:21" x14ac:dyDescent="0.2">
      <c r="R836" s="14"/>
      <c r="S836" s="14"/>
      <c r="T836" s="14"/>
      <c r="U836" s="14"/>
    </row>
    <row r="837" spans="18:21" x14ac:dyDescent="0.2">
      <c r="R837" s="14"/>
      <c r="S837" s="14"/>
      <c r="T837" s="14"/>
      <c r="U837" s="14"/>
    </row>
    <row r="838" spans="18:21" x14ac:dyDescent="0.2">
      <c r="R838" s="14"/>
      <c r="S838" s="14"/>
      <c r="T838" s="14"/>
      <c r="U838" s="14"/>
    </row>
    <row r="839" spans="18:21" x14ac:dyDescent="0.2">
      <c r="R839" s="14"/>
      <c r="S839" s="14"/>
      <c r="T839" s="14"/>
      <c r="U839" s="14"/>
    </row>
    <row r="840" spans="18:21" x14ac:dyDescent="0.2">
      <c r="R840" s="14"/>
      <c r="S840" s="14"/>
      <c r="T840" s="14"/>
      <c r="U840" s="14"/>
    </row>
    <row r="841" spans="18:21" x14ac:dyDescent="0.2">
      <c r="R841" s="14"/>
      <c r="S841" s="14"/>
      <c r="T841" s="14"/>
      <c r="U841" s="14"/>
    </row>
    <row r="842" spans="18:21" x14ac:dyDescent="0.2">
      <c r="R842" s="14"/>
      <c r="S842" s="14"/>
      <c r="T842" s="14"/>
      <c r="U842" s="14"/>
    </row>
    <row r="843" spans="18:21" x14ac:dyDescent="0.2">
      <c r="R843" s="14"/>
      <c r="S843" s="14"/>
      <c r="T843" s="14"/>
      <c r="U843" s="14"/>
    </row>
    <row r="844" spans="18:21" x14ac:dyDescent="0.2">
      <c r="R844" s="14"/>
      <c r="S844" s="14"/>
      <c r="T844" s="14"/>
      <c r="U844" s="14"/>
    </row>
    <row r="845" spans="18:21" x14ac:dyDescent="0.2">
      <c r="R845" s="14"/>
      <c r="S845" s="14"/>
      <c r="T845" s="14"/>
      <c r="U845" s="14"/>
    </row>
    <row r="846" spans="18:21" x14ac:dyDescent="0.2">
      <c r="R846" s="14"/>
      <c r="S846" s="14"/>
      <c r="T846" s="14"/>
      <c r="U846" s="14"/>
    </row>
    <row r="847" spans="18:21" x14ac:dyDescent="0.2">
      <c r="R847" s="14"/>
      <c r="S847" s="14"/>
      <c r="T847" s="14"/>
      <c r="U847" s="14"/>
    </row>
    <row r="848" spans="18:21" x14ac:dyDescent="0.2">
      <c r="R848" s="14"/>
      <c r="S848" s="14"/>
      <c r="T848" s="14"/>
      <c r="U848" s="14"/>
    </row>
    <row r="849" spans="18:21" x14ac:dyDescent="0.2">
      <c r="R849" s="14"/>
      <c r="S849" s="14"/>
      <c r="T849" s="14"/>
      <c r="U849" s="14"/>
    </row>
    <row r="850" spans="18:21" x14ac:dyDescent="0.2">
      <c r="R850" s="14"/>
      <c r="S850" s="14"/>
      <c r="T850" s="14"/>
      <c r="U850" s="14"/>
    </row>
    <row r="851" spans="18:21" x14ac:dyDescent="0.2">
      <c r="R851" s="14"/>
      <c r="S851" s="14"/>
      <c r="T851" s="14"/>
      <c r="U851" s="14"/>
    </row>
    <row r="852" spans="18:21" x14ac:dyDescent="0.2">
      <c r="R852" s="14"/>
      <c r="S852" s="14"/>
      <c r="T852" s="14"/>
      <c r="U852" s="14"/>
    </row>
    <row r="853" spans="18:21" x14ac:dyDescent="0.2">
      <c r="R853" s="14"/>
      <c r="S853" s="14"/>
      <c r="T853" s="14"/>
      <c r="U853" s="14"/>
    </row>
    <row r="854" spans="18:21" x14ac:dyDescent="0.2">
      <c r="R854" s="14"/>
      <c r="S854" s="14"/>
      <c r="T854" s="14"/>
      <c r="U854" s="14"/>
    </row>
    <row r="855" spans="18:21" x14ac:dyDescent="0.2">
      <c r="R855" s="14"/>
      <c r="S855" s="14"/>
      <c r="T855" s="14"/>
      <c r="U855" s="14"/>
    </row>
    <row r="856" spans="18:21" x14ac:dyDescent="0.2">
      <c r="R856" s="14"/>
      <c r="S856" s="14"/>
      <c r="T856" s="14"/>
      <c r="U856" s="14"/>
    </row>
    <row r="857" spans="18:21" x14ac:dyDescent="0.2">
      <c r="R857" s="14"/>
      <c r="S857" s="14"/>
      <c r="T857" s="14"/>
      <c r="U857" s="14"/>
    </row>
    <row r="858" spans="18:21" x14ac:dyDescent="0.2">
      <c r="R858" s="14"/>
      <c r="S858" s="14"/>
      <c r="T858" s="14"/>
      <c r="U858" s="14"/>
    </row>
    <row r="859" spans="18:21" x14ac:dyDescent="0.2">
      <c r="R859" s="14"/>
      <c r="S859" s="14"/>
      <c r="T859" s="14"/>
      <c r="U859" s="14"/>
    </row>
    <row r="860" spans="18:21" x14ac:dyDescent="0.2">
      <c r="R860" s="14"/>
      <c r="S860" s="14"/>
      <c r="T860" s="14"/>
      <c r="U860" s="14"/>
    </row>
    <row r="861" spans="18:21" x14ac:dyDescent="0.2">
      <c r="R861" s="14"/>
      <c r="S861" s="14"/>
      <c r="T861" s="14"/>
      <c r="U861" s="14"/>
    </row>
    <row r="862" spans="18:21" x14ac:dyDescent="0.2">
      <c r="R862" s="14"/>
      <c r="S862" s="14"/>
      <c r="T862" s="14"/>
      <c r="U862" s="14"/>
    </row>
    <row r="863" spans="18:21" x14ac:dyDescent="0.2">
      <c r="R863" s="14"/>
      <c r="S863" s="14"/>
      <c r="T863" s="14"/>
      <c r="U863" s="14"/>
    </row>
    <row r="864" spans="18:21" x14ac:dyDescent="0.2">
      <c r="R864" s="14"/>
      <c r="S864" s="14"/>
      <c r="T864" s="14"/>
      <c r="U864" s="14"/>
    </row>
    <row r="865" spans="18:21" x14ac:dyDescent="0.2">
      <c r="R865" s="14"/>
      <c r="S865" s="14"/>
      <c r="T865" s="14"/>
      <c r="U865" s="14"/>
    </row>
    <row r="866" spans="18:21" x14ac:dyDescent="0.2">
      <c r="R866" s="14"/>
      <c r="S866" s="14"/>
      <c r="T866" s="14"/>
      <c r="U866" s="14"/>
    </row>
    <row r="867" spans="18:21" x14ac:dyDescent="0.2">
      <c r="R867" s="14"/>
      <c r="S867" s="14"/>
      <c r="T867" s="14"/>
      <c r="U867" s="14"/>
    </row>
    <row r="868" spans="18:21" x14ac:dyDescent="0.2">
      <c r="R868" s="14"/>
      <c r="S868" s="14"/>
      <c r="T868" s="14"/>
      <c r="U868" s="14"/>
    </row>
    <row r="869" spans="18:21" x14ac:dyDescent="0.2">
      <c r="R869" s="14"/>
      <c r="S869" s="14"/>
      <c r="T869" s="14"/>
      <c r="U869" s="14"/>
    </row>
    <row r="870" spans="18:21" x14ac:dyDescent="0.2">
      <c r="R870" s="14"/>
      <c r="S870" s="14"/>
      <c r="T870" s="14"/>
      <c r="U870" s="14"/>
    </row>
    <row r="871" spans="18:21" x14ac:dyDescent="0.2">
      <c r="R871" s="14"/>
      <c r="S871" s="14"/>
      <c r="T871" s="14"/>
      <c r="U871" s="14"/>
    </row>
    <row r="872" spans="18:21" x14ac:dyDescent="0.2">
      <c r="R872" s="14"/>
      <c r="S872" s="14"/>
      <c r="T872" s="14"/>
      <c r="U872" s="14"/>
    </row>
    <row r="873" spans="18:21" x14ac:dyDescent="0.2">
      <c r="R873" s="14"/>
      <c r="S873" s="14"/>
      <c r="T873" s="14"/>
      <c r="U873" s="14"/>
    </row>
    <row r="874" spans="18:21" x14ac:dyDescent="0.2">
      <c r="R874" s="14"/>
      <c r="S874" s="14"/>
      <c r="T874" s="14"/>
      <c r="U874" s="14"/>
    </row>
    <row r="875" spans="18:21" x14ac:dyDescent="0.2">
      <c r="R875" s="14"/>
      <c r="S875" s="14"/>
      <c r="T875" s="14"/>
      <c r="U875" s="14"/>
    </row>
    <row r="876" spans="18:21" x14ac:dyDescent="0.2">
      <c r="R876" s="14"/>
      <c r="S876" s="14"/>
      <c r="T876" s="14"/>
      <c r="U876" s="14"/>
    </row>
    <row r="877" spans="18:21" x14ac:dyDescent="0.2">
      <c r="R877" s="14"/>
      <c r="S877" s="14"/>
      <c r="T877" s="14"/>
      <c r="U877" s="14"/>
    </row>
    <row r="878" spans="18:21" x14ac:dyDescent="0.2">
      <c r="R878" s="14"/>
      <c r="S878" s="14"/>
      <c r="T878" s="14"/>
      <c r="U878" s="14"/>
    </row>
    <row r="879" spans="18:21" x14ac:dyDescent="0.2">
      <c r="R879" s="14"/>
      <c r="S879" s="14"/>
      <c r="T879" s="14"/>
      <c r="U879" s="14"/>
    </row>
    <row r="880" spans="18:21" x14ac:dyDescent="0.2">
      <c r="R880" s="14"/>
      <c r="S880" s="14"/>
      <c r="T880" s="14"/>
      <c r="U880" s="14"/>
    </row>
    <row r="881" spans="18:21" x14ac:dyDescent="0.2">
      <c r="R881" s="14"/>
      <c r="S881" s="14"/>
      <c r="T881" s="14"/>
      <c r="U881" s="14"/>
    </row>
    <row r="882" spans="18:21" x14ac:dyDescent="0.2">
      <c r="R882" s="14"/>
      <c r="S882" s="14"/>
      <c r="T882" s="14"/>
      <c r="U882" s="14"/>
    </row>
    <row r="883" spans="18:21" x14ac:dyDescent="0.2">
      <c r="R883" s="14"/>
      <c r="S883" s="14"/>
      <c r="T883" s="14"/>
      <c r="U883" s="14"/>
    </row>
    <row r="884" spans="18:21" x14ac:dyDescent="0.2">
      <c r="R884" s="14"/>
      <c r="S884" s="14"/>
      <c r="T884" s="14"/>
      <c r="U884" s="14"/>
    </row>
    <row r="885" spans="18:21" x14ac:dyDescent="0.2">
      <c r="R885" s="14"/>
      <c r="S885" s="14"/>
      <c r="T885" s="14"/>
      <c r="U885" s="14"/>
    </row>
    <row r="886" spans="18:21" x14ac:dyDescent="0.2">
      <c r="R886" s="14"/>
      <c r="S886" s="14"/>
      <c r="T886" s="14"/>
      <c r="U886" s="14"/>
    </row>
    <row r="887" spans="18:21" x14ac:dyDescent="0.2">
      <c r="R887" s="14"/>
      <c r="S887" s="14"/>
      <c r="T887" s="14"/>
      <c r="U887" s="14"/>
    </row>
    <row r="888" spans="18:21" x14ac:dyDescent="0.2">
      <c r="R888" s="14"/>
      <c r="S888" s="14"/>
      <c r="T888" s="14"/>
      <c r="U888" s="14"/>
    </row>
    <row r="889" spans="18:21" x14ac:dyDescent="0.2">
      <c r="R889" s="14"/>
      <c r="S889" s="14"/>
      <c r="T889" s="14"/>
      <c r="U889" s="14"/>
    </row>
    <row r="890" spans="18:21" x14ac:dyDescent="0.2">
      <c r="R890" s="14"/>
      <c r="S890" s="14"/>
      <c r="T890" s="14"/>
      <c r="U890" s="14"/>
    </row>
    <row r="891" spans="18:21" x14ac:dyDescent="0.2">
      <c r="R891" s="14"/>
      <c r="S891" s="14"/>
      <c r="T891" s="14"/>
      <c r="U891" s="14"/>
    </row>
    <row r="892" spans="18:21" x14ac:dyDescent="0.2">
      <c r="R892" s="14"/>
      <c r="S892" s="14"/>
      <c r="T892" s="14"/>
      <c r="U892" s="14"/>
    </row>
    <row r="893" spans="18:21" x14ac:dyDescent="0.2">
      <c r="R893" s="14"/>
      <c r="S893" s="14"/>
      <c r="T893" s="14"/>
      <c r="U893" s="14"/>
    </row>
    <row r="894" spans="18:21" x14ac:dyDescent="0.2">
      <c r="R894" s="14"/>
      <c r="S894" s="14"/>
      <c r="T894" s="14"/>
      <c r="U894" s="14"/>
    </row>
    <row r="895" spans="18:21" x14ac:dyDescent="0.2">
      <c r="R895" s="14"/>
      <c r="S895" s="14"/>
      <c r="T895" s="14"/>
      <c r="U895" s="14"/>
    </row>
    <row r="896" spans="18:21" x14ac:dyDescent="0.2">
      <c r="R896" s="14"/>
      <c r="S896" s="14"/>
      <c r="T896" s="14"/>
      <c r="U896" s="14"/>
    </row>
    <row r="897" spans="18:21" x14ac:dyDescent="0.2">
      <c r="R897" s="14"/>
      <c r="S897" s="14"/>
      <c r="T897" s="14"/>
      <c r="U897" s="14"/>
    </row>
    <row r="898" spans="18:21" x14ac:dyDescent="0.2">
      <c r="R898" s="14"/>
      <c r="S898" s="14"/>
      <c r="T898" s="14"/>
      <c r="U898" s="14"/>
    </row>
    <row r="899" spans="18:21" x14ac:dyDescent="0.2">
      <c r="R899" s="14"/>
      <c r="S899" s="14"/>
      <c r="T899" s="14"/>
      <c r="U899" s="14"/>
    </row>
    <row r="900" spans="18:21" x14ac:dyDescent="0.2">
      <c r="R900" s="14"/>
      <c r="S900" s="14"/>
      <c r="T900" s="14"/>
      <c r="U900" s="14"/>
    </row>
    <row r="901" spans="18:21" x14ac:dyDescent="0.2">
      <c r="R901" s="14"/>
      <c r="S901" s="14"/>
      <c r="T901" s="14"/>
      <c r="U901" s="14"/>
    </row>
    <row r="902" spans="18:21" x14ac:dyDescent="0.2">
      <c r="R902" s="14"/>
      <c r="S902" s="14"/>
      <c r="T902" s="14"/>
      <c r="U902" s="14"/>
    </row>
    <row r="903" spans="18:21" x14ac:dyDescent="0.2">
      <c r="R903" s="14"/>
      <c r="S903" s="14"/>
      <c r="T903" s="14"/>
      <c r="U903" s="14"/>
    </row>
    <row r="904" spans="18:21" x14ac:dyDescent="0.2">
      <c r="R904" s="14"/>
      <c r="S904" s="14"/>
      <c r="T904" s="14"/>
      <c r="U904" s="14"/>
    </row>
    <row r="905" spans="18:21" x14ac:dyDescent="0.2">
      <c r="R905" s="14"/>
      <c r="S905" s="14"/>
      <c r="T905" s="14"/>
      <c r="U905" s="14"/>
    </row>
    <row r="906" spans="18:21" x14ac:dyDescent="0.2">
      <c r="R906" s="14"/>
      <c r="S906" s="14"/>
      <c r="T906" s="14"/>
      <c r="U906" s="14"/>
    </row>
    <row r="907" spans="18:21" x14ac:dyDescent="0.2">
      <c r="R907" s="14"/>
      <c r="S907" s="14"/>
      <c r="T907" s="14"/>
      <c r="U907" s="14"/>
    </row>
    <row r="908" spans="18:21" x14ac:dyDescent="0.2">
      <c r="R908" s="14"/>
      <c r="S908" s="14"/>
      <c r="T908" s="14"/>
      <c r="U908" s="14"/>
    </row>
    <row r="909" spans="18:21" x14ac:dyDescent="0.2">
      <c r="R909" s="14"/>
      <c r="S909" s="14"/>
      <c r="T909" s="14"/>
      <c r="U909" s="14"/>
    </row>
    <row r="910" spans="18:21" x14ac:dyDescent="0.2">
      <c r="R910" s="14"/>
      <c r="S910" s="14"/>
      <c r="T910" s="14"/>
      <c r="U910" s="14"/>
    </row>
    <row r="911" spans="18:21" x14ac:dyDescent="0.2">
      <c r="R911" s="14"/>
      <c r="S911" s="14"/>
      <c r="T911" s="14"/>
      <c r="U911" s="14"/>
    </row>
    <row r="912" spans="18:21" x14ac:dyDescent="0.2">
      <c r="R912" s="14"/>
      <c r="S912" s="14"/>
      <c r="T912" s="14"/>
      <c r="U912" s="14"/>
    </row>
    <row r="913" spans="18:21" x14ac:dyDescent="0.2">
      <c r="R913" s="14"/>
      <c r="S913" s="14"/>
      <c r="T913" s="14"/>
      <c r="U913" s="14"/>
    </row>
    <row r="914" spans="18:21" x14ac:dyDescent="0.2">
      <c r="R914" s="14"/>
      <c r="S914" s="14"/>
      <c r="T914" s="14"/>
      <c r="U914" s="14"/>
    </row>
    <row r="915" spans="18:21" x14ac:dyDescent="0.2">
      <c r="R915" s="14"/>
      <c r="S915" s="14"/>
      <c r="T915" s="14"/>
      <c r="U915" s="14"/>
    </row>
    <row r="916" spans="18:21" x14ac:dyDescent="0.2">
      <c r="R916" s="14"/>
      <c r="S916" s="14"/>
      <c r="T916" s="14"/>
      <c r="U916" s="14"/>
    </row>
    <row r="917" spans="18:21" x14ac:dyDescent="0.2">
      <c r="R917" s="14"/>
      <c r="S917" s="14"/>
      <c r="T917" s="14"/>
      <c r="U917" s="14"/>
    </row>
    <row r="918" spans="18:21" x14ac:dyDescent="0.2">
      <c r="R918" s="14"/>
      <c r="S918" s="14"/>
      <c r="T918" s="14"/>
      <c r="U918" s="14"/>
    </row>
    <row r="919" spans="18:21" x14ac:dyDescent="0.2">
      <c r="R919" s="14"/>
      <c r="S919" s="14"/>
      <c r="T919" s="14"/>
      <c r="U919" s="14"/>
    </row>
    <row r="920" spans="18:21" x14ac:dyDescent="0.2">
      <c r="R920" s="14"/>
      <c r="S920" s="14"/>
      <c r="T920" s="14"/>
      <c r="U920" s="14"/>
    </row>
    <row r="921" spans="18:21" x14ac:dyDescent="0.2">
      <c r="R921" s="14"/>
      <c r="S921" s="14"/>
      <c r="T921" s="14"/>
      <c r="U921" s="14"/>
    </row>
    <row r="922" spans="18:21" x14ac:dyDescent="0.2">
      <c r="R922" s="14"/>
      <c r="S922" s="14"/>
      <c r="T922" s="14"/>
      <c r="U922" s="14"/>
    </row>
    <row r="923" spans="18:21" x14ac:dyDescent="0.2">
      <c r="R923" s="14"/>
      <c r="S923" s="14"/>
      <c r="T923" s="14"/>
      <c r="U923" s="14"/>
    </row>
    <row r="924" spans="18:21" x14ac:dyDescent="0.2">
      <c r="R924" s="14"/>
      <c r="S924" s="14"/>
      <c r="T924" s="14"/>
      <c r="U924" s="14"/>
    </row>
    <row r="925" spans="18:21" x14ac:dyDescent="0.2">
      <c r="R925" s="14"/>
      <c r="S925" s="14"/>
      <c r="T925" s="14"/>
      <c r="U925" s="14"/>
    </row>
    <row r="926" spans="18:21" x14ac:dyDescent="0.2">
      <c r="R926" s="14"/>
      <c r="S926" s="14"/>
      <c r="T926" s="14"/>
      <c r="U926" s="14"/>
    </row>
    <row r="927" spans="18:21" x14ac:dyDescent="0.2">
      <c r="R927" s="14"/>
      <c r="S927" s="14"/>
      <c r="T927" s="14"/>
      <c r="U927" s="14"/>
    </row>
    <row r="928" spans="18:21" x14ac:dyDescent="0.2">
      <c r="R928" s="14"/>
      <c r="S928" s="14"/>
      <c r="T928" s="14"/>
      <c r="U928" s="14"/>
    </row>
    <row r="929" spans="18:21" x14ac:dyDescent="0.2">
      <c r="R929" s="14"/>
      <c r="S929" s="14"/>
      <c r="T929" s="14"/>
      <c r="U929" s="14"/>
    </row>
    <row r="930" spans="18:21" x14ac:dyDescent="0.2">
      <c r="R930" s="14"/>
      <c r="S930" s="14"/>
      <c r="T930" s="14"/>
      <c r="U930" s="14"/>
    </row>
    <row r="931" spans="18:21" x14ac:dyDescent="0.2">
      <c r="R931" s="14"/>
      <c r="S931" s="14"/>
      <c r="T931" s="14"/>
      <c r="U931" s="14"/>
    </row>
    <row r="932" spans="18:21" x14ac:dyDescent="0.2">
      <c r="R932" s="14"/>
      <c r="S932" s="14"/>
      <c r="T932" s="14"/>
      <c r="U932" s="14"/>
    </row>
    <row r="933" spans="18:21" x14ac:dyDescent="0.2">
      <c r="R933" s="14"/>
      <c r="S933" s="14"/>
      <c r="T933" s="14"/>
      <c r="U933" s="14"/>
    </row>
    <row r="934" spans="18:21" x14ac:dyDescent="0.2">
      <c r="R934" s="14"/>
      <c r="S934" s="14"/>
      <c r="T934" s="14"/>
      <c r="U934" s="14"/>
    </row>
    <row r="935" spans="18:21" x14ac:dyDescent="0.2">
      <c r="R935" s="14"/>
      <c r="S935" s="14"/>
      <c r="T935" s="14"/>
      <c r="U935" s="14"/>
    </row>
    <row r="936" spans="18:21" x14ac:dyDescent="0.2">
      <c r="R936" s="14"/>
      <c r="S936" s="14"/>
      <c r="T936" s="14"/>
      <c r="U936" s="14"/>
    </row>
    <row r="937" spans="18:21" x14ac:dyDescent="0.2">
      <c r="R937" s="14"/>
      <c r="S937" s="14"/>
      <c r="T937" s="14"/>
      <c r="U937" s="14"/>
    </row>
    <row r="938" spans="18:21" x14ac:dyDescent="0.2">
      <c r="R938" s="14"/>
      <c r="S938" s="14"/>
      <c r="T938" s="14"/>
      <c r="U938" s="14"/>
    </row>
    <row r="939" spans="18:21" x14ac:dyDescent="0.2">
      <c r="R939" s="14"/>
      <c r="S939" s="14"/>
      <c r="T939" s="14"/>
      <c r="U939" s="14"/>
    </row>
    <row r="940" spans="18:21" x14ac:dyDescent="0.2">
      <c r="R940" s="14"/>
      <c r="S940" s="14"/>
      <c r="T940" s="14"/>
      <c r="U940" s="14"/>
    </row>
    <row r="941" spans="18:21" x14ac:dyDescent="0.2">
      <c r="R941" s="14"/>
      <c r="S941" s="14"/>
      <c r="T941" s="14"/>
      <c r="U941" s="14"/>
    </row>
    <row r="942" spans="18:21" x14ac:dyDescent="0.2">
      <c r="R942" s="14"/>
      <c r="S942" s="14"/>
      <c r="T942" s="14"/>
      <c r="U942" s="14"/>
    </row>
    <row r="943" spans="18:21" x14ac:dyDescent="0.2">
      <c r="R943" s="14"/>
      <c r="S943" s="14"/>
      <c r="T943" s="14"/>
      <c r="U943" s="14"/>
    </row>
    <row r="944" spans="18:21" x14ac:dyDescent="0.2">
      <c r="R944" s="14"/>
      <c r="S944" s="14"/>
      <c r="T944" s="14"/>
      <c r="U944" s="14"/>
    </row>
    <row r="945" spans="18:21" x14ac:dyDescent="0.2">
      <c r="R945" s="14"/>
      <c r="S945" s="14"/>
      <c r="T945" s="14"/>
      <c r="U945" s="14"/>
    </row>
    <row r="946" spans="18:21" x14ac:dyDescent="0.2">
      <c r="R946" s="14"/>
      <c r="S946" s="14"/>
      <c r="T946" s="14"/>
      <c r="U946" s="14"/>
    </row>
    <row r="947" spans="18:21" x14ac:dyDescent="0.2">
      <c r="R947" s="14"/>
      <c r="S947" s="14"/>
      <c r="T947" s="14"/>
      <c r="U947" s="14"/>
    </row>
    <row r="948" spans="18:21" x14ac:dyDescent="0.2">
      <c r="R948" s="14"/>
      <c r="S948" s="14"/>
      <c r="T948" s="14"/>
      <c r="U948" s="14"/>
    </row>
    <row r="949" spans="18:21" x14ac:dyDescent="0.2">
      <c r="R949" s="14"/>
      <c r="S949" s="14"/>
      <c r="T949" s="14"/>
      <c r="U949" s="14"/>
    </row>
    <row r="950" spans="18:21" x14ac:dyDescent="0.2">
      <c r="R950" s="14"/>
      <c r="S950" s="14"/>
      <c r="T950" s="14"/>
      <c r="U950" s="14"/>
    </row>
    <row r="951" spans="18:21" x14ac:dyDescent="0.2">
      <c r="R951" s="14"/>
      <c r="S951" s="14"/>
      <c r="T951" s="14"/>
      <c r="U951" s="14"/>
    </row>
    <row r="952" spans="18:21" x14ac:dyDescent="0.2">
      <c r="R952" s="14"/>
      <c r="S952" s="14"/>
      <c r="T952" s="14"/>
      <c r="U952" s="14"/>
    </row>
    <row r="953" spans="18:21" x14ac:dyDescent="0.2">
      <c r="R953" s="14"/>
      <c r="S953" s="14"/>
      <c r="T953" s="14"/>
      <c r="U953" s="14"/>
    </row>
    <row r="954" spans="18:21" x14ac:dyDescent="0.2">
      <c r="R954" s="14"/>
      <c r="S954" s="14"/>
      <c r="T954" s="14"/>
      <c r="U954" s="14"/>
    </row>
    <row r="955" spans="18:21" x14ac:dyDescent="0.2">
      <c r="R955" s="14"/>
      <c r="S955" s="14"/>
      <c r="T955" s="14"/>
      <c r="U955" s="14"/>
    </row>
    <row r="956" spans="18:21" x14ac:dyDescent="0.2">
      <c r="R956" s="14"/>
      <c r="S956" s="14"/>
      <c r="T956" s="14"/>
      <c r="U956" s="14"/>
    </row>
    <row r="957" spans="18:21" x14ac:dyDescent="0.2">
      <c r="R957" s="14"/>
      <c r="S957" s="14"/>
      <c r="T957" s="14"/>
      <c r="U957" s="14"/>
    </row>
    <row r="958" spans="18:21" x14ac:dyDescent="0.2">
      <c r="R958" s="14"/>
      <c r="S958" s="14"/>
      <c r="T958" s="14"/>
      <c r="U958" s="14"/>
    </row>
    <row r="959" spans="18:21" x14ac:dyDescent="0.2">
      <c r="R959" s="14"/>
      <c r="S959" s="14"/>
      <c r="T959" s="14"/>
      <c r="U959" s="14"/>
    </row>
    <row r="960" spans="18:21" x14ac:dyDescent="0.2">
      <c r="R960" s="14"/>
      <c r="S960" s="14"/>
      <c r="T960" s="14"/>
      <c r="U960" s="14"/>
    </row>
    <row r="961" spans="18:21" x14ac:dyDescent="0.2">
      <c r="R961" s="14"/>
      <c r="S961" s="14"/>
      <c r="T961" s="14"/>
      <c r="U961" s="14"/>
    </row>
    <row r="962" spans="18:21" x14ac:dyDescent="0.2">
      <c r="R962" s="14"/>
      <c r="S962" s="14"/>
      <c r="T962" s="14"/>
      <c r="U962" s="14"/>
    </row>
    <row r="963" spans="18:21" x14ac:dyDescent="0.2">
      <c r="R963" s="14"/>
      <c r="S963" s="14"/>
      <c r="T963" s="14"/>
      <c r="U963" s="14"/>
    </row>
    <row r="964" spans="18:21" x14ac:dyDescent="0.2">
      <c r="R964" s="14"/>
      <c r="S964" s="14"/>
      <c r="T964" s="14"/>
      <c r="U964" s="14"/>
    </row>
    <row r="965" spans="18:21" x14ac:dyDescent="0.2">
      <c r="R965" s="14"/>
      <c r="S965" s="14"/>
      <c r="T965" s="14"/>
      <c r="U965" s="14"/>
    </row>
    <row r="966" spans="18:21" x14ac:dyDescent="0.2">
      <c r="R966" s="14"/>
      <c r="S966" s="14"/>
      <c r="T966" s="14"/>
      <c r="U966" s="14"/>
    </row>
    <row r="967" spans="18:21" x14ac:dyDescent="0.2">
      <c r="R967" s="14"/>
      <c r="S967" s="14"/>
      <c r="T967" s="14"/>
      <c r="U967" s="14"/>
    </row>
    <row r="968" spans="18:21" x14ac:dyDescent="0.2">
      <c r="R968" s="14"/>
      <c r="S968" s="14"/>
      <c r="T968" s="14"/>
      <c r="U968" s="14"/>
    </row>
    <row r="969" spans="18:21" x14ac:dyDescent="0.2">
      <c r="R969" s="14"/>
      <c r="S969" s="14"/>
      <c r="T969" s="14"/>
      <c r="U969" s="14"/>
    </row>
    <row r="970" spans="18:21" x14ac:dyDescent="0.2">
      <c r="R970" s="14"/>
      <c r="S970" s="14"/>
      <c r="T970" s="14"/>
      <c r="U970" s="14"/>
    </row>
    <row r="971" spans="18:21" x14ac:dyDescent="0.2">
      <c r="R971" s="14"/>
      <c r="S971" s="14"/>
      <c r="T971" s="14"/>
      <c r="U971" s="14"/>
    </row>
    <row r="972" spans="18:21" x14ac:dyDescent="0.2">
      <c r="R972" s="14"/>
      <c r="S972" s="14"/>
      <c r="T972" s="14"/>
      <c r="U972" s="14"/>
    </row>
    <row r="973" spans="18:21" x14ac:dyDescent="0.2">
      <c r="R973" s="14"/>
      <c r="S973" s="14"/>
      <c r="T973" s="14"/>
      <c r="U973" s="14"/>
    </row>
  </sheetData>
  <phoneticPr fontId="0" type="noConversion"/>
  <pageMargins left="0.75" right="0.75" top="1" bottom="1" header="0.5" footer="0.5"/>
  <headerFooter alignWithMargins="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973"/>
  <sheetViews>
    <sheetView topLeftCell="A33" workbookViewId="0">
      <selection activeCell="A42" sqref="A42"/>
    </sheetView>
  </sheetViews>
  <sheetFormatPr defaultColWidth="9.109375" defaultRowHeight="10.199999999999999" outlineLevelRow="2" x14ac:dyDescent="0.2"/>
  <cols>
    <col min="1" max="1" width="15.5546875" style="2" customWidth="1"/>
    <col min="2" max="2" width="9.5546875" style="12" bestFit="1" customWidth="1"/>
    <col min="3" max="3" width="13.44140625" style="137" bestFit="1" customWidth="1"/>
    <col min="4" max="4" width="11.44140625" style="14" customWidth="1"/>
    <col min="5" max="5" width="11.44140625" style="75" bestFit="1" customWidth="1"/>
    <col min="6" max="6" width="11.6640625" style="32" customWidth="1"/>
    <col min="7" max="7" width="10.44140625" style="14" bestFit="1" customWidth="1"/>
    <col min="8" max="8" width="9.33203125" style="14" customWidth="1"/>
    <col min="9" max="9" width="10.44140625" style="14" bestFit="1" customWidth="1"/>
    <col min="10" max="10" width="10.109375" style="32" bestFit="1" customWidth="1"/>
    <col min="11" max="11" width="10.44140625" style="32" bestFit="1" customWidth="1"/>
    <col min="12" max="15" width="9.109375" style="32"/>
    <col min="16" max="16" width="14.88671875" style="32" bestFit="1" customWidth="1"/>
    <col min="17" max="17" width="13.33203125" style="32" bestFit="1" customWidth="1"/>
    <col min="18" max="18" width="14.88671875" style="32" bestFit="1" customWidth="1"/>
    <col min="19" max="19" width="12.109375" style="32" bestFit="1" customWidth="1"/>
    <col min="20" max="20" width="10.109375" style="32" bestFit="1" customWidth="1"/>
    <col min="21" max="21" width="5.44140625" style="201" bestFit="1" customWidth="1"/>
    <col min="22" max="22" width="13.44140625" style="32" customWidth="1"/>
    <col min="23" max="23" width="21.33203125" style="32" bestFit="1" customWidth="1"/>
    <col min="24" max="24" width="14.6640625" style="32" bestFit="1" customWidth="1"/>
    <col min="25" max="25" width="7.88671875" style="47" customWidth="1"/>
    <col min="26" max="26" width="16.44140625" style="32" customWidth="1"/>
    <col min="27" max="27" width="9.109375" style="32"/>
    <col min="28" max="28" width="8.44140625" style="32" customWidth="1"/>
    <col min="29" max="29" width="8.33203125" style="202" bestFit="1" customWidth="1"/>
    <col min="30" max="31" width="11.109375" style="14" bestFit="1" customWidth="1"/>
    <col min="32" max="32" width="10.44140625" style="14" bestFit="1" customWidth="1"/>
    <col min="33" max="33" width="10.109375" style="203" bestFit="1" customWidth="1"/>
    <col min="34" max="34" width="12.33203125" style="32" customWidth="1"/>
    <col min="35" max="35" width="12" style="47" bestFit="1" customWidth="1"/>
    <col min="36" max="36" width="11" style="235" bestFit="1" customWidth="1"/>
    <col min="37" max="37" width="10.44140625" style="201" bestFit="1" customWidth="1"/>
    <col min="38" max="38" width="10.109375" style="32" bestFit="1" customWidth="1"/>
    <col min="39" max="39" width="11.44140625" style="32" bestFit="1" customWidth="1"/>
    <col min="40" max="16384" width="9.109375" style="32"/>
  </cols>
  <sheetData>
    <row r="1" spans="1:43" ht="13.2" x14ac:dyDescent="0.25">
      <c r="A1" s="34" t="s">
        <v>226</v>
      </c>
      <c r="B1" s="32"/>
      <c r="C1" s="200"/>
      <c r="O1" s="34"/>
      <c r="AB1" s="38" t="s">
        <v>77</v>
      </c>
    </row>
    <row r="2" spans="1:43" ht="16.5" customHeight="1" x14ac:dyDescent="0.25">
      <c r="A2" s="153" t="s">
        <v>227</v>
      </c>
      <c r="B2" s="204"/>
      <c r="C2" s="205"/>
      <c r="D2" s="206"/>
      <c r="E2" s="207"/>
      <c r="F2" s="204"/>
      <c r="G2" s="206"/>
      <c r="H2" s="206"/>
      <c r="I2" s="206"/>
      <c r="J2" s="204"/>
      <c r="K2" s="204"/>
      <c r="O2" s="34"/>
      <c r="AB2" s="2"/>
    </row>
    <row r="3" spans="1:43" ht="18.75" customHeight="1" x14ac:dyDescent="0.2">
      <c r="A3" s="153"/>
      <c r="B3" s="453" t="s">
        <v>228</v>
      </c>
      <c r="C3" s="208"/>
      <c r="D3" s="453" t="s">
        <v>230</v>
      </c>
      <c r="E3" s="207"/>
      <c r="F3" s="453" t="s">
        <v>232</v>
      </c>
      <c r="G3" s="207"/>
      <c r="H3" s="453" t="s">
        <v>234</v>
      </c>
      <c r="I3" s="207"/>
      <c r="J3" s="453" t="s">
        <v>236</v>
      </c>
      <c r="K3" s="207"/>
      <c r="L3" s="453" t="s">
        <v>238</v>
      </c>
      <c r="M3" s="207"/>
      <c r="N3" s="453" t="s">
        <v>240</v>
      </c>
      <c r="O3" s="207"/>
      <c r="P3" s="204"/>
      <c r="Q3" s="204"/>
      <c r="U3" s="32"/>
      <c r="Y3" s="32"/>
      <c r="AC3" s="201"/>
      <c r="AD3" s="32"/>
      <c r="AE3" s="32"/>
      <c r="AF3" s="32"/>
      <c r="AG3" s="47"/>
      <c r="AI3" s="32"/>
      <c r="AJ3" s="32"/>
      <c r="AK3" s="202"/>
      <c r="AL3" s="14"/>
      <c r="AM3" s="14"/>
      <c r="AN3" s="14"/>
      <c r="AO3" s="203"/>
      <c r="AQ3" s="47"/>
    </row>
    <row r="4" spans="1:43" ht="17.100000000000001" customHeight="1" x14ac:dyDescent="0.25">
      <c r="A4" s="118"/>
      <c r="B4" s="24" t="s">
        <v>229</v>
      </c>
      <c r="C4" s="32"/>
      <c r="D4" s="231" t="s">
        <v>231</v>
      </c>
      <c r="E4" s="24"/>
      <c r="F4" s="231" t="s">
        <v>233</v>
      </c>
      <c r="G4" s="24"/>
      <c r="H4" s="231" t="s">
        <v>235</v>
      </c>
      <c r="I4" s="24"/>
      <c r="J4" s="231" t="s">
        <v>237</v>
      </c>
      <c r="K4" s="24"/>
      <c r="L4" s="231" t="s">
        <v>239</v>
      </c>
      <c r="M4" s="24"/>
      <c r="N4" s="231" t="s">
        <v>241</v>
      </c>
      <c r="O4" s="24"/>
      <c r="P4" s="24"/>
      <c r="U4" s="32"/>
      <c r="V4" s="203"/>
      <c r="Y4" s="203"/>
      <c r="AC4" s="32"/>
      <c r="AD4" s="209"/>
      <c r="AE4" s="32"/>
      <c r="AF4" s="32"/>
      <c r="AG4" s="47"/>
      <c r="AI4" s="32"/>
      <c r="AJ4" s="32"/>
      <c r="AK4" s="202"/>
      <c r="AL4" s="14"/>
      <c r="AM4" s="14"/>
      <c r="AN4" s="14"/>
      <c r="AO4" s="203"/>
      <c r="AQ4" s="47"/>
    </row>
    <row r="5" spans="1:43" ht="17.100000000000001" customHeight="1" x14ac:dyDescent="0.2">
      <c r="A5" s="12"/>
      <c r="B5" s="121" t="s">
        <v>20</v>
      </c>
      <c r="C5" s="121" t="s">
        <v>21</v>
      </c>
      <c r="D5" s="121" t="s">
        <v>20</v>
      </c>
      <c r="E5" s="121" t="s">
        <v>21</v>
      </c>
      <c r="F5" s="121" t="s">
        <v>20</v>
      </c>
      <c r="G5" s="121" t="s">
        <v>21</v>
      </c>
      <c r="H5" s="121" t="s">
        <v>20</v>
      </c>
      <c r="I5" s="121" t="s">
        <v>21</v>
      </c>
      <c r="J5" s="121" t="s">
        <v>20</v>
      </c>
      <c r="K5" s="121" t="s">
        <v>21</v>
      </c>
      <c r="L5" s="121" t="s">
        <v>20</v>
      </c>
      <c r="M5" s="121" t="s">
        <v>21</v>
      </c>
      <c r="N5" s="121" t="s">
        <v>20</v>
      </c>
      <c r="O5" s="121" t="s">
        <v>21</v>
      </c>
      <c r="P5" s="24"/>
      <c r="U5" s="135"/>
      <c r="V5" s="203"/>
      <c r="X5" s="14"/>
      <c r="Y5" s="203"/>
      <c r="AA5" s="14"/>
      <c r="AB5" s="14"/>
      <c r="AC5" s="75"/>
      <c r="AD5" s="15"/>
      <c r="AE5" s="32"/>
      <c r="AF5" s="32"/>
      <c r="AG5" s="47"/>
      <c r="AI5" s="32"/>
      <c r="AJ5" s="32"/>
      <c r="AK5" s="202"/>
      <c r="AL5" s="14"/>
      <c r="AM5" s="14"/>
      <c r="AN5" s="14"/>
      <c r="AO5" s="203"/>
      <c r="AQ5" s="47"/>
    </row>
    <row r="6" spans="1:43" ht="15" customHeight="1" x14ac:dyDescent="0.2">
      <c r="A6" s="12">
        <v>1</v>
      </c>
      <c r="B6" s="24">
        <v>-3406</v>
      </c>
      <c r="C6" s="24"/>
      <c r="D6" s="24"/>
      <c r="E6" s="24">
        <v>-25</v>
      </c>
      <c r="F6" s="24"/>
      <c r="G6" s="24">
        <v>-30</v>
      </c>
      <c r="H6" s="24"/>
      <c r="I6" s="24"/>
      <c r="J6" s="24"/>
      <c r="K6" s="24"/>
      <c r="L6" s="24"/>
      <c r="M6" s="24"/>
      <c r="N6" s="24"/>
      <c r="O6" s="24"/>
      <c r="P6" s="24">
        <f>+C6+E6+I6+K6+M6+O6-B6-D6-F6-H6-J6-L6-N6</f>
        <v>3381</v>
      </c>
      <c r="U6" s="135"/>
      <c r="V6" s="203"/>
      <c r="X6" s="14"/>
      <c r="Y6" s="203"/>
      <c r="AA6" s="14"/>
      <c r="AB6" s="210"/>
      <c r="AC6" s="75"/>
      <c r="AD6" s="15"/>
      <c r="AE6" s="15"/>
      <c r="AF6" s="32"/>
      <c r="AG6" s="47"/>
      <c r="AI6" s="32"/>
      <c r="AJ6" s="12"/>
      <c r="AK6" s="211"/>
      <c r="AL6" s="121"/>
      <c r="AM6" s="121"/>
      <c r="AN6" s="121"/>
      <c r="AO6" s="12"/>
      <c r="AQ6" s="47"/>
    </row>
    <row r="7" spans="1:43" ht="15" customHeight="1" x14ac:dyDescent="0.2">
      <c r="A7" s="12">
        <v>2</v>
      </c>
      <c r="B7" s="24">
        <v>-1974</v>
      </c>
      <c r="C7" s="24"/>
      <c r="D7" s="24"/>
      <c r="E7" s="24">
        <v>-25</v>
      </c>
      <c r="F7" s="24"/>
      <c r="G7" s="24">
        <v>-30</v>
      </c>
      <c r="H7" s="24"/>
      <c r="I7" s="24"/>
      <c r="J7" s="24"/>
      <c r="K7" s="24"/>
      <c r="L7" s="24"/>
      <c r="M7" s="24"/>
      <c r="N7" s="24"/>
      <c r="O7" s="24"/>
      <c r="P7" s="24">
        <f>+C7+E7+I7+K7+M7+O7-B7-D7-F7-H7-J7-L7-N7</f>
        <v>1949</v>
      </c>
      <c r="Q7" s="135"/>
      <c r="R7" s="135"/>
      <c r="S7" s="135"/>
      <c r="T7" s="135"/>
      <c r="U7" s="135"/>
      <c r="V7" s="203"/>
      <c r="X7" s="14"/>
      <c r="Y7" s="203"/>
      <c r="AA7" s="14"/>
      <c r="AB7" s="14"/>
      <c r="AC7" s="75"/>
      <c r="AD7" s="15"/>
      <c r="AE7" s="15"/>
      <c r="AF7" s="32"/>
      <c r="AG7" s="47"/>
      <c r="AI7" s="32"/>
      <c r="AJ7" s="101"/>
      <c r="AK7" s="212"/>
      <c r="AL7" s="24"/>
      <c r="AM7" s="24"/>
      <c r="AN7" s="106"/>
      <c r="AO7" s="143"/>
      <c r="AQ7" s="47"/>
    </row>
    <row r="8" spans="1:43" ht="15" customHeight="1" outlineLevel="2" x14ac:dyDescent="0.2">
      <c r="A8" s="12">
        <v>3</v>
      </c>
      <c r="B8" s="24">
        <v>-1939</v>
      </c>
      <c r="C8" s="24">
        <v>-1900</v>
      </c>
      <c r="D8" s="24"/>
      <c r="E8" s="24">
        <v>-25</v>
      </c>
      <c r="F8" s="24"/>
      <c r="G8" s="24">
        <v>-30</v>
      </c>
      <c r="H8" s="24"/>
      <c r="I8" s="24"/>
      <c r="J8" s="24"/>
      <c r="K8" s="24"/>
      <c r="L8" s="24"/>
      <c r="M8" s="24"/>
      <c r="N8" s="24"/>
      <c r="O8" s="24"/>
      <c r="P8" s="24">
        <f t="shared" ref="P8:P36" si="0">+C8+E8+I8+K8+M8+O8-B8-D8-F8-H8-J8-L8-N8</f>
        <v>14</v>
      </c>
      <c r="U8" s="135"/>
      <c r="V8" s="203"/>
      <c r="X8" s="14"/>
      <c r="Y8" s="203"/>
      <c r="AA8" s="14"/>
      <c r="AB8" s="14"/>
      <c r="AC8" s="75"/>
      <c r="AD8" s="15"/>
      <c r="AE8" s="15"/>
      <c r="AF8" s="32"/>
      <c r="AG8" s="47"/>
      <c r="AI8" s="32"/>
      <c r="AJ8" s="101"/>
      <c r="AK8" s="212"/>
      <c r="AL8" s="24"/>
      <c r="AM8" s="24"/>
      <c r="AN8" s="106"/>
      <c r="AO8" s="143"/>
      <c r="AP8" s="15"/>
      <c r="AQ8" s="47"/>
    </row>
    <row r="9" spans="1:43" ht="15" customHeight="1" outlineLevel="1" x14ac:dyDescent="0.2">
      <c r="A9" s="12">
        <v>4</v>
      </c>
      <c r="B9" s="24">
        <v>-1840</v>
      </c>
      <c r="C9" s="24">
        <v>-2104</v>
      </c>
      <c r="D9" s="51"/>
      <c r="E9" s="24">
        <v>-25</v>
      </c>
      <c r="F9" s="24"/>
      <c r="G9" s="24">
        <v>-30</v>
      </c>
      <c r="H9" s="24"/>
      <c r="I9" s="24"/>
      <c r="J9" s="24"/>
      <c r="K9" s="24"/>
      <c r="L9" s="51"/>
      <c r="M9" s="24"/>
      <c r="N9" s="51"/>
      <c r="O9" s="24"/>
      <c r="P9" s="24">
        <f t="shared" si="0"/>
        <v>-289</v>
      </c>
      <c r="U9" s="135"/>
      <c r="V9" s="203"/>
      <c r="X9" s="14"/>
      <c r="Y9" s="203"/>
      <c r="AA9" s="14"/>
      <c r="AB9" s="14"/>
      <c r="AC9" s="75"/>
      <c r="AD9" s="15"/>
      <c r="AE9" s="15"/>
      <c r="AF9" s="32"/>
      <c r="AG9" s="47"/>
      <c r="AI9" s="32"/>
      <c r="AJ9" s="101"/>
      <c r="AK9" s="212"/>
      <c r="AL9" s="24"/>
      <c r="AM9" s="24"/>
      <c r="AN9" s="106"/>
      <c r="AO9" s="143"/>
      <c r="AP9" s="15"/>
      <c r="AQ9" s="47"/>
    </row>
    <row r="10" spans="1:43" ht="15" customHeight="1" outlineLevel="2" x14ac:dyDescent="0.2">
      <c r="A10" s="12">
        <v>5</v>
      </c>
      <c r="B10" s="24">
        <v>-1968</v>
      </c>
      <c r="C10" s="24">
        <v>-2104</v>
      </c>
      <c r="D10" s="51"/>
      <c r="E10" s="24">
        <v>-25</v>
      </c>
      <c r="F10" s="24"/>
      <c r="G10" s="24">
        <v>-30</v>
      </c>
      <c r="H10" s="24"/>
      <c r="I10" s="24"/>
      <c r="J10" s="24"/>
      <c r="K10" s="24"/>
      <c r="L10" s="51"/>
      <c r="M10" s="24"/>
      <c r="N10" s="51"/>
      <c r="O10" s="24"/>
      <c r="P10" s="24">
        <f t="shared" si="0"/>
        <v>-161</v>
      </c>
      <c r="U10" s="135"/>
      <c r="V10" s="203"/>
      <c r="X10" s="14"/>
      <c r="Y10" s="203"/>
      <c r="AA10" s="14"/>
      <c r="AB10" s="14"/>
      <c r="AC10" s="75"/>
      <c r="AD10" s="15"/>
      <c r="AE10" s="15"/>
      <c r="AF10" s="32"/>
      <c r="AG10" s="47"/>
      <c r="AI10" s="32"/>
      <c r="AJ10" s="101"/>
      <c r="AK10" s="212"/>
      <c r="AL10" s="24"/>
      <c r="AM10" s="24"/>
      <c r="AN10" s="106"/>
      <c r="AO10" s="143"/>
      <c r="AP10" s="15"/>
      <c r="AQ10" s="47"/>
    </row>
    <row r="11" spans="1:43" ht="15" customHeight="1" outlineLevel="2" x14ac:dyDescent="0.2">
      <c r="A11" s="12">
        <v>6</v>
      </c>
      <c r="B11" s="24">
        <v>-1992</v>
      </c>
      <c r="C11" s="24">
        <v>-2104</v>
      </c>
      <c r="D11" s="24"/>
      <c r="E11" s="24">
        <v>-25</v>
      </c>
      <c r="F11" s="24"/>
      <c r="G11" s="24">
        <v>-30</v>
      </c>
      <c r="H11" s="24"/>
      <c r="I11" s="24"/>
      <c r="J11" s="24"/>
      <c r="K11" s="24"/>
      <c r="L11" s="24"/>
      <c r="M11" s="24"/>
      <c r="N11" s="24"/>
      <c r="O11" s="24"/>
      <c r="P11" s="24">
        <f t="shared" si="0"/>
        <v>-137</v>
      </c>
      <c r="U11" s="135"/>
      <c r="V11" s="203"/>
      <c r="X11" s="14"/>
      <c r="Y11" s="203"/>
      <c r="AA11" s="14"/>
      <c r="AB11" s="14"/>
      <c r="AC11" s="75"/>
      <c r="AD11" s="15"/>
      <c r="AE11" s="15"/>
      <c r="AF11" s="32"/>
      <c r="AG11" s="47"/>
      <c r="AI11" s="32"/>
      <c r="AJ11" s="101"/>
      <c r="AK11" s="212"/>
      <c r="AL11" s="24"/>
      <c r="AM11" s="24"/>
      <c r="AN11" s="106"/>
      <c r="AO11" s="143"/>
      <c r="AP11" s="15"/>
      <c r="AQ11" s="47"/>
    </row>
    <row r="12" spans="1:43" ht="15" customHeight="1" outlineLevel="2" x14ac:dyDescent="0.2">
      <c r="A12" s="12">
        <v>7</v>
      </c>
      <c r="B12" s="24">
        <v>-1997</v>
      </c>
      <c r="C12" s="24">
        <v>-2104</v>
      </c>
      <c r="D12" s="51"/>
      <c r="E12" s="24">
        <v>-25</v>
      </c>
      <c r="F12" s="24"/>
      <c r="G12" s="24">
        <v>-30</v>
      </c>
      <c r="H12" s="24"/>
      <c r="I12" s="24"/>
      <c r="J12" s="24"/>
      <c r="K12" s="24"/>
      <c r="L12" s="51"/>
      <c r="M12" s="24"/>
      <c r="N12" s="51"/>
      <c r="O12" s="24"/>
      <c r="P12" s="24">
        <f t="shared" si="0"/>
        <v>-132</v>
      </c>
      <c r="U12" s="135"/>
      <c r="V12" s="203"/>
      <c r="X12" s="14"/>
      <c r="Y12" s="203"/>
      <c r="AA12" s="14"/>
      <c r="AB12" s="14"/>
      <c r="AC12" s="75"/>
      <c r="AD12" s="15"/>
      <c r="AE12" s="15"/>
      <c r="AF12" s="32"/>
      <c r="AG12" s="47"/>
      <c r="AI12" s="32"/>
      <c r="AJ12" s="101"/>
      <c r="AK12" s="212"/>
      <c r="AL12" s="24"/>
      <c r="AM12" s="24"/>
      <c r="AN12" s="106"/>
      <c r="AO12" s="143"/>
      <c r="AP12" s="15"/>
      <c r="AQ12" s="47"/>
    </row>
    <row r="13" spans="1:43" ht="15" customHeight="1" outlineLevel="2" x14ac:dyDescent="0.2">
      <c r="A13" s="12">
        <v>8</v>
      </c>
      <c r="B13" s="24">
        <v>-2162</v>
      </c>
      <c r="C13" s="24">
        <v>-2104</v>
      </c>
      <c r="D13" s="24">
        <v>-3</v>
      </c>
      <c r="E13" s="24">
        <v>-25</v>
      </c>
      <c r="F13" s="24"/>
      <c r="G13" s="24">
        <v>-30</v>
      </c>
      <c r="H13" s="24"/>
      <c r="I13" s="24"/>
      <c r="J13" s="24"/>
      <c r="K13" s="24"/>
      <c r="L13" s="24"/>
      <c r="M13" s="24"/>
      <c r="N13" s="24"/>
      <c r="O13" s="24"/>
      <c r="P13" s="24">
        <f t="shared" si="0"/>
        <v>36</v>
      </c>
      <c r="U13" s="135"/>
      <c r="V13" s="203"/>
      <c r="X13" s="14"/>
      <c r="Y13" s="203"/>
      <c r="AA13" s="14"/>
      <c r="AB13" s="14"/>
      <c r="AC13" s="75"/>
      <c r="AD13" s="15"/>
      <c r="AE13" s="15"/>
      <c r="AF13" s="32"/>
      <c r="AG13" s="47"/>
      <c r="AI13" s="32"/>
      <c r="AJ13" s="101"/>
      <c r="AK13" s="212"/>
      <c r="AL13" s="24"/>
      <c r="AM13" s="24"/>
      <c r="AN13" s="106"/>
      <c r="AO13" s="143"/>
      <c r="AP13" s="15"/>
      <c r="AQ13" s="47"/>
    </row>
    <row r="14" spans="1:43" ht="15" customHeight="1" outlineLevel="1" x14ac:dyDescent="0.2">
      <c r="A14" s="12">
        <v>9</v>
      </c>
      <c r="B14" s="24">
        <v>-2166</v>
      </c>
      <c r="C14" s="24">
        <v>-2104</v>
      </c>
      <c r="D14" s="24"/>
      <c r="E14" s="24">
        <v>-25</v>
      </c>
      <c r="F14" s="24"/>
      <c r="G14" s="24">
        <v>-30</v>
      </c>
      <c r="H14" s="24"/>
      <c r="I14" s="24"/>
      <c r="J14" s="24"/>
      <c r="K14" s="24"/>
      <c r="L14" s="24"/>
      <c r="M14" s="24"/>
      <c r="N14" s="24"/>
      <c r="O14" s="24"/>
      <c r="P14" s="24">
        <f t="shared" si="0"/>
        <v>37</v>
      </c>
      <c r="U14" s="135"/>
      <c r="V14" s="203"/>
      <c r="X14" s="14"/>
      <c r="Y14" s="203"/>
      <c r="AA14" s="14"/>
      <c r="AB14" s="14"/>
      <c r="AC14" s="75"/>
      <c r="AD14" s="15"/>
      <c r="AE14" s="15"/>
      <c r="AF14" s="32"/>
      <c r="AG14" s="47"/>
      <c r="AI14" s="32"/>
      <c r="AJ14" s="101"/>
      <c r="AK14" s="212"/>
      <c r="AL14" s="24"/>
      <c r="AM14" s="24"/>
      <c r="AN14" s="106"/>
      <c r="AO14" s="143"/>
      <c r="AP14" s="15"/>
      <c r="AQ14" s="47"/>
    </row>
    <row r="15" spans="1:43" ht="15" customHeight="1" outlineLevel="2" x14ac:dyDescent="0.2">
      <c r="A15" s="12">
        <v>10</v>
      </c>
      <c r="B15" s="24">
        <v>-2130</v>
      </c>
      <c r="C15" s="24">
        <v>-2104</v>
      </c>
      <c r="D15" s="24">
        <v>-7</v>
      </c>
      <c r="E15" s="24">
        <v>-25</v>
      </c>
      <c r="F15" s="24"/>
      <c r="G15" s="24">
        <v>-30</v>
      </c>
      <c r="H15" s="24"/>
      <c r="I15" s="24"/>
      <c r="J15" s="24"/>
      <c r="K15" s="24"/>
      <c r="L15" s="24"/>
      <c r="M15" s="24"/>
      <c r="N15" s="24"/>
      <c r="O15" s="24"/>
      <c r="P15" s="24">
        <f t="shared" si="0"/>
        <v>8</v>
      </c>
      <c r="U15" s="135"/>
      <c r="V15" s="203"/>
      <c r="X15" s="14"/>
      <c r="Y15" s="32"/>
      <c r="AC15" s="201"/>
      <c r="AD15" s="32"/>
      <c r="AE15" s="32"/>
      <c r="AF15" s="32"/>
      <c r="AG15" s="47"/>
      <c r="AI15" s="32"/>
      <c r="AJ15" s="101"/>
      <c r="AK15" s="212"/>
      <c r="AL15" s="24"/>
      <c r="AM15" s="24"/>
      <c r="AN15" s="106"/>
      <c r="AO15" s="143"/>
      <c r="AP15" s="15"/>
      <c r="AQ15" s="47"/>
    </row>
    <row r="16" spans="1:43" ht="18" customHeight="1" outlineLevel="2" x14ac:dyDescent="0.2">
      <c r="A16" s="12">
        <v>11</v>
      </c>
      <c r="B16" s="24">
        <v>-2131</v>
      </c>
      <c r="C16" s="24">
        <v>-2104</v>
      </c>
      <c r="D16" s="24"/>
      <c r="E16" s="24">
        <v>-25</v>
      </c>
      <c r="F16" s="24"/>
      <c r="G16" s="24">
        <v>-30</v>
      </c>
      <c r="H16" s="24"/>
      <c r="I16" s="24"/>
      <c r="J16" s="24"/>
      <c r="K16" s="24"/>
      <c r="L16" s="24"/>
      <c r="M16" s="24"/>
      <c r="N16" s="24"/>
      <c r="O16" s="24"/>
      <c r="P16" s="24">
        <f t="shared" si="0"/>
        <v>2</v>
      </c>
      <c r="U16" s="135"/>
      <c r="V16" s="203"/>
      <c r="X16" s="14"/>
      <c r="Y16" s="203"/>
      <c r="AA16" s="14"/>
      <c r="AB16" s="14"/>
      <c r="AC16" s="75"/>
      <c r="AD16" s="15"/>
      <c r="AE16" s="15"/>
      <c r="AF16" s="32"/>
      <c r="AG16" s="47"/>
      <c r="AI16" s="32"/>
      <c r="AJ16" s="101"/>
      <c r="AK16" s="212"/>
      <c r="AL16" s="24"/>
      <c r="AM16" s="24"/>
      <c r="AN16" s="106"/>
      <c r="AO16" s="143"/>
      <c r="AP16" s="15"/>
      <c r="AQ16" s="47"/>
    </row>
    <row r="17" spans="1:43" ht="18" customHeight="1" outlineLevel="2" x14ac:dyDescent="0.2">
      <c r="A17" s="12">
        <v>12</v>
      </c>
      <c r="B17" s="24">
        <v>-2157</v>
      </c>
      <c r="C17" s="24">
        <v>-2104</v>
      </c>
      <c r="D17" s="24"/>
      <c r="E17" s="24">
        <v>-25</v>
      </c>
      <c r="F17" s="24"/>
      <c r="G17" s="24">
        <v>-30</v>
      </c>
      <c r="H17" s="24"/>
      <c r="I17" s="24"/>
      <c r="J17" s="24"/>
      <c r="K17" s="24"/>
      <c r="L17" s="24"/>
      <c r="M17" s="24"/>
      <c r="N17" s="24"/>
      <c r="O17" s="24"/>
      <c r="P17" s="24">
        <f t="shared" si="0"/>
        <v>28</v>
      </c>
      <c r="U17" s="135"/>
      <c r="V17" s="203"/>
      <c r="X17" s="14"/>
      <c r="Y17" s="203"/>
      <c r="AC17" s="201"/>
      <c r="AD17" s="32"/>
      <c r="AE17" s="32"/>
      <c r="AF17" s="32"/>
      <c r="AG17" s="47"/>
      <c r="AI17" s="32"/>
      <c r="AJ17" s="101"/>
      <c r="AK17" s="212"/>
      <c r="AL17" s="24"/>
      <c r="AM17" s="24"/>
      <c r="AN17" s="106"/>
      <c r="AO17" s="143"/>
      <c r="AP17" s="15"/>
      <c r="AQ17" s="47"/>
    </row>
    <row r="18" spans="1:43" ht="18" customHeight="1" outlineLevel="1" x14ac:dyDescent="0.2">
      <c r="A18" s="12">
        <v>13</v>
      </c>
      <c r="B18" s="24">
        <v>-2181</v>
      </c>
      <c r="C18" s="24">
        <v>-2104</v>
      </c>
      <c r="D18" s="24"/>
      <c r="E18" s="24">
        <v>-25</v>
      </c>
      <c r="F18" s="24"/>
      <c r="G18" s="24">
        <v>-30</v>
      </c>
      <c r="H18" s="24"/>
      <c r="I18" s="24"/>
      <c r="J18" s="24"/>
      <c r="K18" s="24"/>
      <c r="L18" s="24"/>
      <c r="M18" s="24"/>
      <c r="N18" s="24"/>
      <c r="O18" s="24"/>
      <c r="P18" s="24">
        <f t="shared" si="0"/>
        <v>52</v>
      </c>
      <c r="U18" s="135"/>
      <c r="V18" s="203"/>
      <c r="X18" s="14"/>
      <c r="Y18" s="203"/>
      <c r="AC18" s="201"/>
      <c r="AD18" s="32"/>
      <c r="AE18" s="32"/>
      <c r="AF18" s="32"/>
      <c r="AG18" s="47"/>
      <c r="AI18" s="32"/>
      <c r="AJ18" s="101"/>
      <c r="AK18" s="212"/>
      <c r="AL18" s="24"/>
      <c r="AM18" s="24"/>
      <c r="AN18" s="106"/>
      <c r="AO18" s="143"/>
      <c r="AP18" s="15"/>
      <c r="AQ18" s="47"/>
    </row>
    <row r="19" spans="1:43" ht="18" customHeight="1" outlineLevel="2" x14ac:dyDescent="0.2">
      <c r="A19" s="12">
        <v>14</v>
      </c>
      <c r="B19" s="24">
        <v>-2112</v>
      </c>
      <c r="C19" s="24">
        <v>-2104</v>
      </c>
      <c r="D19" s="24"/>
      <c r="E19" s="24">
        <v>-25</v>
      </c>
      <c r="F19" s="24"/>
      <c r="G19" s="24">
        <v>-30</v>
      </c>
      <c r="H19" s="24"/>
      <c r="I19" s="24"/>
      <c r="J19" s="24"/>
      <c r="K19" s="24"/>
      <c r="L19" s="24"/>
      <c r="M19" s="24"/>
      <c r="N19" s="24"/>
      <c r="O19" s="24"/>
      <c r="P19" s="24">
        <f t="shared" si="0"/>
        <v>-17</v>
      </c>
      <c r="U19" s="135"/>
      <c r="V19" s="203"/>
      <c r="X19" s="14"/>
      <c r="Y19" s="203"/>
      <c r="AA19" s="14"/>
      <c r="AC19" s="201"/>
      <c r="AD19" s="32"/>
      <c r="AE19" s="32"/>
      <c r="AF19" s="32"/>
      <c r="AG19" s="47"/>
      <c r="AI19" s="32"/>
      <c r="AJ19" s="101"/>
      <c r="AK19" s="212"/>
      <c r="AL19" s="24"/>
      <c r="AM19" s="24"/>
      <c r="AN19" s="106"/>
      <c r="AO19" s="143"/>
      <c r="AP19" s="15"/>
      <c r="AQ19" s="47"/>
    </row>
    <row r="20" spans="1:43" ht="18" customHeight="1" outlineLevel="1" x14ac:dyDescent="0.2">
      <c r="A20" s="12">
        <v>15</v>
      </c>
      <c r="B20" s="24">
        <v>-2111</v>
      </c>
      <c r="C20" s="24">
        <v>-2104</v>
      </c>
      <c r="D20" s="24"/>
      <c r="E20" s="24">
        <v>-25</v>
      </c>
      <c r="F20" s="24"/>
      <c r="G20" s="24">
        <v>-30</v>
      </c>
      <c r="H20" s="24"/>
      <c r="I20" s="24"/>
      <c r="J20" s="24"/>
      <c r="K20" s="24"/>
      <c r="L20" s="24"/>
      <c r="M20" s="24"/>
      <c r="N20" s="24"/>
      <c r="O20" s="24"/>
      <c r="P20" s="24">
        <f t="shared" si="0"/>
        <v>-18</v>
      </c>
      <c r="U20" s="135"/>
      <c r="V20" s="203"/>
      <c r="X20" s="14"/>
      <c r="Y20" s="203"/>
      <c r="AA20" s="14"/>
      <c r="AC20" s="201"/>
      <c r="AD20" s="32"/>
      <c r="AE20" s="32"/>
      <c r="AF20" s="32"/>
      <c r="AG20" s="47"/>
      <c r="AI20" s="32"/>
      <c r="AJ20" s="101"/>
      <c r="AK20" s="212"/>
      <c r="AL20" s="24"/>
      <c r="AM20" s="24"/>
      <c r="AN20" s="106"/>
      <c r="AO20" s="143"/>
      <c r="AP20" s="15"/>
      <c r="AQ20" s="47"/>
    </row>
    <row r="21" spans="1:43" ht="18" customHeight="1" outlineLevel="2" x14ac:dyDescent="0.2">
      <c r="A21" s="12">
        <v>16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>
        <f t="shared" si="0"/>
        <v>0</v>
      </c>
      <c r="U21" s="135"/>
      <c r="V21" s="203"/>
      <c r="X21" s="14"/>
      <c r="Y21" s="203"/>
      <c r="AA21" s="14"/>
      <c r="AC21" s="201"/>
      <c r="AD21" s="32"/>
      <c r="AE21" s="32"/>
      <c r="AF21" s="32"/>
      <c r="AG21" s="47"/>
      <c r="AI21" s="32"/>
      <c r="AJ21" s="101"/>
      <c r="AK21" s="212"/>
      <c r="AL21" s="24"/>
      <c r="AM21" s="24"/>
      <c r="AN21" s="106"/>
      <c r="AO21" s="143"/>
      <c r="AP21" s="15"/>
      <c r="AQ21" s="47"/>
    </row>
    <row r="22" spans="1:43" ht="18" customHeight="1" outlineLevel="2" x14ac:dyDescent="0.2">
      <c r="A22" s="12">
        <v>17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>
        <f t="shared" si="0"/>
        <v>0</v>
      </c>
      <c r="U22" s="135"/>
      <c r="V22" s="203"/>
      <c r="X22" s="14"/>
      <c r="Y22" s="203"/>
      <c r="AA22" s="14"/>
      <c r="AB22" s="14"/>
      <c r="AC22" s="75"/>
      <c r="AD22" s="15"/>
      <c r="AE22" s="15"/>
      <c r="AF22" s="32"/>
      <c r="AG22" s="47"/>
      <c r="AI22" s="32"/>
      <c r="AJ22" s="101"/>
      <c r="AK22" s="212"/>
      <c r="AL22" s="24"/>
      <c r="AM22" s="24"/>
      <c r="AN22" s="106"/>
      <c r="AO22" s="143"/>
      <c r="AP22" s="15"/>
      <c r="AQ22" s="47"/>
    </row>
    <row r="23" spans="1:43" ht="18" customHeight="1" outlineLevel="1" x14ac:dyDescent="0.2">
      <c r="A23" s="12">
        <v>18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>
        <f t="shared" si="0"/>
        <v>0</v>
      </c>
      <c r="U23" s="135"/>
      <c r="V23" s="203"/>
      <c r="X23" s="14"/>
      <c r="Y23" s="203"/>
      <c r="AA23" s="14"/>
      <c r="AB23" s="14"/>
      <c r="AC23" s="75"/>
      <c r="AD23" s="15"/>
      <c r="AE23" s="15"/>
      <c r="AF23" s="32"/>
      <c r="AG23" s="47"/>
      <c r="AI23" s="32"/>
      <c r="AJ23" s="101"/>
      <c r="AK23" s="212"/>
      <c r="AL23" s="24"/>
      <c r="AM23" s="24"/>
      <c r="AN23" s="106"/>
      <c r="AO23" s="143"/>
      <c r="AP23" s="15"/>
      <c r="AQ23" s="47"/>
    </row>
    <row r="24" spans="1:43" ht="18" customHeight="1" outlineLevel="2" x14ac:dyDescent="0.2">
      <c r="A24" s="12">
        <v>19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>
        <f t="shared" si="0"/>
        <v>0</v>
      </c>
      <c r="U24" s="135"/>
      <c r="V24" s="203"/>
      <c r="X24" s="14"/>
      <c r="Y24" s="203"/>
      <c r="AA24" s="14"/>
      <c r="AB24" s="14"/>
      <c r="AC24" s="75"/>
      <c r="AD24" s="15"/>
      <c r="AE24" s="15"/>
      <c r="AF24" s="32"/>
      <c r="AG24" s="47"/>
      <c r="AI24" s="32"/>
      <c r="AJ24" s="101"/>
      <c r="AK24" s="212"/>
      <c r="AL24" s="24"/>
      <c r="AM24" s="24"/>
      <c r="AN24" s="106"/>
      <c r="AO24" s="143"/>
      <c r="AP24" s="15"/>
      <c r="AQ24" s="47"/>
    </row>
    <row r="25" spans="1:43" ht="18" customHeight="1" outlineLevel="2" x14ac:dyDescent="0.2">
      <c r="A25" s="12">
        <v>20</v>
      </c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>
        <f t="shared" si="0"/>
        <v>0</v>
      </c>
      <c r="U25" s="135"/>
      <c r="V25" s="203"/>
      <c r="W25" s="214"/>
      <c r="X25" s="14"/>
      <c r="Y25" s="203"/>
      <c r="AA25" s="14"/>
      <c r="AB25" s="14"/>
      <c r="AC25" s="75"/>
      <c r="AD25" s="15"/>
      <c r="AE25" s="15"/>
      <c r="AF25" s="32"/>
      <c r="AG25" s="47"/>
      <c r="AI25" s="32"/>
      <c r="AJ25" s="101"/>
      <c r="AK25" s="212"/>
      <c r="AL25" s="24"/>
      <c r="AM25" s="24"/>
      <c r="AN25" s="106"/>
      <c r="AO25" s="143"/>
      <c r="AP25" s="15"/>
      <c r="AQ25" s="47"/>
    </row>
    <row r="26" spans="1:43" ht="18" customHeight="1" outlineLevel="2" x14ac:dyDescent="0.2">
      <c r="A26" s="12">
        <v>21</v>
      </c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>
        <f t="shared" si="0"/>
        <v>0</v>
      </c>
      <c r="U26" s="135"/>
      <c r="V26" s="203"/>
      <c r="W26" s="135"/>
      <c r="X26" s="14"/>
      <c r="Y26" s="32"/>
      <c r="AA26" s="14"/>
      <c r="AB26" s="14"/>
      <c r="AC26" s="75"/>
      <c r="AD26" s="15"/>
      <c r="AE26" s="32"/>
      <c r="AF26" s="32"/>
      <c r="AG26" s="47"/>
      <c r="AI26" s="32"/>
      <c r="AJ26" s="101"/>
      <c r="AK26" s="212"/>
      <c r="AL26" s="24"/>
      <c r="AM26" s="24"/>
      <c r="AN26" s="106"/>
      <c r="AO26" s="143"/>
      <c r="AP26" s="15"/>
      <c r="AQ26" s="47"/>
    </row>
    <row r="27" spans="1:43" ht="18" customHeight="1" outlineLevel="2" x14ac:dyDescent="0.2">
      <c r="A27" s="12">
        <v>22</v>
      </c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>
        <f t="shared" si="0"/>
        <v>0</v>
      </c>
      <c r="U27" s="135"/>
      <c r="V27" s="203"/>
      <c r="W27" s="135"/>
      <c r="X27" s="14"/>
      <c r="Y27" s="32"/>
      <c r="AA27" s="14"/>
      <c r="AB27" s="14"/>
      <c r="AC27" s="75"/>
      <c r="AD27" s="199"/>
      <c r="AE27" s="32"/>
      <c r="AF27" s="32"/>
      <c r="AG27" s="47"/>
      <c r="AI27" s="32"/>
      <c r="AJ27" s="101"/>
      <c r="AK27" s="212"/>
      <c r="AL27" s="24"/>
      <c r="AM27" s="24"/>
      <c r="AN27" s="106"/>
      <c r="AO27" s="143"/>
      <c r="AP27" s="15"/>
      <c r="AQ27" s="47"/>
    </row>
    <row r="28" spans="1:43" ht="18" customHeight="1" outlineLevel="1" x14ac:dyDescent="0.2">
      <c r="A28" s="12">
        <v>23</v>
      </c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>
        <f t="shared" si="0"/>
        <v>0</v>
      </c>
      <c r="U28" s="135"/>
      <c r="V28" s="203"/>
      <c r="W28" s="135"/>
      <c r="X28" s="14"/>
      <c r="Y28" s="32"/>
      <c r="AA28" s="14"/>
      <c r="AB28" s="14"/>
      <c r="AC28" s="75"/>
      <c r="AD28" s="213"/>
      <c r="AE28" s="32"/>
      <c r="AF28" s="32"/>
      <c r="AG28" s="47"/>
      <c r="AI28" s="32"/>
      <c r="AJ28" s="101"/>
      <c r="AK28" s="212"/>
      <c r="AL28" s="24"/>
      <c r="AM28" s="24"/>
      <c r="AN28" s="106"/>
      <c r="AO28" s="143"/>
      <c r="AP28" s="15"/>
      <c r="AQ28" s="47"/>
    </row>
    <row r="29" spans="1:43" ht="18" customHeight="1" outlineLevel="2" thickBot="1" x14ac:dyDescent="0.25">
      <c r="A29" s="12">
        <v>24</v>
      </c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>
        <f t="shared" si="0"/>
        <v>0</v>
      </c>
      <c r="U29" s="32"/>
      <c r="V29" s="203"/>
      <c r="W29" s="135"/>
      <c r="X29" s="14"/>
      <c r="Y29" s="32"/>
      <c r="AA29" s="14"/>
      <c r="AB29" s="14"/>
      <c r="AC29" s="75"/>
      <c r="AD29" s="216"/>
      <c r="AE29" s="32"/>
      <c r="AF29" s="32"/>
      <c r="AG29" s="47"/>
      <c r="AI29" s="32"/>
      <c r="AJ29" s="101"/>
      <c r="AK29" s="212"/>
      <c r="AL29" s="24"/>
      <c r="AM29" s="24"/>
      <c r="AN29" s="106"/>
      <c r="AO29" s="143"/>
      <c r="AP29" s="15"/>
      <c r="AQ29" s="47"/>
    </row>
    <row r="30" spans="1:43" ht="18" customHeight="1" outlineLevel="2" thickTop="1" x14ac:dyDescent="0.2">
      <c r="A30" s="12">
        <v>25</v>
      </c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>
        <f t="shared" si="0"/>
        <v>0</v>
      </c>
      <c r="U30" s="32"/>
      <c r="Y30" s="32"/>
      <c r="AC30" s="201"/>
      <c r="AD30" s="32"/>
      <c r="AE30" s="32"/>
      <c r="AF30" s="32"/>
      <c r="AG30" s="47"/>
      <c r="AI30" s="32"/>
      <c r="AJ30" s="101"/>
      <c r="AK30" s="212"/>
      <c r="AL30" s="24"/>
      <c r="AM30" s="24"/>
      <c r="AN30" s="106"/>
      <c r="AO30" s="143"/>
      <c r="AP30" s="15"/>
      <c r="AQ30" s="47"/>
    </row>
    <row r="31" spans="1:43" ht="18" customHeight="1" outlineLevel="2" x14ac:dyDescent="0.2">
      <c r="A31" s="12">
        <v>26</v>
      </c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>
        <f t="shared" si="0"/>
        <v>0</v>
      </c>
      <c r="U31" s="32"/>
      <c r="W31" s="135"/>
      <c r="X31" s="14"/>
      <c r="Y31" s="14"/>
      <c r="Z31" s="14"/>
      <c r="AA31" s="75"/>
      <c r="AB31" s="15"/>
      <c r="AC31" s="201"/>
      <c r="AD31" s="32"/>
      <c r="AE31" s="32"/>
      <c r="AF31" s="32"/>
      <c r="AG31" s="47"/>
      <c r="AI31" s="32"/>
      <c r="AJ31" s="101"/>
      <c r="AK31" s="212"/>
      <c r="AL31" s="24"/>
      <c r="AM31" s="24"/>
      <c r="AN31" s="106"/>
      <c r="AO31" s="143"/>
      <c r="AP31" s="15"/>
      <c r="AQ31" s="47"/>
    </row>
    <row r="32" spans="1:43" ht="18" customHeight="1" outlineLevel="2" x14ac:dyDescent="0.2">
      <c r="A32" s="12">
        <v>27</v>
      </c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>
        <f t="shared" si="0"/>
        <v>0</v>
      </c>
      <c r="U32" s="32"/>
      <c r="W32" s="135"/>
      <c r="X32" s="14"/>
      <c r="Y32" s="14"/>
      <c r="Z32" s="14"/>
      <c r="AA32" s="75"/>
      <c r="AB32" s="15"/>
      <c r="AC32" s="201"/>
      <c r="AD32" s="32"/>
      <c r="AE32" s="32"/>
      <c r="AF32" s="32"/>
      <c r="AG32" s="47"/>
      <c r="AI32" s="32"/>
      <c r="AJ32" s="101"/>
      <c r="AK32" s="212"/>
      <c r="AL32" s="24"/>
      <c r="AM32" s="24"/>
      <c r="AN32" s="106"/>
      <c r="AO32" s="143"/>
      <c r="AP32" s="15"/>
      <c r="AQ32" s="47"/>
    </row>
    <row r="33" spans="1:43" ht="18" customHeight="1" outlineLevel="2" x14ac:dyDescent="0.2">
      <c r="A33" s="12">
        <v>28</v>
      </c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>
        <f t="shared" si="0"/>
        <v>0</v>
      </c>
      <c r="U33" s="32"/>
      <c r="W33" s="135"/>
      <c r="X33" s="14"/>
      <c r="Y33" s="14"/>
      <c r="Z33" s="14"/>
      <c r="AA33" s="75"/>
      <c r="AB33" s="15"/>
      <c r="AC33" s="201"/>
      <c r="AD33" s="32"/>
      <c r="AE33" s="32"/>
      <c r="AF33" s="32"/>
      <c r="AG33" s="47"/>
      <c r="AI33" s="32"/>
      <c r="AJ33" s="101"/>
      <c r="AK33" s="212"/>
      <c r="AL33" s="24"/>
      <c r="AM33" s="24"/>
      <c r="AN33" s="106"/>
      <c r="AO33" s="143"/>
      <c r="AP33" s="15"/>
      <c r="AQ33" s="47"/>
    </row>
    <row r="34" spans="1:43" ht="18" customHeight="1" outlineLevel="2" x14ac:dyDescent="0.2">
      <c r="A34" s="12">
        <v>29</v>
      </c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>
        <f t="shared" si="0"/>
        <v>0</v>
      </c>
      <c r="U34" s="32"/>
      <c r="W34" s="135"/>
      <c r="X34" s="14"/>
      <c r="Y34" s="14"/>
      <c r="Z34" s="14"/>
      <c r="AA34" s="75"/>
      <c r="AB34" s="15"/>
      <c r="AC34" s="201"/>
      <c r="AD34" s="32"/>
      <c r="AE34" s="32"/>
      <c r="AF34" s="32"/>
      <c r="AG34" s="47"/>
      <c r="AI34" s="32"/>
      <c r="AJ34" s="101"/>
      <c r="AK34" s="212"/>
      <c r="AL34" s="24"/>
      <c r="AM34" s="24"/>
      <c r="AN34" s="106"/>
      <c r="AO34" s="143"/>
      <c r="AP34" s="15"/>
      <c r="AQ34" s="47"/>
    </row>
    <row r="35" spans="1:43" ht="18" customHeight="1" outlineLevel="2" x14ac:dyDescent="0.2">
      <c r="A35" s="12">
        <v>30</v>
      </c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>
        <f t="shared" si="0"/>
        <v>0</v>
      </c>
      <c r="U35" s="32"/>
      <c r="X35" s="14"/>
      <c r="Y35" s="14"/>
      <c r="Z35" s="14"/>
      <c r="AA35" s="75"/>
      <c r="AB35" s="15"/>
      <c r="AC35" s="201"/>
      <c r="AD35" s="32"/>
      <c r="AE35" s="32"/>
      <c r="AF35" s="32"/>
      <c r="AG35" s="47"/>
      <c r="AI35" s="32"/>
      <c r="AJ35" s="101"/>
      <c r="AK35" s="212"/>
      <c r="AL35" s="24"/>
      <c r="AM35" s="24"/>
      <c r="AN35" s="106"/>
      <c r="AO35" s="143"/>
      <c r="AP35" s="15"/>
      <c r="AQ35" s="47"/>
    </row>
    <row r="36" spans="1:43" ht="18" customHeight="1" outlineLevel="1" x14ac:dyDescent="0.2">
      <c r="A36" s="12">
        <v>31</v>
      </c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>
        <f t="shared" si="0"/>
        <v>0</v>
      </c>
      <c r="U36" s="32"/>
      <c r="X36" s="14"/>
      <c r="Y36" s="14"/>
      <c r="Z36" s="14"/>
      <c r="AA36" s="75"/>
      <c r="AB36" s="15"/>
      <c r="AC36" s="201"/>
      <c r="AD36" s="32"/>
      <c r="AE36" s="32"/>
      <c r="AF36" s="32"/>
      <c r="AG36" s="47"/>
      <c r="AI36" s="32"/>
      <c r="AJ36" s="101"/>
      <c r="AK36" s="212"/>
      <c r="AL36" s="24"/>
      <c r="AM36" s="24"/>
      <c r="AN36" s="106"/>
      <c r="AO36" s="143"/>
      <c r="AP36" s="15"/>
      <c r="AQ36" s="47"/>
    </row>
    <row r="37" spans="1:43" ht="18" customHeight="1" x14ac:dyDescent="0.2">
      <c r="A37" s="12"/>
      <c r="B37" s="24">
        <f t="shared" ref="B37:P37" si="1">SUM(B6:B36)</f>
        <v>-32266</v>
      </c>
      <c r="C37" s="24">
        <f t="shared" si="1"/>
        <v>-27148</v>
      </c>
      <c r="D37" s="24">
        <f t="shared" si="1"/>
        <v>-10</v>
      </c>
      <c r="E37" s="24">
        <f t="shared" si="1"/>
        <v>-375</v>
      </c>
      <c r="F37" s="24">
        <f t="shared" si="1"/>
        <v>0</v>
      </c>
      <c r="G37" s="24">
        <f t="shared" si="1"/>
        <v>-450</v>
      </c>
      <c r="H37" s="24">
        <f t="shared" si="1"/>
        <v>0</v>
      </c>
      <c r="I37" s="24">
        <f t="shared" si="1"/>
        <v>0</v>
      </c>
      <c r="J37" s="24">
        <f t="shared" si="1"/>
        <v>0</v>
      </c>
      <c r="K37" s="24">
        <f t="shared" si="1"/>
        <v>0</v>
      </c>
      <c r="L37" s="24">
        <f t="shared" si="1"/>
        <v>0</v>
      </c>
      <c r="M37" s="24">
        <f t="shared" si="1"/>
        <v>0</v>
      </c>
      <c r="N37" s="24">
        <f t="shared" si="1"/>
        <v>0</v>
      </c>
      <c r="O37" s="24">
        <f t="shared" si="1"/>
        <v>0</v>
      </c>
      <c r="P37" s="24">
        <f t="shared" si="1"/>
        <v>4753</v>
      </c>
      <c r="U37" s="32"/>
      <c r="X37" s="14"/>
      <c r="Y37" s="14"/>
      <c r="Z37" s="14"/>
      <c r="AA37" s="75"/>
      <c r="AB37" s="15"/>
      <c r="AC37" s="201"/>
      <c r="AD37" s="32"/>
      <c r="AE37" s="32"/>
      <c r="AF37" s="32"/>
      <c r="AG37" s="47"/>
      <c r="AI37" s="32"/>
      <c r="AJ37" s="101"/>
      <c r="AK37" s="212"/>
      <c r="AL37" s="24"/>
      <c r="AM37" s="24"/>
      <c r="AN37" s="106"/>
      <c r="AO37" s="143"/>
      <c r="AP37" s="15"/>
      <c r="AQ37" s="47"/>
    </row>
    <row r="38" spans="1:43" ht="18" customHeight="1" outlineLevel="1" x14ac:dyDescent="0.2">
      <c r="A38" s="58" t="s">
        <v>79</v>
      </c>
      <c r="E38" s="14"/>
      <c r="F38" s="14"/>
      <c r="J38" s="14"/>
      <c r="K38" s="14"/>
      <c r="O38" s="206"/>
      <c r="P38" s="104">
        <f>+summary!H4</f>
        <v>2.14</v>
      </c>
      <c r="U38" s="32"/>
      <c r="X38" s="14"/>
      <c r="Y38" s="14"/>
      <c r="Z38" s="14"/>
      <c r="AA38" s="75"/>
      <c r="AB38" s="15"/>
      <c r="AC38" s="201"/>
      <c r="AD38" s="32"/>
      <c r="AE38" s="32"/>
      <c r="AF38" s="32"/>
      <c r="AG38" s="47"/>
      <c r="AI38" s="32"/>
      <c r="AJ38" s="101"/>
      <c r="AK38" s="212"/>
      <c r="AL38" s="24"/>
      <c r="AM38" s="24"/>
      <c r="AN38" s="106"/>
      <c r="AO38" s="143"/>
      <c r="AP38" s="15"/>
      <c r="AQ38" s="47"/>
    </row>
    <row r="39" spans="1:43" ht="18" customHeight="1" outlineLevel="2" x14ac:dyDescent="0.2">
      <c r="A39" s="58"/>
      <c r="E39" s="14"/>
      <c r="O39" s="450"/>
      <c r="P39" s="104">
        <f>+P38*P37</f>
        <v>10171.42</v>
      </c>
      <c r="U39" s="32"/>
      <c r="X39" s="14"/>
      <c r="Y39" s="14"/>
      <c r="Z39" s="14"/>
      <c r="AA39" s="14"/>
      <c r="AC39" s="201"/>
      <c r="AD39" s="32"/>
      <c r="AE39" s="32"/>
      <c r="AF39" s="32"/>
      <c r="AG39" s="47"/>
      <c r="AI39" s="32"/>
      <c r="AJ39" s="101"/>
      <c r="AK39" s="212"/>
      <c r="AL39" s="24"/>
      <c r="AM39" s="24"/>
      <c r="AN39" s="106"/>
      <c r="AO39" s="143"/>
      <c r="AP39" s="15"/>
      <c r="AQ39" s="47"/>
    </row>
    <row r="40" spans="1:43" ht="18" customHeight="1" outlineLevel="1" x14ac:dyDescent="0.2">
      <c r="A40" s="400">
        <v>37225</v>
      </c>
      <c r="E40" s="14"/>
      <c r="O40" s="450"/>
      <c r="P40" s="521">
        <v>102894.9</v>
      </c>
      <c r="U40" s="32"/>
      <c r="X40" s="14"/>
      <c r="Y40" s="14"/>
      <c r="Z40" s="14"/>
      <c r="AA40" s="14"/>
      <c r="AC40" s="201"/>
      <c r="AD40" s="32"/>
      <c r="AE40" s="32"/>
      <c r="AF40" s="32"/>
      <c r="AG40" s="47"/>
      <c r="AI40" s="32"/>
      <c r="AJ40" s="101"/>
      <c r="AK40" s="212"/>
      <c r="AL40" s="24"/>
      <c r="AM40" s="24"/>
      <c r="AN40" s="106"/>
      <c r="AO40" s="143"/>
      <c r="AP40" s="15"/>
      <c r="AQ40" s="47"/>
    </row>
    <row r="41" spans="1:43" ht="18" customHeight="1" x14ac:dyDescent="0.2">
      <c r="A41" s="400">
        <v>37240</v>
      </c>
      <c r="E41" s="14"/>
      <c r="O41" s="450"/>
      <c r="P41" s="104">
        <f>+P40+P39</f>
        <v>113066.31999999999</v>
      </c>
      <c r="U41" s="32"/>
      <c r="X41" s="14"/>
      <c r="Y41" s="14"/>
      <c r="Z41" s="14"/>
      <c r="AA41" s="14"/>
      <c r="AC41" s="201"/>
      <c r="AD41" s="32"/>
      <c r="AE41" s="32"/>
      <c r="AF41" s="32"/>
      <c r="AG41" s="47"/>
      <c r="AI41" s="32"/>
      <c r="AJ41" s="101"/>
      <c r="AK41" s="212"/>
      <c r="AL41" s="24"/>
      <c r="AM41" s="24"/>
      <c r="AN41" s="106"/>
      <c r="AO41" s="143"/>
      <c r="AP41" s="15"/>
      <c r="AQ41" s="47"/>
    </row>
    <row r="42" spans="1:43" ht="18" customHeight="1" x14ac:dyDescent="0.2">
      <c r="C42" s="32"/>
      <c r="D42" s="206"/>
      <c r="E42" s="207"/>
      <c r="N42" s="204"/>
      <c r="O42" s="206"/>
      <c r="U42" s="32"/>
      <c r="X42" s="14"/>
      <c r="Y42" s="14"/>
      <c r="Z42" s="14"/>
      <c r="AA42" s="14"/>
      <c r="AC42" s="201"/>
      <c r="AD42" s="32"/>
      <c r="AE42" s="32"/>
      <c r="AF42" s="32"/>
      <c r="AG42" s="47"/>
      <c r="AI42" s="32"/>
      <c r="AJ42" s="101"/>
      <c r="AK42" s="212"/>
      <c r="AL42" s="24"/>
      <c r="AM42" s="24"/>
      <c r="AN42" s="106"/>
      <c r="AO42" s="143"/>
      <c r="AP42" s="15"/>
      <c r="AQ42" s="47"/>
    </row>
    <row r="43" spans="1:43" ht="18" customHeight="1" x14ac:dyDescent="0.2">
      <c r="C43" s="75"/>
      <c r="D43" s="215"/>
      <c r="E43" s="207"/>
      <c r="N43" s="204"/>
      <c r="O43" s="206"/>
      <c r="U43" s="32"/>
      <c r="X43" s="14"/>
      <c r="Y43" s="14"/>
      <c r="Z43" s="14"/>
      <c r="AA43" s="14"/>
      <c r="AC43" s="201"/>
      <c r="AD43" s="32"/>
      <c r="AE43" s="32"/>
      <c r="AF43" s="32"/>
      <c r="AG43" s="47"/>
      <c r="AI43" s="32"/>
      <c r="AJ43" s="101"/>
      <c r="AK43" s="212"/>
      <c r="AL43" s="24"/>
      <c r="AM43" s="24"/>
      <c r="AN43" s="106"/>
      <c r="AO43" s="143"/>
      <c r="AP43" s="15"/>
      <c r="AQ43" s="47"/>
    </row>
    <row r="44" spans="1:43" ht="18" customHeight="1" x14ac:dyDescent="0.2">
      <c r="C44" s="75"/>
      <c r="D44" s="215"/>
      <c r="E44" s="207"/>
      <c r="N44" s="204"/>
      <c r="O44" s="206"/>
      <c r="U44" s="32"/>
      <c r="Y44" s="32"/>
      <c r="AC44" s="201"/>
      <c r="AD44" s="32"/>
      <c r="AE44" s="32"/>
      <c r="AF44" s="32"/>
      <c r="AG44" s="47"/>
      <c r="AI44" s="32"/>
      <c r="AJ44" s="101"/>
      <c r="AK44" s="212"/>
      <c r="AL44" s="24"/>
      <c r="AM44" s="24"/>
      <c r="AN44" s="106"/>
      <c r="AO44" s="143"/>
      <c r="AP44" s="15"/>
      <c r="AQ44" s="47"/>
    </row>
    <row r="45" spans="1:43" ht="18" customHeight="1" x14ac:dyDescent="0.2">
      <c r="A45" s="32" t="s">
        <v>152</v>
      </c>
      <c r="B45" s="32"/>
      <c r="C45" s="32"/>
      <c r="D45" s="32"/>
      <c r="E45" s="207"/>
      <c r="N45" s="204"/>
      <c r="O45" s="206"/>
      <c r="U45" s="32"/>
      <c r="Y45" s="32"/>
      <c r="AC45" s="201"/>
      <c r="AD45" s="32"/>
      <c r="AE45" s="32"/>
      <c r="AF45" s="32"/>
      <c r="AG45" s="47"/>
      <c r="AI45" s="32"/>
      <c r="AJ45" s="101"/>
      <c r="AK45" s="212"/>
      <c r="AL45" s="24"/>
      <c r="AM45" s="24"/>
      <c r="AN45" s="106"/>
      <c r="AO45" s="143"/>
      <c r="AP45" s="15"/>
      <c r="AQ45" s="47"/>
    </row>
    <row r="46" spans="1:43" ht="18" customHeight="1" x14ac:dyDescent="0.2">
      <c r="A46" s="49">
        <f>+A40</f>
        <v>37225</v>
      </c>
      <c r="B46" s="32"/>
      <c r="C46" s="32"/>
      <c r="D46" s="513">
        <v>43028</v>
      </c>
      <c r="E46" s="207"/>
      <c r="F46" s="204"/>
      <c r="G46" s="206"/>
      <c r="AB46" s="101"/>
      <c r="AC46" s="212"/>
      <c r="AD46" s="24"/>
      <c r="AE46" s="24"/>
      <c r="AF46" s="106"/>
      <c r="AG46" s="143"/>
      <c r="AH46" s="15"/>
    </row>
    <row r="47" spans="1:43" ht="18" customHeight="1" x14ac:dyDescent="0.2">
      <c r="A47" s="49">
        <f>+A41</f>
        <v>37240</v>
      </c>
      <c r="B47" s="32"/>
      <c r="C47" s="32"/>
      <c r="D47" s="355">
        <f>+P37</f>
        <v>4753</v>
      </c>
      <c r="E47" s="207"/>
      <c r="F47" s="204"/>
      <c r="G47" s="206"/>
      <c r="AB47" s="101"/>
      <c r="AC47" s="212"/>
      <c r="AD47" s="24"/>
      <c r="AE47" s="24"/>
      <c r="AF47" s="106"/>
      <c r="AG47" s="143"/>
      <c r="AH47" s="15"/>
    </row>
    <row r="48" spans="1:43" ht="18" customHeight="1" x14ac:dyDescent="0.2">
      <c r="A48" s="32"/>
      <c r="B48" s="32"/>
      <c r="C48" s="32"/>
      <c r="D48" s="14">
        <f>+D47+D46</f>
        <v>47781</v>
      </c>
      <c r="E48" s="207"/>
      <c r="F48" s="204"/>
      <c r="G48" s="206"/>
      <c r="AB48" s="101"/>
      <c r="AC48" s="212"/>
      <c r="AD48" s="24"/>
      <c r="AE48" s="24"/>
      <c r="AF48" s="106"/>
      <c r="AG48" s="143"/>
      <c r="AH48" s="15"/>
    </row>
    <row r="49" spans="1:34" ht="18" customHeight="1" x14ac:dyDescent="0.25">
      <c r="A49" s="139"/>
      <c r="B49" s="119"/>
      <c r="C49" s="140"/>
      <c r="D49" s="140"/>
      <c r="E49" s="207"/>
      <c r="F49" s="204"/>
      <c r="G49" s="206"/>
      <c r="AB49" s="101"/>
      <c r="AC49" s="212"/>
      <c r="AD49" s="24"/>
      <c r="AE49" s="24"/>
      <c r="AF49" s="106"/>
      <c r="AG49" s="143"/>
      <c r="AH49" s="15"/>
    </row>
    <row r="50" spans="1:34" ht="18" customHeight="1" x14ac:dyDescent="0.2">
      <c r="C50" s="213"/>
      <c r="D50" s="206"/>
      <c r="E50" s="207"/>
      <c r="F50" s="204"/>
      <c r="G50" s="206"/>
      <c r="AB50" s="101"/>
      <c r="AC50" s="212"/>
      <c r="AD50" s="24"/>
      <c r="AE50" s="24"/>
      <c r="AF50" s="106"/>
      <c r="AG50" s="217"/>
      <c r="AH50" s="15"/>
    </row>
    <row r="51" spans="1:34" ht="21.9" customHeight="1" thickBot="1" x14ac:dyDescent="0.25">
      <c r="C51" s="208"/>
      <c r="D51" s="206"/>
      <c r="AB51" s="101"/>
      <c r="AC51" s="212"/>
      <c r="AD51" s="24"/>
      <c r="AE51" s="24"/>
      <c r="AF51" s="106"/>
      <c r="AG51" s="218"/>
    </row>
    <row r="52" spans="1:34" ht="18" customHeight="1" thickTop="1" x14ac:dyDescent="0.2">
      <c r="AB52" s="101"/>
      <c r="AC52" s="212"/>
      <c r="AD52" s="24"/>
      <c r="AE52" s="24"/>
      <c r="AF52" s="24"/>
      <c r="AG52" s="143"/>
    </row>
    <row r="53" spans="1:34" ht="18" customHeight="1" x14ac:dyDescent="0.2">
      <c r="AB53" s="38"/>
      <c r="AF53" s="24"/>
      <c r="AG53" s="143"/>
    </row>
    <row r="54" spans="1:34" ht="18" customHeight="1" x14ac:dyDescent="0.2">
      <c r="AB54" s="219"/>
    </row>
    <row r="55" spans="1:34" ht="17.100000000000001" customHeight="1" x14ac:dyDescent="0.2">
      <c r="AB55" s="219"/>
    </row>
    <row r="56" spans="1:34" ht="17.100000000000001" customHeight="1" x14ac:dyDescent="0.2"/>
    <row r="57" spans="1:34" ht="17.100000000000001" customHeight="1" x14ac:dyDescent="0.2">
      <c r="P57" s="14"/>
      <c r="Q57" s="14"/>
      <c r="R57" s="14"/>
      <c r="S57" s="14"/>
    </row>
    <row r="58" spans="1:34" ht="17.100000000000001" customHeight="1" x14ac:dyDescent="0.2">
      <c r="P58" s="14"/>
      <c r="Q58" s="14"/>
      <c r="R58" s="14"/>
      <c r="S58" s="14"/>
    </row>
    <row r="59" spans="1:34" ht="17.100000000000001" customHeight="1" x14ac:dyDescent="0.2">
      <c r="P59" s="14"/>
      <c r="Q59" s="14"/>
      <c r="R59" s="14"/>
      <c r="S59" s="14"/>
      <c r="AB59" s="12"/>
      <c r="AC59" s="211"/>
      <c r="AD59" s="121"/>
      <c r="AE59" s="121"/>
      <c r="AF59" s="121"/>
      <c r="AG59" s="12"/>
      <c r="AH59" s="12"/>
    </row>
    <row r="60" spans="1:34" ht="18" customHeight="1" x14ac:dyDescent="0.2">
      <c r="P60" s="14"/>
      <c r="Q60" s="14"/>
      <c r="R60" s="14"/>
      <c r="S60" s="14"/>
      <c r="AB60" s="101"/>
      <c r="AC60" s="211"/>
      <c r="AD60" s="24"/>
      <c r="AE60" s="24"/>
      <c r="AF60" s="24"/>
      <c r="AG60" s="143"/>
      <c r="AH60" s="104"/>
    </row>
    <row r="61" spans="1:34" ht="18" customHeight="1" x14ac:dyDescent="0.2">
      <c r="P61" s="14"/>
      <c r="Q61" s="14"/>
      <c r="R61" s="14"/>
      <c r="S61" s="14"/>
      <c r="AB61" s="101"/>
      <c r="AC61" s="211"/>
      <c r="AD61" s="24"/>
      <c r="AE61" s="24"/>
      <c r="AF61" s="24"/>
      <c r="AG61" s="143"/>
      <c r="AH61" s="104"/>
    </row>
    <row r="62" spans="1:34" ht="18" customHeight="1" x14ac:dyDescent="0.2">
      <c r="P62" s="14"/>
      <c r="Q62" s="14"/>
      <c r="R62" s="14"/>
      <c r="S62" s="14"/>
      <c r="AB62" s="101"/>
      <c r="AC62" s="211"/>
      <c r="AD62" s="24"/>
      <c r="AE62" s="24"/>
      <c r="AF62" s="24"/>
      <c r="AG62" s="143"/>
      <c r="AH62" s="104"/>
    </row>
    <row r="63" spans="1:34" ht="18" customHeight="1" x14ac:dyDescent="0.2">
      <c r="P63" s="14"/>
      <c r="Q63" s="14"/>
      <c r="R63" s="14"/>
      <c r="S63" s="14"/>
      <c r="AB63" s="101"/>
      <c r="AC63" s="211"/>
      <c r="AD63" s="24"/>
      <c r="AE63" s="24"/>
      <c r="AF63" s="24"/>
      <c r="AG63" s="143"/>
      <c r="AH63" s="104"/>
    </row>
    <row r="64" spans="1:34" ht="18" customHeight="1" x14ac:dyDescent="0.2">
      <c r="P64" s="14"/>
      <c r="Q64" s="14"/>
      <c r="R64" s="14"/>
      <c r="S64" s="14"/>
      <c r="AB64" s="101"/>
      <c r="AC64" s="211"/>
      <c r="AD64" s="24"/>
      <c r="AE64" s="24"/>
      <c r="AF64" s="24"/>
      <c r="AG64" s="143"/>
      <c r="AH64" s="104"/>
    </row>
    <row r="65" spans="1:34" ht="18" customHeight="1" x14ac:dyDescent="0.2">
      <c r="P65" s="14"/>
      <c r="Q65" s="14"/>
      <c r="R65" s="14"/>
      <c r="S65" s="14"/>
      <c r="AB65" s="101"/>
      <c r="AC65" s="211"/>
      <c r="AD65" s="24"/>
      <c r="AE65" s="24"/>
      <c r="AF65" s="24"/>
      <c r="AG65" s="143"/>
      <c r="AH65" s="104"/>
    </row>
    <row r="66" spans="1:34" ht="18" customHeight="1" x14ac:dyDescent="0.2">
      <c r="P66" s="14"/>
      <c r="Q66" s="14"/>
      <c r="R66" s="14"/>
      <c r="S66" s="14"/>
      <c r="AB66" s="101"/>
      <c r="AC66" s="211"/>
      <c r="AD66" s="24"/>
      <c r="AE66" s="24"/>
      <c r="AF66" s="24"/>
      <c r="AG66" s="143"/>
      <c r="AH66" s="104"/>
    </row>
    <row r="67" spans="1:34" ht="18" customHeight="1" x14ac:dyDescent="0.2">
      <c r="P67" s="14"/>
      <c r="Q67" s="14"/>
      <c r="R67" s="14"/>
      <c r="S67" s="14"/>
      <c r="AB67" s="101"/>
      <c r="AC67" s="211"/>
      <c r="AD67" s="24"/>
      <c r="AE67" s="24"/>
      <c r="AF67" s="24"/>
      <c r="AG67" s="143"/>
      <c r="AH67" s="104"/>
    </row>
    <row r="68" spans="1:34" ht="18" customHeight="1" x14ac:dyDescent="0.2">
      <c r="P68" s="14"/>
      <c r="Q68" s="14"/>
      <c r="R68" s="14"/>
      <c r="S68" s="14"/>
      <c r="AB68" s="101"/>
      <c r="AC68" s="211"/>
      <c r="AD68" s="24"/>
      <c r="AE68" s="24"/>
      <c r="AF68" s="24"/>
      <c r="AG68" s="143"/>
      <c r="AH68" s="104"/>
    </row>
    <row r="69" spans="1:34" ht="18" customHeight="1" x14ac:dyDescent="0.2">
      <c r="C69" s="220"/>
      <c r="D69" s="24"/>
      <c r="P69" s="14"/>
      <c r="Q69" s="14"/>
      <c r="R69" s="14"/>
      <c r="S69" s="14"/>
      <c r="AB69" s="101"/>
      <c r="AC69" s="211"/>
      <c r="AD69" s="24"/>
      <c r="AE69" s="24"/>
      <c r="AF69" s="24"/>
      <c r="AG69" s="143"/>
      <c r="AH69" s="104"/>
    </row>
    <row r="70" spans="1:34" ht="18" customHeight="1" x14ac:dyDescent="0.2">
      <c r="B70" s="32"/>
      <c r="C70" s="200"/>
      <c r="P70" s="14"/>
      <c r="Q70" s="14"/>
      <c r="R70" s="14"/>
      <c r="S70" s="14"/>
      <c r="AB70" s="101"/>
      <c r="AC70" s="211"/>
      <c r="AD70" s="24"/>
      <c r="AE70" s="24"/>
      <c r="AF70" s="24"/>
      <c r="AG70" s="143"/>
      <c r="AH70" s="104"/>
    </row>
    <row r="71" spans="1:34" ht="18" customHeight="1" x14ac:dyDescent="0.2">
      <c r="P71" s="14"/>
      <c r="Q71" s="14"/>
      <c r="R71" s="14"/>
      <c r="S71" s="14"/>
      <c r="AB71" s="101"/>
      <c r="AC71" s="211"/>
      <c r="AD71" s="24"/>
      <c r="AE71" s="24"/>
      <c r="AF71" s="24"/>
      <c r="AG71" s="143"/>
      <c r="AH71" s="104"/>
    </row>
    <row r="72" spans="1:34" ht="18" customHeight="1" x14ac:dyDescent="0.2">
      <c r="A72" s="37"/>
      <c r="P72" s="14"/>
      <c r="Q72" s="14"/>
      <c r="R72" s="14"/>
      <c r="S72" s="14"/>
      <c r="AB72" s="101"/>
      <c r="AC72" s="211"/>
      <c r="AD72" s="24"/>
      <c r="AE72" s="24"/>
      <c r="AF72" s="24"/>
      <c r="AG72" s="143"/>
      <c r="AH72" s="104"/>
    </row>
    <row r="73" spans="1:34" ht="18" customHeight="1" x14ac:dyDescent="0.2">
      <c r="A73" s="32"/>
      <c r="B73" s="32"/>
      <c r="C73" s="200"/>
      <c r="P73" s="14"/>
      <c r="Q73" s="14"/>
      <c r="R73" s="14"/>
      <c r="S73" s="14"/>
      <c r="AB73" s="101"/>
      <c r="AC73" s="211"/>
      <c r="AD73" s="24"/>
      <c r="AE73" s="24"/>
      <c r="AF73" s="24"/>
      <c r="AG73" s="143"/>
      <c r="AH73" s="104"/>
    </row>
    <row r="74" spans="1:34" ht="18" customHeight="1" x14ac:dyDescent="0.2">
      <c r="A74" s="32"/>
      <c r="B74" s="32"/>
      <c r="C74" s="200"/>
      <c r="P74" s="14"/>
      <c r="Q74" s="14"/>
      <c r="R74" s="14"/>
      <c r="S74" s="14"/>
      <c r="AB74" s="101"/>
      <c r="AC74" s="211"/>
      <c r="AD74" s="24"/>
      <c r="AE74" s="24"/>
      <c r="AF74" s="24"/>
      <c r="AG74" s="143"/>
      <c r="AH74" s="104"/>
    </row>
    <row r="75" spans="1:34" ht="18" customHeight="1" x14ac:dyDescent="0.2">
      <c r="P75" s="14"/>
      <c r="Q75" s="14"/>
      <c r="R75" s="14"/>
      <c r="S75" s="14"/>
      <c r="AB75" s="101"/>
      <c r="AC75" s="211"/>
      <c r="AD75" s="24"/>
      <c r="AE75" s="24"/>
      <c r="AF75" s="24"/>
      <c r="AG75" s="143"/>
      <c r="AH75" s="104"/>
    </row>
    <row r="76" spans="1:34" ht="18" customHeight="1" x14ac:dyDescent="0.2">
      <c r="C76" s="221"/>
      <c r="D76" s="24"/>
      <c r="P76" s="14"/>
      <c r="Q76" s="14"/>
      <c r="R76" s="14"/>
      <c r="S76" s="14"/>
      <c r="AB76" s="101"/>
      <c r="AC76" s="211"/>
      <c r="AD76" s="24"/>
      <c r="AE76" s="24"/>
      <c r="AF76" s="24"/>
      <c r="AG76" s="143"/>
      <c r="AH76" s="104"/>
    </row>
    <row r="77" spans="1:34" ht="18" customHeight="1" x14ac:dyDescent="0.2">
      <c r="C77" s="221"/>
      <c r="D77" s="24"/>
      <c r="P77" s="14"/>
      <c r="Q77" s="14"/>
      <c r="R77" s="14"/>
      <c r="S77" s="14"/>
      <c r="AB77" s="101"/>
      <c r="AC77" s="211"/>
      <c r="AD77" s="24"/>
      <c r="AE77" s="24"/>
      <c r="AF77" s="24"/>
      <c r="AG77" s="143"/>
      <c r="AH77" s="104"/>
    </row>
    <row r="78" spans="1:34" ht="18" customHeight="1" x14ac:dyDescent="0.2">
      <c r="C78" s="222"/>
      <c r="D78" s="24"/>
      <c r="P78" s="14"/>
      <c r="Q78" s="14"/>
      <c r="R78" s="14"/>
      <c r="S78" s="14"/>
      <c r="AB78" s="101"/>
      <c r="AC78" s="211"/>
      <c r="AD78" s="24"/>
      <c r="AE78" s="24"/>
      <c r="AF78" s="24"/>
      <c r="AG78" s="143"/>
      <c r="AH78" s="104"/>
    </row>
    <row r="79" spans="1:34" ht="18" customHeight="1" x14ac:dyDescent="0.2">
      <c r="C79" s="223"/>
      <c r="P79" s="14"/>
      <c r="Q79" s="14"/>
      <c r="R79" s="14"/>
      <c r="S79" s="14"/>
      <c r="AB79" s="101"/>
      <c r="AC79" s="211"/>
      <c r="AD79" s="24"/>
      <c r="AE79" s="24"/>
      <c r="AF79" s="24"/>
      <c r="AG79" s="143"/>
      <c r="AH79" s="104"/>
    </row>
    <row r="80" spans="1:34" ht="18" customHeight="1" x14ac:dyDescent="0.2">
      <c r="P80" s="14"/>
      <c r="Q80" s="14"/>
      <c r="R80" s="14"/>
      <c r="S80" s="14"/>
      <c r="AB80" s="101"/>
      <c r="AC80" s="211"/>
      <c r="AD80" s="24"/>
      <c r="AE80" s="24"/>
      <c r="AF80" s="24"/>
      <c r="AG80" s="143"/>
      <c r="AH80" s="104"/>
    </row>
    <row r="81" spans="3:34" ht="18" customHeight="1" x14ac:dyDescent="0.2">
      <c r="C81" s="220"/>
      <c r="D81" s="24"/>
      <c r="P81" s="14"/>
      <c r="Q81" s="14"/>
      <c r="R81" s="14"/>
      <c r="S81" s="14"/>
      <c r="AB81" s="101"/>
      <c r="AC81" s="211"/>
      <c r="AD81" s="24"/>
      <c r="AE81" s="24"/>
      <c r="AF81" s="24"/>
      <c r="AG81" s="143"/>
      <c r="AH81" s="104"/>
    </row>
    <row r="82" spans="3:34" ht="18" customHeight="1" x14ac:dyDescent="0.2">
      <c r="C82" s="224"/>
      <c r="D82" s="24"/>
      <c r="P82" s="14"/>
      <c r="Q82" s="14"/>
      <c r="R82" s="14"/>
      <c r="S82" s="14"/>
      <c r="AB82" s="101"/>
      <c r="AC82" s="211"/>
      <c r="AD82" s="24"/>
      <c r="AE82" s="24"/>
      <c r="AF82" s="24"/>
      <c r="AG82" s="143"/>
      <c r="AH82" s="104"/>
    </row>
    <row r="83" spans="3:34" ht="18" customHeight="1" x14ac:dyDescent="0.2">
      <c r="C83" s="224"/>
      <c r="D83" s="24"/>
      <c r="P83" s="14"/>
      <c r="Q83" s="14"/>
      <c r="R83" s="14"/>
      <c r="S83" s="14"/>
      <c r="AB83" s="101"/>
      <c r="AC83" s="211"/>
      <c r="AD83" s="24"/>
      <c r="AE83" s="24"/>
      <c r="AF83" s="24"/>
      <c r="AG83" s="143"/>
      <c r="AH83" s="162"/>
    </row>
    <row r="84" spans="3:34" ht="24.9" customHeight="1" thickBot="1" x14ac:dyDescent="0.25">
      <c r="C84" s="225"/>
      <c r="D84" s="24"/>
      <c r="P84" s="14"/>
      <c r="Q84" s="14"/>
      <c r="R84" s="14"/>
      <c r="S84" s="14"/>
      <c r="AB84" s="219"/>
      <c r="AC84" s="211"/>
      <c r="AD84" s="24"/>
      <c r="AE84" s="24"/>
      <c r="AF84" s="24"/>
      <c r="AG84" s="143"/>
      <c r="AH84" s="226"/>
    </row>
    <row r="85" spans="3:34" ht="15" customHeight="1" thickTop="1" x14ac:dyDescent="0.2">
      <c r="C85" s="223"/>
      <c r="P85" s="14"/>
      <c r="Q85" s="14"/>
      <c r="R85" s="14"/>
      <c r="S85" s="14"/>
      <c r="AB85" s="101"/>
      <c r="AC85" s="212"/>
      <c r="AD85" s="24"/>
      <c r="AE85" s="24"/>
      <c r="AF85" s="24"/>
      <c r="AG85" s="143"/>
      <c r="AH85" s="15"/>
    </row>
    <row r="86" spans="3:34" ht="24.9" customHeight="1" x14ac:dyDescent="0.2">
      <c r="P86" s="14"/>
      <c r="Q86" s="14"/>
      <c r="R86" s="14"/>
      <c r="S86" s="14"/>
      <c r="AB86" s="219"/>
      <c r="AC86" s="212"/>
      <c r="AD86" s="24"/>
      <c r="AE86" s="24"/>
      <c r="AF86" s="24"/>
      <c r="AG86" s="143"/>
      <c r="AH86" s="15"/>
    </row>
    <row r="87" spans="3:34" ht="24.9" customHeight="1" thickBot="1" x14ac:dyDescent="0.25">
      <c r="C87" s="227"/>
      <c r="P87" s="14"/>
      <c r="Q87" s="14"/>
      <c r="R87" s="14"/>
      <c r="S87" s="14"/>
      <c r="AB87" s="228"/>
      <c r="AC87" s="229"/>
      <c r="AD87" s="150"/>
      <c r="AE87" s="150"/>
      <c r="AF87" s="150"/>
      <c r="AG87" s="230"/>
      <c r="AH87" s="213"/>
    </row>
    <row r="88" spans="3:34" ht="24.9" customHeight="1" thickTop="1" x14ac:dyDescent="0.2">
      <c r="C88" s="224"/>
      <c r="D88" s="24"/>
      <c r="P88" s="14"/>
      <c r="Q88" s="14"/>
      <c r="R88" s="14"/>
      <c r="S88" s="14"/>
      <c r="AB88" s="38"/>
      <c r="AH88" s="213"/>
    </row>
    <row r="89" spans="3:34" ht="15" customHeight="1" x14ac:dyDescent="0.2">
      <c r="D89" s="128"/>
      <c r="E89" s="110"/>
      <c r="F89" s="2"/>
      <c r="G89" s="121"/>
      <c r="H89" s="24"/>
      <c r="I89" s="128"/>
      <c r="J89" s="24"/>
      <c r="K89" s="12"/>
      <c r="L89" s="231"/>
      <c r="M89" s="24"/>
      <c r="N89" s="24"/>
      <c r="O89" s="12"/>
      <c r="P89" s="24"/>
      <c r="Q89" s="101"/>
      <c r="R89" s="231"/>
      <c r="S89" s="24"/>
      <c r="T89" s="24"/>
      <c r="AB89" s="232"/>
      <c r="AH89" s="213"/>
    </row>
    <row r="90" spans="3:34" ht="15" customHeight="1" x14ac:dyDescent="0.2">
      <c r="D90" s="24"/>
      <c r="E90" s="110"/>
      <c r="F90" s="2"/>
      <c r="G90" s="121"/>
      <c r="H90" s="24"/>
      <c r="I90" s="24"/>
      <c r="J90" s="24"/>
      <c r="K90" s="12"/>
      <c r="L90" s="24"/>
      <c r="M90" s="24"/>
      <c r="N90" s="24"/>
      <c r="O90" s="12"/>
      <c r="P90" s="24"/>
      <c r="Q90" s="12"/>
      <c r="R90" s="24"/>
      <c r="S90" s="24"/>
      <c r="T90" s="24"/>
      <c r="AB90" s="232"/>
      <c r="AH90" s="213"/>
    </row>
    <row r="91" spans="3:34" ht="15" customHeight="1" x14ac:dyDescent="0.2">
      <c r="D91" s="24"/>
      <c r="E91" s="110"/>
      <c r="F91" s="2"/>
      <c r="G91" s="121"/>
      <c r="H91" s="24"/>
      <c r="I91" s="24"/>
      <c r="J91" s="24"/>
      <c r="K91" s="12"/>
      <c r="L91" s="24"/>
      <c r="M91" s="24"/>
      <c r="N91" s="24"/>
      <c r="O91" s="12"/>
      <c r="P91" s="24"/>
      <c r="Q91" s="12"/>
      <c r="R91" s="24"/>
      <c r="S91" s="24"/>
      <c r="T91" s="24"/>
      <c r="AB91" s="232"/>
      <c r="AH91" s="204"/>
    </row>
    <row r="92" spans="3:34" ht="15" customHeight="1" x14ac:dyDescent="0.3">
      <c r="D92" s="24"/>
      <c r="E92" s="110"/>
      <c r="F92" s="2"/>
      <c r="G92" s="121"/>
      <c r="H92" s="24"/>
      <c r="I92" s="24"/>
      <c r="J92" s="24"/>
      <c r="K92" s="12"/>
      <c r="L92" s="24"/>
      <c r="M92" s="24"/>
      <c r="N92" s="24"/>
      <c r="O92" s="12"/>
      <c r="P92" s="24"/>
      <c r="Q92" s="12"/>
      <c r="R92" s="24"/>
      <c r="S92" s="24"/>
      <c r="T92" s="24"/>
      <c r="V92" s="53"/>
      <c r="AB92" s="232"/>
      <c r="AH92" s="204"/>
    </row>
    <row r="93" spans="3:34" ht="15.6" x14ac:dyDescent="0.3">
      <c r="D93" s="24"/>
      <c r="E93" s="110"/>
      <c r="F93" s="2"/>
      <c r="G93" s="121"/>
      <c r="H93" s="24"/>
      <c r="I93" s="24"/>
      <c r="J93" s="24"/>
      <c r="K93" s="12"/>
      <c r="L93" s="24"/>
      <c r="M93" s="24"/>
      <c r="N93" s="24"/>
      <c r="O93" s="12"/>
      <c r="P93" s="24"/>
      <c r="Q93" s="12"/>
      <c r="R93" s="24"/>
      <c r="S93" s="24"/>
      <c r="T93" s="24"/>
      <c r="V93" s="53"/>
      <c r="AB93" s="232"/>
    </row>
    <row r="94" spans="3:34" ht="15.6" x14ac:dyDescent="0.3">
      <c r="D94" s="24"/>
      <c r="E94" s="110"/>
      <c r="F94" s="2"/>
      <c r="G94" s="121"/>
      <c r="H94" s="24"/>
      <c r="I94" s="24"/>
      <c r="J94" s="24"/>
      <c r="K94" s="12"/>
      <c r="L94" s="24"/>
      <c r="M94" s="24"/>
      <c r="N94" s="24"/>
      <c r="O94" s="12"/>
      <c r="P94" s="24"/>
      <c r="Q94" s="12"/>
      <c r="R94" s="24"/>
      <c r="S94" s="24"/>
      <c r="T94" s="24"/>
      <c r="V94" s="53"/>
      <c r="AB94" s="232"/>
    </row>
    <row r="95" spans="3:34" ht="15.6" x14ac:dyDescent="0.3">
      <c r="D95" s="24"/>
      <c r="E95" s="110"/>
      <c r="F95" s="2"/>
      <c r="G95" s="121"/>
      <c r="H95" s="24"/>
      <c r="I95" s="24"/>
      <c r="J95" s="24"/>
      <c r="K95" s="12"/>
      <c r="L95" s="24"/>
      <c r="M95" s="24"/>
      <c r="N95" s="24"/>
      <c r="O95" s="12"/>
      <c r="P95" s="24"/>
      <c r="Q95" s="12"/>
      <c r="R95" s="24"/>
      <c r="S95" s="24"/>
      <c r="T95" s="24"/>
      <c r="V95" s="53"/>
      <c r="AB95" s="232"/>
    </row>
    <row r="96" spans="3:34" ht="15.6" x14ac:dyDescent="0.3">
      <c r="D96" s="24"/>
      <c r="E96" s="110"/>
      <c r="F96" s="2"/>
      <c r="G96" s="121"/>
      <c r="H96" s="24"/>
      <c r="I96" s="24"/>
      <c r="J96" s="24"/>
      <c r="K96" s="12"/>
      <c r="L96" s="24"/>
      <c r="M96" s="24"/>
      <c r="N96" s="24"/>
      <c r="O96" s="12"/>
      <c r="P96" s="24"/>
      <c r="Q96" s="12"/>
      <c r="R96" s="24"/>
      <c r="S96" s="24"/>
      <c r="T96" s="24"/>
      <c r="V96" s="53"/>
      <c r="AB96" s="232"/>
    </row>
    <row r="97" spans="4:34" ht="15.6" x14ac:dyDescent="0.3">
      <c r="D97" s="24"/>
      <c r="E97" s="110"/>
      <c r="F97" s="2"/>
      <c r="G97" s="121"/>
      <c r="H97" s="24"/>
      <c r="I97" s="24"/>
      <c r="J97" s="24"/>
      <c r="K97" s="12"/>
      <c r="L97" s="24"/>
      <c r="M97" s="24"/>
      <c r="N97" s="24"/>
      <c r="O97" s="12"/>
      <c r="P97" s="24"/>
      <c r="Q97" s="12"/>
      <c r="R97" s="24"/>
      <c r="S97" s="24"/>
      <c r="T97" s="24"/>
      <c r="V97" s="53"/>
      <c r="AB97" s="2"/>
    </row>
    <row r="98" spans="4:34" ht="15.6" x14ac:dyDescent="0.3">
      <c r="D98" s="24"/>
      <c r="E98" s="110"/>
      <c r="F98" s="2"/>
      <c r="G98" s="121"/>
      <c r="H98" s="24"/>
      <c r="I98" s="24"/>
      <c r="J98" s="24"/>
      <c r="K98" s="12"/>
      <c r="L98" s="24"/>
      <c r="M98" s="24"/>
      <c r="N98" s="24"/>
      <c r="O98" s="12"/>
      <c r="P98" s="24"/>
      <c r="Q98" s="12"/>
      <c r="R98" s="24"/>
      <c r="S98" s="24"/>
      <c r="T98" s="24"/>
      <c r="V98" s="233"/>
    </row>
    <row r="99" spans="4:34" ht="15.6" x14ac:dyDescent="0.3">
      <c r="D99" s="24"/>
      <c r="E99" s="110"/>
      <c r="F99" s="2"/>
      <c r="G99" s="121"/>
      <c r="H99" s="24"/>
      <c r="I99" s="24"/>
      <c r="J99" s="24"/>
      <c r="K99" s="12"/>
      <c r="L99" s="24"/>
      <c r="M99" s="24"/>
      <c r="N99" s="24"/>
      <c r="O99" s="12"/>
      <c r="P99" s="24"/>
      <c r="Q99" s="12"/>
      <c r="R99" s="24"/>
      <c r="S99" s="24"/>
      <c r="T99" s="24"/>
      <c r="V99" s="233"/>
    </row>
    <row r="100" spans="4:34" ht="15.6" x14ac:dyDescent="0.3">
      <c r="D100" s="24"/>
      <c r="E100" s="110"/>
      <c r="F100" s="2"/>
      <c r="G100" s="121"/>
      <c r="H100" s="24"/>
      <c r="I100" s="24"/>
      <c r="J100" s="24"/>
      <c r="K100" s="12"/>
      <c r="L100" s="24"/>
      <c r="M100" s="24"/>
      <c r="N100" s="24"/>
      <c r="O100" s="12"/>
      <c r="P100" s="24"/>
      <c r="Q100" s="12"/>
      <c r="R100" s="24"/>
      <c r="S100" s="24"/>
      <c r="T100" s="24"/>
      <c r="V100" s="53"/>
    </row>
    <row r="101" spans="4:34" ht="15.6" x14ac:dyDescent="0.3">
      <c r="D101" s="24"/>
      <c r="E101" s="110"/>
      <c r="F101" s="2"/>
      <c r="G101" s="121"/>
      <c r="H101" s="24"/>
      <c r="I101" s="24"/>
      <c r="J101" s="24"/>
      <c r="K101" s="12"/>
      <c r="L101" s="24"/>
      <c r="M101" s="24"/>
      <c r="N101" s="24"/>
      <c r="O101" s="12"/>
      <c r="P101" s="24"/>
      <c r="Q101" s="12"/>
      <c r="R101" s="24"/>
      <c r="S101" s="24"/>
      <c r="T101" s="24"/>
      <c r="V101" s="233"/>
      <c r="AB101" s="12"/>
      <c r="AC101" s="211"/>
      <c r="AD101" s="121"/>
      <c r="AE101" s="121"/>
      <c r="AF101" s="121"/>
      <c r="AG101" s="12"/>
      <c r="AH101" s="12"/>
    </row>
    <row r="102" spans="4:34" ht="15.6" x14ac:dyDescent="0.3">
      <c r="D102" s="24"/>
      <c r="E102" s="110"/>
      <c r="F102" s="2"/>
      <c r="G102" s="121"/>
      <c r="H102" s="24"/>
      <c r="I102" s="24"/>
      <c r="J102" s="24"/>
      <c r="K102" s="12"/>
      <c r="L102" s="24"/>
      <c r="M102" s="24"/>
      <c r="N102" s="24"/>
      <c r="O102" s="12"/>
      <c r="P102" s="24"/>
      <c r="Q102" s="12"/>
      <c r="R102" s="24"/>
      <c r="S102" s="24"/>
      <c r="T102" s="24"/>
      <c r="V102" s="53"/>
      <c r="AB102" s="101"/>
      <c r="AC102" s="212"/>
      <c r="AD102" s="24"/>
      <c r="AE102" s="24"/>
      <c r="AF102" s="24"/>
      <c r="AG102" s="143"/>
      <c r="AH102" s="104"/>
    </row>
    <row r="103" spans="4:34" ht="15.6" x14ac:dyDescent="0.3">
      <c r="D103" s="24"/>
      <c r="E103" s="110"/>
      <c r="F103" s="2"/>
      <c r="G103" s="121"/>
      <c r="H103" s="24"/>
      <c r="I103" s="24"/>
      <c r="J103" s="24"/>
      <c r="K103" s="12"/>
      <c r="L103" s="24"/>
      <c r="M103" s="24"/>
      <c r="N103" s="24"/>
      <c r="O103" s="12"/>
      <c r="P103" s="24"/>
      <c r="Q103" s="12"/>
      <c r="R103" s="24"/>
      <c r="S103" s="24"/>
      <c r="T103" s="24"/>
      <c r="V103" s="234"/>
      <c r="AB103" s="101"/>
      <c r="AC103" s="212"/>
      <c r="AD103" s="24"/>
      <c r="AE103" s="24"/>
      <c r="AF103" s="24"/>
      <c r="AG103" s="143"/>
      <c r="AH103" s="104"/>
    </row>
    <row r="104" spans="4:34" ht="15.6" x14ac:dyDescent="0.3">
      <c r="D104" s="24"/>
      <c r="E104" s="110"/>
      <c r="F104" s="2"/>
      <c r="G104" s="121"/>
      <c r="H104" s="24"/>
      <c r="I104" s="24"/>
      <c r="J104" s="24"/>
      <c r="K104" s="12"/>
      <c r="L104" s="24"/>
      <c r="M104" s="24"/>
      <c r="N104" s="24"/>
      <c r="O104" s="12"/>
      <c r="P104" s="24"/>
      <c r="Q104" s="12"/>
      <c r="R104" s="24"/>
      <c r="S104" s="24"/>
      <c r="T104" s="24"/>
      <c r="V104" s="233"/>
      <c r="AB104" s="101"/>
      <c r="AC104" s="212"/>
      <c r="AD104" s="24"/>
      <c r="AE104" s="24"/>
      <c r="AF104" s="24"/>
      <c r="AG104" s="143"/>
      <c r="AH104" s="104"/>
    </row>
    <row r="105" spans="4:34" ht="15.6" x14ac:dyDescent="0.3">
      <c r="D105" s="24"/>
      <c r="E105" s="110"/>
      <c r="F105" s="2"/>
      <c r="G105" s="121"/>
      <c r="H105" s="24"/>
      <c r="I105" s="24"/>
      <c r="J105" s="24"/>
      <c r="K105" s="12"/>
      <c r="L105" s="24"/>
      <c r="M105" s="24"/>
      <c r="N105" s="24"/>
      <c r="O105" s="12"/>
      <c r="P105" s="24"/>
      <c r="Q105" s="12"/>
      <c r="R105" s="24"/>
      <c r="S105" s="24"/>
      <c r="T105" s="24"/>
      <c r="V105" s="233"/>
      <c r="AB105" s="101"/>
      <c r="AC105" s="212"/>
      <c r="AD105" s="24"/>
      <c r="AE105" s="24"/>
      <c r="AF105" s="24"/>
      <c r="AG105" s="143"/>
      <c r="AH105" s="104"/>
    </row>
    <row r="106" spans="4:34" ht="15.6" x14ac:dyDescent="0.3">
      <c r="D106" s="24"/>
      <c r="E106" s="110"/>
      <c r="F106" s="2"/>
      <c r="G106" s="121"/>
      <c r="H106" s="24"/>
      <c r="I106" s="24"/>
      <c r="J106" s="24"/>
      <c r="K106" s="12"/>
      <c r="L106" s="24"/>
      <c r="M106" s="24"/>
      <c r="N106" s="24"/>
      <c r="O106" s="12"/>
      <c r="P106" s="24"/>
      <c r="Q106" s="12"/>
      <c r="R106" s="24"/>
      <c r="S106" s="24"/>
      <c r="T106" s="24"/>
      <c r="V106" s="233"/>
      <c r="AB106" s="101"/>
      <c r="AC106" s="212"/>
      <c r="AD106" s="24"/>
      <c r="AE106" s="24"/>
      <c r="AF106" s="24"/>
      <c r="AG106" s="143"/>
      <c r="AH106" s="104"/>
    </row>
    <row r="107" spans="4:34" ht="15.6" x14ac:dyDescent="0.3">
      <c r="D107" s="24"/>
      <c r="E107" s="110"/>
      <c r="F107" s="2"/>
      <c r="G107" s="121"/>
      <c r="H107" s="24"/>
      <c r="I107" s="24"/>
      <c r="J107" s="24"/>
      <c r="K107" s="12"/>
      <c r="L107" s="24"/>
      <c r="M107" s="24"/>
      <c r="N107" s="24"/>
      <c r="O107" s="12"/>
      <c r="P107" s="24"/>
      <c r="Q107" s="12"/>
      <c r="R107" s="24"/>
      <c r="S107" s="24"/>
      <c r="T107" s="24"/>
      <c r="V107" s="53"/>
      <c r="AB107" s="101"/>
      <c r="AC107" s="212"/>
      <c r="AD107" s="24"/>
      <c r="AE107" s="24"/>
      <c r="AF107" s="24"/>
      <c r="AG107" s="143"/>
      <c r="AH107" s="104"/>
    </row>
    <row r="108" spans="4:34" ht="15.6" x14ac:dyDescent="0.3">
      <c r="D108" s="24"/>
      <c r="E108" s="110"/>
      <c r="F108" s="2"/>
      <c r="G108" s="121"/>
      <c r="H108" s="24"/>
      <c r="I108" s="24"/>
      <c r="J108" s="24"/>
      <c r="K108" s="12"/>
      <c r="L108" s="24"/>
      <c r="M108" s="24"/>
      <c r="N108" s="24"/>
      <c r="O108" s="12"/>
      <c r="P108" s="24"/>
      <c r="Q108" s="12"/>
      <c r="R108" s="24"/>
      <c r="S108" s="24"/>
      <c r="T108" s="24"/>
      <c r="V108" s="53"/>
      <c r="AB108" s="101"/>
      <c r="AC108" s="212"/>
      <c r="AD108" s="24"/>
      <c r="AE108" s="24"/>
      <c r="AF108" s="24"/>
      <c r="AG108" s="143"/>
      <c r="AH108" s="104"/>
    </row>
    <row r="109" spans="4:34" ht="15.6" x14ac:dyDescent="0.3">
      <c r="D109" s="24"/>
      <c r="E109" s="110"/>
      <c r="F109" s="2"/>
      <c r="G109" s="121"/>
      <c r="H109" s="24"/>
      <c r="I109" s="24"/>
      <c r="J109" s="24"/>
      <c r="K109" s="12"/>
      <c r="L109" s="24"/>
      <c r="M109" s="24"/>
      <c r="N109" s="24"/>
      <c r="O109" s="12"/>
      <c r="P109" s="24"/>
      <c r="Q109" s="12"/>
      <c r="R109" s="24"/>
      <c r="S109" s="24"/>
      <c r="T109" s="24"/>
      <c r="V109" s="53"/>
      <c r="AB109" s="101"/>
      <c r="AC109" s="212"/>
      <c r="AD109" s="24"/>
      <c r="AE109" s="24"/>
      <c r="AF109" s="24"/>
      <c r="AG109" s="143"/>
      <c r="AH109" s="104"/>
    </row>
    <row r="110" spans="4:34" x14ac:dyDescent="0.2">
      <c r="D110" s="24"/>
      <c r="E110" s="110"/>
      <c r="F110" s="2"/>
      <c r="G110" s="121"/>
      <c r="H110" s="24"/>
      <c r="I110" s="24"/>
      <c r="J110" s="24"/>
      <c r="K110" s="12"/>
      <c r="L110" s="24"/>
      <c r="M110" s="24"/>
      <c r="N110" s="24"/>
      <c r="O110" s="12"/>
      <c r="P110" s="24"/>
      <c r="Q110" s="12"/>
      <c r="R110" s="24"/>
      <c r="S110" s="24"/>
      <c r="T110" s="24"/>
      <c r="AB110" s="101"/>
      <c r="AC110" s="212"/>
      <c r="AD110" s="24"/>
      <c r="AE110" s="24"/>
      <c r="AF110" s="24"/>
      <c r="AG110" s="143"/>
      <c r="AH110" s="104"/>
    </row>
    <row r="111" spans="4:34" x14ac:dyDescent="0.2">
      <c r="D111" s="24"/>
      <c r="E111" s="110"/>
      <c r="F111" s="2"/>
      <c r="G111" s="121"/>
      <c r="H111" s="24"/>
      <c r="I111" s="24"/>
      <c r="J111" s="24"/>
      <c r="K111" s="12"/>
      <c r="L111" s="24"/>
      <c r="M111" s="24"/>
      <c r="N111" s="24"/>
      <c r="O111" s="12"/>
      <c r="P111" s="24"/>
      <c r="Q111" s="12"/>
      <c r="R111" s="24"/>
      <c r="S111" s="24"/>
      <c r="T111" s="24"/>
      <c r="AB111" s="101"/>
      <c r="AC111" s="212"/>
      <c r="AD111" s="24"/>
      <c r="AE111" s="24"/>
      <c r="AF111" s="24"/>
      <c r="AG111" s="143"/>
      <c r="AH111" s="104"/>
    </row>
    <row r="112" spans="4:34" x14ac:dyDescent="0.2">
      <c r="D112" s="24"/>
      <c r="E112" s="110"/>
      <c r="F112" s="2"/>
      <c r="G112" s="121"/>
      <c r="H112" s="24"/>
      <c r="I112" s="24"/>
      <c r="J112" s="24"/>
      <c r="K112" s="12"/>
      <c r="L112" s="24"/>
      <c r="M112" s="24"/>
      <c r="N112" s="24"/>
      <c r="O112" s="12"/>
      <c r="P112" s="24"/>
      <c r="Q112" s="12"/>
      <c r="R112" s="24"/>
      <c r="S112" s="24"/>
      <c r="T112" s="24"/>
      <c r="AB112" s="101"/>
      <c r="AC112" s="212"/>
      <c r="AD112" s="24"/>
      <c r="AE112" s="24"/>
      <c r="AF112" s="24"/>
      <c r="AG112" s="143"/>
      <c r="AH112" s="104"/>
    </row>
    <row r="113" spans="1:34" x14ac:dyDescent="0.2">
      <c r="D113" s="24"/>
      <c r="E113" s="110"/>
      <c r="F113" s="2"/>
      <c r="G113" s="121"/>
      <c r="H113" s="24"/>
      <c r="I113" s="24"/>
      <c r="J113" s="24"/>
      <c r="K113" s="12"/>
      <c r="L113" s="24"/>
      <c r="M113" s="24"/>
      <c r="N113" s="24"/>
      <c r="O113" s="12"/>
      <c r="P113" s="24"/>
      <c r="Q113" s="12"/>
      <c r="R113" s="24"/>
      <c r="S113" s="24"/>
      <c r="T113" s="24"/>
      <c r="AB113" s="101"/>
      <c r="AC113" s="212"/>
      <c r="AD113" s="24"/>
      <c r="AE113" s="24"/>
      <c r="AF113" s="24"/>
      <c r="AG113" s="143"/>
      <c r="AH113" s="104"/>
    </row>
    <row r="114" spans="1:34" x14ac:dyDescent="0.2">
      <c r="D114" s="24"/>
      <c r="E114" s="110"/>
      <c r="F114" s="2"/>
      <c r="G114" s="121"/>
      <c r="H114" s="24"/>
      <c r="I114" s="24"/>
      <c r="J114" s="24"/>
      <c r="K114" s="12"/>
      <c r="L114" s="24"/>
      <c r="M114" s="24"/>
      <c r="N114" s="24"/>
      <c r="O114" s="12"/>
      <c r="P114" s="24"/>
      <c r="Q114" s="12"/>
      <c r="R114" s="24"/>
      <c r="S114" s="24"/>
      <c r="T114" s="24"/>
      <c r="AB114" s="101"/>
      <c r="AC114" s="212"/>
      <c r="AD114" s="24"/>
      <c r="AE114" s="24"/>
      <c r="AF114" s="24"/>
      <c r="AG114" s="143"/>
      <c r="AH114" s="104"/>
    </row>
    <row r="115" spans="1:34" x14ac:dyDescent="0.2">
      <c r="D115" s="24"/>
      <c r="E115" s="110"/>
      <c r="F115" s="2"/>
      <c r="G115" s="121"/>
      <c r="H115" s="24"/>
      <c r="I115" s="24"/>
      <c r="J115" s="24"/>
      <c r="K115" s="12"/>
      <c r="L115" s="24"/>
      <c r="M115" s="24"/>
      <c r="N115" s="24"/>
      <c r="O115" s="12"/>
      <c r="P115" s="24"/>
      <c r="Q115" s="12"/>
      <c r="R115" s="24"/>
      <c r="S115" s="24"/>
      <c r="T115" s="24"/>
      <c r="AB115" s="101"/>
      <c r="AC115" s="212"/>
      <c r="AD115" s="24"/>
      <c r="AE115" s="24"/>
      <c r="AF115" s="24"/>
      <c r="AG115" s="143"/>
      <c r="AH115" s="104"/>
    </row>
    <row r="116" spans="1:34" x14ac:dyDescent="0.2">
      <c r="A116" s="32"/>
      <c r="D116" s="24"/>
      <c r="E116" s="110"/>
      <c r="F116" s="2"/>
      <c r="G116" s="121"/>
      <c r="H116" s="24"/>
      <c r="I116" s="24"/>
      <c r="J116" s="24"/>
      <c r="K116" s="12"/>
      <c r="L116" s="24"/>
      <c r="M116" s="24"/>
      <c r="N116" s="24"/>
      <c r="O116" s="12"/>
      <c r="P116" s="24"/>
      <c r="Q116" s="12"/>
      <c r="R116" s="24"/>
      <c r="S116" s="24"/>
      <c r="T116" s="24"/>
      <c r="AB116" s="101"/>
      <c r="AC116" s="212"/>
      <c r="AD116" s="24"/>
      <c r="AE116" s="24"/>
      <c r="AF116" s="24"/>
      <c r="AG116" s="143"/>
      <c r="AH116" s="104"/>
    </row>
    <row r="117" spans="1:34" x14ac:dyDescent="0.2">
      <c r="D117" s="24"/>
      <c r="E117" s="110"/>
      <c r="F117" s="2"/>
      <c r="G117" s="121"/>
      <c r="H117" s="24"/>
      <c r="I117" s="24"/>
      <c r="J117" s="24"/>
      <c r="K117" s="12"/>
      <c r="L117" s="24"/>
      <c r="M117" s="24"/>
      <c r="N117" s="24"/>
      <c r="O117" s="12"/>
      <c r="P117" s="24"/>
      <c r="Q117" s="12"/>
      <c r="R117" s="24"/>
      <c r="S117" s="24"/>
      <c r="T117" s="24"/>
      <c r="AB117" s="101"/>
      <c r="AC117" s="212"/>
      <c r="AD117" s="24"/>
      <c r="AE117" s="24"/>
      <c r="AF117" s="24"/>
      <c r="AG117" s="143"/>
      <c r="AH117" s="104"/>
    </row>
    <row r="118" spans="1:34" x14ac:dyDescent="0.2">
      <c r="D118" s="24"/>
      <c r="E118" s="110"/>
      <c r="F118" s="2"/>
      <c r="G118" s="121"/>
      <c r="H118" s="24"/>
      <c r="I118" s="24"/>
      <c r="J118" s="24"/>
      <c r="K118" s="12"/>
      <c r="L118" s="24"/>
      <c r="M118" s="24"/>
      <c r="N118" s="24"/>
      <c r="O118" s="12"/>
      <c r="P118" s="24"/>
      <c r="Q118" s="12"/>
      <c r="R118" s="24"/>
      <c r="S118" s="24"/>
      <c r="T118" s="24"/>
      <c r="AB118" s="101"/>
      <c r="AC118" s="212"/>
      <c r="AD118" s="24"/>
      <c r="AE118" s="24"/>
      <c r="AF118" s="24"/>
      <c r="AG118" s="143"/>
      <c r="AH118" s="104"/>
    </row>
    <row r="119" spans="1:34" x14ac:dyDescent="0.2">
      <c r="D119" s="24"/>
      <c r="E119" s="110"/>
      <c r="F119" s="2"/>
      <c r="G119" s="121"/>
      <c r="H119" s="24"/>
      <c r="I119" s="24"/>
      <c r="J119" s="24"/>
      <c r="K119" s="12"/>
      <c r="L119" s="24"/>
      <c r="M119" s="24"/>
      <c r="N119" s="24"/>
      <c r="O119" s="12"/>
      <c r="P119" s="24"/>
      <c r="Q119" s="12"/>
      <c r="R119" s="24"/>
      <c r="S119" s="24"/>
      <c r="T119" s="24"/>
      <c r="AB119" s="101"/>
      <c r="AC119" s="212"/>
      <c r="AD119" s="24"/>
      <c r="AE119" s="24"/>
      <c r="AF119" s="24"/>
      <c r="AG119" s="143"/>
      <c r="AH119" s="104"/>
    </row>
    <row r="120" spans="1:34" x14ac:dyDescent="0.2">
      <c r="D120" s="24"/>
      <c r="E120" s="110"/>
      <c r="F120" s="2"/>
      <c r="G120" s="121"/>
      <c r="H120" s="24"/>
      <c r="I120" s="24"/>
      <c r="J120" s="24"/>
      <c r="K120" s="12"/>
      <c r="L120" s="24"/>
      <c r="M120" s="24"/>
      <c r="N120" s="24"/>
      <c r="O120" s="12"/>
      <c r="P120" s="24"/>
      <c r="Q120" s="12"/>
      <c r="R120" s="24"/>
      <c r="S120" s="24"/>
      <c r="T120" s="24"/>
      <c r="AB120" s="101"/>
      <c r="AC120" s="212"/>
      <c r="AD120" s="24"/>
      <c r="AE120" s="24"/>
      <c r="AF120" s="24"/>
      <c r="AG120" s="143"/>
      <c r="AH120" s="104"/>
    </row>
    <row r="121" spans="1:34" x14ac:dyDescent="0.2">
      <c r="D121" s="24"/>
      <c r="E121" s="110"/>
      <c r="F121" s="2"/>
      <c r="G121" s="121"/>
      <c r="H121" s="24"/>
      <c r="I121" s="24"/>
      <c r="J121" s="24"/>
      <c r="K121" s="12"/>
      <c r="L121" s="24"/>
      <c r="M121" s="24"/>
      <c r="N121" s="24"/>
      <c r="O121" s="12"/>
      <c r="P121" s="24"/>
      <c r="Q121" s="12"/>
      <c r="R121" s="24"/>
      <c r="S121" s="24"/>
      <c r="T121" s="24"/>
      <c r="AB121" s="101"/>
      <c r="AC121" s="212"/>
      <c r="AD121" s="24"/>
      <c r="AE121" s="24"/>
      <c r="AF121" s="24"/>
      <c r="AG121" s="143"/>
      <c r="AH121" s="104"/>
    </row>
    <row r="122" spans="1:34" x14ac:dyDescent="0.2">
      <c r="D122" s="24"/>
      <c r="E122" s="110"/>
      <c r="F122" s="2"/>
      <c r="G122" s="121"/>
      <c r="H122" s="24"/>
      <c r="I122" s="24"/>
      <c r="J122" s="24"/>
      <c r="K122" s="12"/>
      <c r="L122" s="24"/>
      <c r="M122" s="24"/>
      <c r="N122" s="24"/>
      <c r="O122" s="12"/>
      <c r="P122" s="24"/>
      <c r="Q122" s="12"/>
      <c r="R122" s="24"/>
      <c r="S122" s="24"/>
      <c r="T122" s="24"/>
      <c r="AB122" s="101"/>
      <c r="AC122" s="212"/>
      <c r="AD122" s="24"/>
      <c r="AE122" s="24"/>
      <c r="AF122" s="24"/>
      <c r="AG122" s="143"/>
      <c r="AH122" s="104"/>
    </row>
    <row r="123" spans="1:34" x14ac:dyDescent="0.2">
      <c r="D123" s="24"/>
      <c r="E123" s="110"/>
      <c r="F123" s="2"/>
      <c r="G123" s="121"/>
      <c r="H123" s="24"/>
      <c r="I123" s="24"/>
      <c r="J123" s="24"/>
      <c r="Q123" s="14"/>
      <c r="R123" s="14"/>
      <c r="S123" s="14"/>
      <c r="AB123" s="101"/>
      <c r="AC123" s="212"/>
      <c r="AD123" s="24"/>
      <c r="AE123" s="24"/>
      <c r="AF123" s="24"/>
      <c r="AG123" s="143"/>
      <c r="AH123" s="104"/>
    </row>
    <row r="124" spans="1:34" x14ac:dyDescent="0.2">
      <c r="D124" s="24"/>
      <c r="E124" s="110"/>
      <c r="F124" s="2"/>
      <c r="G124" s="121"/>
      <c r="H124" s="24"/>
      <c r="I124" s="24"/>
      <c r="J124" s="24"/>
      <c r="P124" s="14"/>
      <c r="Q124" s="14"/>
      <c r="R124" s="14"/>
      <c r="S124" s="14"/>
      <c r="AB124" s="101"/>
      <c r="AC124" s="212"/>
      <c r="AD124" s="24"/>
      <c r="AE124" s="24"/>
      <c r="AF124" s="24"/>
      <c r="AG124" s="143"/>
      <c r="AH124" s="104"/>
    </row>
    <row r="125" spans="1:34" ht="21.9" customHeight="1" x14ac:dyDescent="0.3">
      <c r="D125" s="24"/>
      <c r="E125" s="110"/>
      <c r="F125" s="2"/>
      <c r="G125" s="24"/>
      <c r="P125" s="14"/>
      <c r="Q125" s="14"/>
      <c r="R125" s="14"/>
      <c r="S125" s="14"/>
      <c r="V125" s="53"/>
      <c r="AB125" s="101"/>
      <c r="AC125" s="212"/>
      <c r="AD125" s="24"/>
      <c r="AE125" s="24"/>
      <c r="AF125" s="24"/>
      <c r="AG125" s="143"/>
      <c r="AH125" s="104"/>
    </row>
    <row r="126" spans="1:34" ht="21.9" customHeight="1" x14ac:dyDescent="0.3">
      <c r="D126" s="24"/>
      <c r="E126" s="110"/>
      <c r="F126" s="2"/>
      <c r="G126" s="24"/>
      <c r="P126" s="14"/>
      <c r="Q126" s="101"/>
      <c r="R126" s="231"/>
      <c r="S126" s="24"/>
      <c r="T126" s="24"/>
      <c r="V126" s="53"/>
      <c r="AB126" s="101"/>
      <c r="AC126" s="212"/>
      <c r="AD126" s="24"/>
      <c r="AE126" s="24"/>
      <c r="AF126" s="24"/>
      <c r="AG126" s="143"/>
      <c r="AH126" s="104"/>
    </row>
    <row r="127" spans="1:34" ht="21.9" customHeight="1" x14ac:dyDescent="0.3">
      <c r="D127" s="24"/>
      <c r="E127" s="110"/>
      <c r="F127" s="2"/>
      <c r="G127" s="24"/>
      <c r="P127" s="14"/>
      <c r="Q127" s="12"/>
      <c r="R127" s="24"/>
      <c r="S127" s="24"/>
      <c r="T127" s="24"/>
      <c r="V127" s="53"/>
      <c r="AB127" s="101"/>
      <c r="AC127" s="212"/>
      <c r="AD127" s="24"/>
      <c r="AE127" s="24"/>
      <c r="AF127" s="24"/>
      <c r="AG127" s="143"/>
      <c r="AH127" s="104"/>
    </row>
    <row r="128" spans="1:34" ht="21.9" customHeight="1" x14ac:dyDescent="0.3">
      <c r="D128" s="24"/>
      <c r="E128" s="110"/>
      <c r="F128" s="2"/>
      <c r="G128" s="24"/>
      <c r="Q128" s="12"/>
      <c r="R128" s="24"/>
      <c r="S128" s="24"/>
      <c r="T128" s="24"/>
      <c r="V128" s="53"/>
      <c r="AB128" s="101"/>
      <c r="AC128" s="212"/>
      <c r="AD128" s="24"/>
      <c r="AE128" s="24"/>
      <c r="AF128" s="24"/>
      <c r="AG128" s="143"/>
      <c r="AH128" s="104"/>
    </row>
    <row r="129" spans="1:34" ht="21.9" customHeight="1" x14ac:dyDescent="0.3">
      <c r="D129" s="24"/>
      <c r="E129" s="110"/>
      <c r="F129" s="2"/>
      <c r="G129" s="24"/>
      <c r="P129" s="14"/>
      <c r="Q129" s="12"/>
      <c r="R129" s="24"/>
      <c r="S129" s="24"/>
      <c r="T129" s="24"/>
      <c r="V129" s="53"/>
      <c r="AB129" s="101"/>
      <c r="AC129" s="212"/>
      <c r="AD129" s="24"/>
      <c r="AE129" s="24"/>
      <c r="AF129" s="24"/>
      <c r="AG129" s="143"/>
      <c r="AH129" s="104"/>
    </row>
    <row r="130" spans="1:34" ht="21.9" customHeight="1" x14ac:dyDescent="0.3">
      <c r="D130" s="24"/>
      <c r="E130" s="110"/>
      <c r="F130" s="2"/>
      <c r="G130" s="24"/>
      <c r="P130" s="14"/>
      <c r="Q130" s="12"/>
      <c r="R130" s="24"/>
      <c r="S130" s="24"/>
      <c r="T130" s="24"/>
      <c r="V130" s="53"/>
      <c r="AB130" s="101"/>
      <c r="AC130" s="212"/>
      <c r="AD130" s="24"/>
      <c r="AE130" s="24"/>
      <c r="AF130" s="24"/>
      <c r="AG130" s="143"/>
      <c r="AH130" s="104"/>
    </row>
    <row r="131" spans="1:34" ht="21.9" customHeight="1" x14ac:dyDescent="0.3">
      <c r="D131" s="24"/>
      <c r="E131" s="110"/>
      <c r="F131" s="2"/>
      <c r="G131" s="24"/>
      <c r="P131" s="14"/>
      <c r="Q131" s="12"/>
      <c r="R131" s="24"/>
      <c r="S131" s="24"/>
      <c r="T131" s="24"/>
      <c r="V131" s="233"/>
      <c r="AB131" s="101"/>
      <c r="AC131" s="212"/>
      <c r="AD131" s="24"/>
      <c r="AE131" s="24"/>
      <c r="AF131" s="24"/>
      <c r="AG131" s="143"/>
      <c r="AH131" s="104"/>
    </row>
    <row r="132" spans="1:34" ht="21.9" customHeight="1" x14ac:dyDescent="0.3">
      <c r="D132" s="24"/>
      <c r="E132" s="110"/>
      <c r="F132" s="2"/>
      <c r="G132" s="24"/>
      <c r="P132" s="14"/>
      <c r="Q132" s="12"/>
      <c r="R132" s="24"/>
      <c r="S132" s="24"/>
      <c r="T132" s="24"/>
      <c r="V132" s="233"/>
      <c r="AB132" s="101"/>
      <c r="AC132" s="212"/>
      <c r="AD132" s="24"/>
      <c r="AE132" s="24"/>
      <c r="AF132" s="24"/>
      <c r="AG132" s="143"/>
      <c r="AH132" s="104"/>
    </row>
    <row r="133" spans="1:34" ht="21.9" customHeight="1" x14ac:dyDescent="0.3">
      <c r="A133" s="32"/>
      <c r="B133" s="32"/>
      <c r="D133" s="24"/>
      <c r="E133" s="110"/>
      <c r="F133" s="2"/>
      <c r="G133" s="24"/>
      <c r="P133" s="14"/>
      <c r="Q133" s="12"/>
      <c r="R133" s="24"/>
      <c r="S133" s="24"/>
      <c r="T133" s="24"/>
      <c r="V133" s="53"/>
      <c r="AB133" s="101"/>
      <c r="AC133" s="212"/>
      <c r="AD133" s="24"/>
      <c r="AE133" s="24"/>
      <c r="AF133" s="24"/>
      <c r="AG133" s="143"/>
      <c r="AH133" s="104"/>
    </row>
    <row r="134" spans="1:34" ht="21.9" customHeight="1" x14ac:dyDescent="0.3">
      <c r="C134" s="224"/>
      <c r="D134" s="236"/>
      <c r="E134" s="110"/>
      <c r="F134" s="2"/>
      <c r="G134" s="24"/>
      <c r="P134" s="14"/>
      <c r="Q134" s="12"/>
      <c r="R134" s="24"/>
      <c r="S134" s="24"/>
      <c r="T134" s="24"/>
      <c r="V134" s="233"/>
      <c r="AB134" s="101"/>
      <c r="AC134" s="212"/>
      <c r="AD134" s="24"/>
      <c r="AE134" s="24"/>
      <c r="AF134" s="24"/>
      <c r="AG134" s="143"/>
      <c r="AH134" s="104"/>
    </row>
    <row r="135" spans="1:34" ht="21.9" customHeight="1" x14ac:dyDescent="0.3">
      <c r="C135" s="237"/>
      <c r="D135" s="128"/>
      <c r="E135" s="110"/>
      <c r="F135" s="2"/>
      <c r="G135" s="24"/>
      <c r="P135" s="14"/>
      <c r="Q135" s="12"/>
      <c r="R135" s="24"/>
      <c r="S135" s="24"/>
      <c r="T135" s="24"/>
      <c r="V135" s="233"/>
      <c r="AB135" s="101"/>
      <c r="AC135" s="212"/>
      <c r="AD135" s="24"/>
      <c r="AE135" s="24"/>
      <c r="AF135" s="24"/>
      <c r="AG135" s="143"/>
      <c r="AH135" s="104"/>
    </row>
    <row r="136" spans="1:34" ht="21.9" customHeight="1" x14ac:dyDescent="0.3">
      <c r="D136" s="24"/>
      <c r="E136" s="110"/>
      <c r="F136" s="2"/>
      <c r="G136" s="24"/>
      <c r="P136" s="14"/>
      <c r="Q136" s="12"/>
      <c r="R136" s="24"/>
      <c r="S136" s="24"/>
      <c r="T136" s="24"/>
      <c r="V136" s="53"/>
      <c r="AB136" s="101"/>
      <c r="AC136" s="212"/>
      <c r="AD136" s="24"/>
      <c r="AE136" s="24"/>
      <c r="AF136" s="24"/>
      <c r="AG136" s="143"/>
      <c r="AH136" s="104"/>
    </row>
    <row r="137" spans="1:34" ht="15.6" x14ac:dyDescent="0.3">
      <c r="D137" s="24"/>
      <c r="E137" s="110"/>
      <c r="F137" s="2"/>
      <c r="G137" s="24"/>
      <c r="P137" s="14"/>
      <c r="Q137" s="12"/>
      <c r="R137" s="24"/>
      <c r="S137" s="24"/>
      <c r="T137" s="24"/>
      <c r="V137" s="233"/>
      <c r="AB137" s="101"/>
      <c r="AC137" s="212"/>
      <c r="AD137" s="24"/>
      <c r="AE137" s="24"/>
      <c r="AF137" s="24"/>
      <c r="AG137" s="143"/>
      <c r="AH137" s="104"/>
    </row>
    <row r="138" spans="1:34" ht="15.6" x14ac:dyDescent="0.3">
      <c r="D138" s="24"/>
      <c r="E138" s="110"/>
      <c r="F138" s="2"/>
      <c r="G138" s="24"/>
      <c r="P138" s="14"/>
      <c r="Q138" s="12"/>
      <c r="R138" s="24"/>
      <c r="S138" s="24"/>
      <c r="T138" s="24"/>
      <c r="V138" s="53"/>
      <c r="AB138" s="101"/>
      <c r="AC138" s="212"/>
      <c r="AD138" s="24"/>
      <c r="AE138" s="24"/>
      <c r="AF138" s="24"/>
      <c r="AG138" s="143"/>
      <c r="AH138" s="104"/>
    </row>
    <row r="139" spans="1:34" ht="15.6" x14ac:dyDescent="0.3">
      <c r="D139" s="24"/>
      <c r="E139" s="110"/>
      <c r="F139" s="2"/>
      <c r="G139" s="24"/>
      <c r="P139" s="14"/>
      <c r="Q139" s="12"/>
      <c r="R139" s="24"/>
      <c r="S139" s="24"/>
      <c r="T139" s="24"/>
      <c r="V139" s="53"/>
      <c r="AB139" s="101"/>
      <c r="AC139" s="212"/>
      <c r="AD139" s="24"/>
      <c r="AE139" s="24"/>
      <c r="AF139" s="24"/>
      <c r="AG139" s="143"/>
      <c r="AH139" s="104"/>
    </row>
    <row r="140" spans="1:34" ht="15.6" x14ac:dyDescent="0.3">
      <c r="D140" s="24"/>
      <c r="E140" s="110"/>
      <c r="F140" s="2"/>
      <c r="G140" s="24"/>
      <c r="P140" s="14"/>
      <c r="Q140" s="12"/>
      <c r="R140" s="24"/>
      <c r="S140" s="24"/>
      <c r="T140" s="24"/>
      <c r="V140" s="233"/>
      <c r="AB140" s="101"/>
      <c r="AC140" s="212"/>
      <c r="AD140" s="24"/>
      <c r="AE140" s="24"/>
      <c r="AF140" s="24"/>
      <c r="AG140" s="143"/>
      <c r="AH140" s="104"/>
    </row>
    <row r="141" spans="1:34" ht="15.6" x14ac:dyDescent="0.3">
      <c r="D141" s="24"/>
      <c r="E141" s="110"/>
      <c r="F141" s="2"/>
      <c r="G141" s="24"/>
      <c r="P141" s="14"/>
      <c r="Q141" s="12"/>
      <c r="R141" s="24"/>
      <c r="S141" s="24"/>
      <c r="T141" s="24"/>
      <c r="V141" s="233"/>
      <c r="AB141" s="101"/>
      <c r="AC141" s="212"/>
      <c r="AD141" s="24"/>
      <c r="AE141" s="24"/>
      <c r="AF141" s="24"/>
      <c r="AG141" s="143"/>
      <c r="AH141" s="104"/>
    </row>
    <row r="142" spans="1:34" ht="15.6" x14ac:dyDescent="0.3">
      <c r="D142" s="24"/>
      <c r="E142" s="110"/>
      <c r="F142" s="2"/>
      <c r="G142" s="24"/>
      <c r="P142" s="14"/>
      <c r="Q142" s="12"/>
      <c r="R142" s="24"/>
      <c r="S142" s="24"/>
      <c r="T142" s="24"/>
      <c r="V142" s="53"/>
      <c r="AB142" s="101"/>
      <c r="AC142" s="212"/>
      <c r="AD142" s="24"/>
      <c r="AE142" s="24"/>
      <c r="AF142" s="24"/>
      <c r="AG142" s="143"/>
      <c r="AH142" s="104"/>
    </row>
    <row r="143" spans="1:34" x14ac:dyDescent="0.2">
      <c r="D143" s="24"/>
      <c r="E143" s="110"/>
      <c r="P143" s="14"/>
      <c r="Q143" s="12"/>
      <c r="R143" s="24"/>
      <c r="S143" s="24"/>
      <c r="T143" s="24"/>
      <c r="AB143" s="101"/>
      <c r="AC143" s="212"/>
      <c r="AD143" s="24"/>
      <c r="AE143" s="24"/>
      <c r="AF143" s="24"/>
      <c r="AG143" s="143"/>
      <c r="AH143" s="104"/>
    </row>
    <row r="144" spans="1:34" x14ac:dyDescent="0.2">
      <c r="D144" s="24"/>
      <c r="E144" s="110"/>
      <c r="P144" s="14"/>
      <c r="Q144" s="12"/>
      <c r="R144" s="24"/>
      <c r="S144" s="24"/>
      <c r="T144" s="24"/>
      <c r="AB144" s="101"/>
      <c r="AC144" s="212"/>
      <c r="AD144" s="24"/>
      <c r="AE144" s="24"/>
      <c r="AF144" s="24"/>
      <c r="AG144" s="143"/>
      <c r="AH144" s="104"/>
    </row>
    <row r="145" spans="4:34" x14ac:dyDescent="0.2">
      <c r="D145" s="24"/>
      <c r="E145" s="110"/>
      <c r="P145" s="14"/>
      <c r="Q145" s="12"/>
      <c r="R145" s="24"/>
      <c r="S145" s="24"/>
      <c r="T145" s="24"/>
      <c r="AB145" s="101"/>
      <c r="AC145" s="212"/>
      <c r="AD145" s="24"/>
      <c r="AE145" s="24"/>
      <c r="AF145" s="24"/>
      <c r="AG145" s="143"/>
      <c r="AH145" s="104"/>
    </row>
    <row r="146" spans="4:34" x14ac:dyDescent="0.2">
      <c r="D146" s="24"/>
      <c r="E146" s="110"/>
      <c r="P146" s="14"/>
      <c r="Q146" s="12"/>
      <c r="R146" s="24"/>
      <c r="S146" s="24"/>
      <c r="T146" s="24"/>
      <c r="AB146" s="101"/>
      <c r="AC146" s="212"/>
      <c r="AD146" s="24"/>
      <c r="AE146" s="24"/>
      <c r="AF146" s="24"/>
      <c r="AG146" s="143"/>
      <c r="AH146" s="104"/>
    </row>
    <row r="147" spans="4:34" x14ac:dyDescent="0.2">
      <c r="D147" s="24"/>
      <c r="E147" s="110"/>
      <c r="P147" s="14"/>
      <c r="Q147" s="12"/>
      <c r="R147" s="24"/>
      <c r="S147" s="24"/>
      <c r="T147" s="24"/>
      <c r="AB147" s="101"/>
      <c r="AC147" s="212"/>
      <c r="AD147" s="24"/>
      <c r="AE147" s="24"/>
      <c r="AF147" s="24"/>
      <c r="AG147" s="143"/>
      <c r="AH147" s="104"/>
    </row>
    <row r="148" spans="4:34" x14ac:dyDescent="0.2">
      <c r="D148" s="24"/>
      <c r="E148" s="110"/>
      <c r="P148" s="14"/>
      <c r="Q148" s="12"/>
      <c r="R148" s="24"/>
      <c r="S148" s="24"/>
      <c r="T148" s="24"/>
      <c r="AB148" s="101"/>
      <c r="AC148" s="212"/>
      <c r="AD148" s="24"/>
      <c r="AE148" s="24"/>
      <c r="AF148" s="24"/>
      <c r="AG148" s="143"/>
      <c r="AH148" s="104"/>
    </row>
    <row r="149" spans="4:34" x14ac:dyDescent="0.2">
      <c r="D149" s="24"/>
      <c r="E149" s="110"/>
      <c r="P149" s="14"/>
      <c r="Q149" s="12"/>
      <c r="R149" s="24"/>
      <c r="S149" s="24"/>
      <c r="T149" s="24"/>
      <c r="AB149" s="101"/>
      <c r="AC149" s="212"/>
      <c r="AD149" s="24"/>
      <c r="AE149" s="238"/>
      <c r="AF149" s="24"/>
      <c r="AG149" s="143"/>
      <c r="AH149" s="104"/>
    </row>
    <row r="150" spans="4:34" x14ac:dyDescent="0.2">
      <c r="D150" s="24"/>
      <c r="E150" s="110"/>
      <c r="P150" s="14"/>
      <c r="Q150" s="12"/>
      <c r="R150" s="24"/>
      <c r="S150" s="24"/>
      <c r="T150" s="24"/>
      <c r="AB150" s="101"/>
      <c r="AC150" s="212"/>
      <c r="AD150" s="24"/>
      <c r="AE150" s="24"/>
      <c r="AF150" s="24"/>
      <c r="AG150" s="143"/>
      <c r="AH150" s="104"/>
    </row>
    <row r="151" spans="4:34" x14ac:dyDescent="0.2">
      <c r="D151" s="24"/>
      <c r="E151" s="110"/>
      <c r="P151" s="14"/>
      <c r="Q151" s="12"/>
      <c r="R151" s="24"/>
      <c r="S151" s="24"/>
      <c r="T151" s="24"/>
      <c r="AB151" s="101"/>
      <c r="AC151" s="212"/>
      <c r="AD151" s="24"/>
      <c r="AE151" s="24"/>
      <c r="AF151" s="24"/>
      <c r="AG151" s="143"/>
      <c r="AH151" s="104"/>
    </row>
    <row r="152" spans="4:34" x14ac:dyDescent="0.2">
      <c r="D152" s="24"/>
      <c r="E152" s="110"/>
      <c r="P152" s="14"/>
      <c r="Q152" s="12"/>
      <c r="R152" s="24"/>
      <c r="S152" s="24"/>
      <c r="T152" s="24"/>
      <c r="AB152" s="101"/>
      <c r="AC152" s="212"/>
      <c r="AD152" s="24"/>
      <c r="AE152" s="24"/>
      <c r="AF152" s="24"/>
      <c r="AG152" s="143"/>
      <c r="AH152" s="104"/>
    </row>
    <row r="153" spans="4:34" x14ac:dyDescent="0.2">
      <c r="D153" s="24"/>
      <c r="E153" s="110"/>
      <c r="P153" s="14"/>
      <c r="Q153" s="12"/>
      <c r="R153" s="24"/>
      <c r="S153" s="24"/>
      <c r="T153" s="24"/>
      <c r="AB153" s="101"/>
      <c r="AC153" s="212"/>
      <c r="AD153" s="24"/>
      <c r="AE153" s="24"/>
      <c r="AF153" s="24"/>
      <c r="AG153" s="143"/>
      <c r="AH153" s="104"/>
    </row>
    <row r="154" spans="4:34" x14ac:dyDescent="0.2">
      <c r="D154" s="24"/>
      <c r="E154" s="110"/>
      <c r="P154" s="14"/>
      <c r="Q154" s="12"/>
      <c r="R154" s="24"/>
      <c r="S154" s="24"/>
      <c r="T154" s="24"/>
      <c r="AB154" s="101"/>
      <c r="AC154" s="212"/>
      <c r="AD154" s="24"/>
      <c r="AE154" s="24"/>
      <c r="AF154" s="24"/>
      <c r="AG154" s="143"/>
      <c r="AH154" s="104"/>
    </row>
    <row r="155" spans="4:34" x14ac:dyDescent="0.2">
      <c r="D155" s="24"/>
      <c r="E155" s="110"/>
      <c r="P155" s="14"/>
      <c r="Q155" s="12"/>
      <c r="R155" s="24"/>
      <c r="S155" s="24"/>
      <c r="T155" s="24"/>
      <c r="AB155" s="101"/>
      <c r="AC155" s="212"/>
      <c r="AD155" s="24"/>
      <c r="AE155" s="24"/>
      <c r="AF155" s="24"/>
      <c r="AG155" s="143"/>
      <c r="AH155" s="104"/>
    </row>
    <row r="156" spans="4:34" x14ac:dyDescent="0.2">
      <c r="D156" s="24"/>
      <c r="E156" s="110"/>
      <c r="P156" s="14"/>
      <c r="Q156" s="12"/>
      <c r="R156" s="24"/>
      <c r="S156" s="24"/>
      <c r="T156" s="24"/>
      <c r="AB156" s="101"/>
      <c r="AC156" s="212"/>
      <c r="AD156" s="24"/>
      <c r="AE156" s="24"/>
      <c r="AF156" s="24"/>
      <c r="AG156" s="143"/>
      <c r="AH156" s="104"/>
    </row>
    <row r="157" spans="4:34" x14ac:dyDescent="0.2">
      <c r="D157" s="24"/>
      <c r="E157" s="110"/>
      <c r="P157" s="14"/>
      <c r="Q157" s="12"/>
      <c r="R157" s="24"/>
      <c r="S157" s="24"/>
      <c r="T157" s="24"/>
      <c r="AB157" s="101"/>
      <c r="AC157" s="212"/>
      <c r="AD157" s="24"/>
      <c r="AE157" s="24"/>
      <c r="AF157" s="24"/>
      <c r="AG157" s="143"/>
      <c r="AH157" s="104"/>
    </row>
    <row r="158" spans="4:34" x14ac:dyDescent="0.2">
      <c r="D158" s="24"/>
      <c r="E158" s="110"/>
      <c r="P158" s="14"/>
      <c r="Q158" s="12"/>
      <c r="R158" s="24"/>
      <c r="S158" s="24"/>
      <c r="T158" s="24"/>
      <c r="AB158" s="101"/>
      <c r="AC158" s="212"/>
      <c r="AD158" s="24"/>
      <c r="AE158" s="24"/>
      <c r="AF158" s="24"/>
      <c r="AG158" s="143"/>
      <c r="AH158" s="104"/>
    </row>
    <row r="159" spans="4:34" ht="12" x14ac:dyDescent="0.25">
      <c r="D159" s="24"/>
      <c r="E159" s="110"/>
      <c r="P159" s="14"/>
      <c r="Q159" s="12"/>
      <c r="R159" s="24"/>
      <c r="S159" s="24"/>
      <c r="T159" s="24"/>
      <c r="V159" s="3"/>
      <c r="AB159" s="101"/>
      <c r="AC159" s="212"/>
      <c r="AD159" s="24"/>
      <c r="AE159" s="24"/>
      <c r="AF159" s="24"/>
      <c r="AG159" s="143"/>
      <c r="AH159" s="104"/>
    </row>
    <row r="160" spans="4:34" ht="12" x14ac:dyDescent="0.25">
      <c r="D160" s="24"/>
      <c r="E160" s="110"/>
      <c r="P160" s="14"/>
      <c r="Q160" s="24"/>
      <c r="R160" s="14"/>
      <c r="S160" s="14"/>
      <c r="T160" s="104"/>
      <c r="V160" s="3"/>
      <c r="AB160" s="101"/>
      <c r="AC160" s="212"/>
      <c r="AD160" s="24"/>
      <c r="AE160" s="24"/>
      <c r="AF160" s="24"/>
      <c r="AG160" s="143"/>
      <c r="AH160" s="104"/>
    </row>
    <row r="161" spans="4:34" ht="12" x14ac:dyDescent="0.25">
      <c r="D161" s="24"/>
      <c r="E161" s="110"/>
      <c r="P161" s="14"/>
      <c r="Q161" s="24"/>
      <c r="R161" s="14"/>
      <c r="S161" s="14"/>
      <c r="T161" s="104"/>
      <c r="V161" s="3"/>
      <c r="AB161" s="101"/>
      <c r="AC161" s="212"/>
      <c r="AD161" s="24"/>
      <c r="AE161" s="24"/>
      <c r="AF161" s="24"/>
      <c r="AG161" s="143"/>
      <c r="AH161" s="104"/>
    </row>
    <row r="162" spans="4:34" ht="12" x14ac:dyDescent="0.25">
      <c r="D162" s="24"/>
      <c r="E162" s="110"/>
      <c r="P162" s="14"/>
      <c r="Q162" s="24"/>
      <c r="R162" s="14"/>
      <c r="S162" s="14"/>
      <c r="T162" s="104"/>
      <c r="V162" s="3"/>
      <c r="AB162" s="101"/>
      <c r="AC162" s="212"/>
      <c r="AD162" s="24"/>
      <c r="AE162" s="24"/>
      <c r="AF162" s="24"/>
      <c r="AG162" s="143"/>
      <c r="AH162" s="104"/>
    </row>
    <row r="163" spans="4:34" ht="12" x14ac:dyDescent="0.25">
      <c r="D163" s="24"/>
      <c r="E163" s="110"/>
      <c r="P163" s="14"/>
      <c r="Q163" s="24"/>
      <c r="R163" s="14"/>
      <c r="S163" s="14"/>
      <c r="T163" s="104"/>
      <c r="V163" s="3"/>
      <c r="AB163" s="101"/>
      <c r="AC163" s="212"/>
      <c r="AD163" s="24"/>
      <c r="AE163" s="24"/>
      <c r="AF163" s="24"/>
      <c r="AG163" s="143"/>
      <c r="AH163" s="104"/>
    </row>
    <row r="164" spans="4:34" ht="12" x14ac:dyDescent="0.25">
      <c r="D164" s="24"/>
      <c r="E164" s="110"/>
      <c r="P164" s="14"/>
      <c r="Q164" s="14"/>
      <c r="R164" s="14"/>
      <c r="S164" s="14"/>
      <c r="T164" s="104"/>
      <c r="V164" s="3"/>
      <c r="AB164" s="101"/>
      <c r="AC164" s="212"/>
      <c r="AD164" s="24"/>
      <c r="AE164" s="24"/>
      <c r="AF164" s="24"/>
      <c r="AG164" s="143"/>
      <c r="AH164" s="104"/>
    </row>
    <row r="165" spans="4:34" x14ac:dyDescent="0.2">
      <c r="D165" s="24"/>
      <c r="E165" s="110"/>
      <c r="P165" s="14"/>
      <c r="Q165" s="14"/>
      <c r="R165" s="14"/>
      <c r="S165" s="14"/>
      <c r="T165" s="104"/>
      <c r="AB165" s="101"/>
      <c r="AC165" s="212"/>
      <c r="AD165" s="24"/>
      <c r="AE165" s="24"/>
      <c r="AF165" s="24"/>
      <c r="AG165" s="143"/>
      <c r="AH165" s="104"/>
    </row>
    <row r="166" spans="4:34" x14ac:dyDescent="0.2">
      <c r="D166" s="24"/>
      <c r="E166" s="110"/>
      <c r="P166" s="14"/>
      <c r="Q166" s="14"/>
      <c r="R166" s="14"/>
      <c r="S166" s="14"/>
      <c r="AB166" s="101"/>
      <c r="AC166" s="212"/>
      <c r="AD166" s="24"/>
      <c r="AE166" s="24"/>
      <c r="AF166" s="24"/>
      <c r="AG166" s="143"/>
      <c r="AH166" s="104"/>
    </row>
    <row r="167" spans="4:34" x14ac:dyDescent="0.2">
      <c r="D167" s="24"/>
      <c r="E167" s="110"/>
      <c r="P167" s="101"/>
      <c r="Q167" s="231"/>
      <c r="R167" s="24"/>
      <c r="S167" s="24"/>
      <c r="AB167" s="101"/>
      <c r="AC167" s="212"/>
      <c r="AD167" s="24"/>
      <c r="AE167" s="24"/>
      <c r="AF167" s="24"/>
      <c r="AG167" s="143"/>
      <c r="AH167" s="104"/>
    </row>
    <row r="168" spans="4:34" x14ac:dyDescent="0.2">
      <c r="D168" s="24"/>
      <c r="E168" s="110"/>
      <c r="P168" s="12"/>
      <c r="Q168" s="24"/>
      <c r="R168" s="24"/>
      <c r="S168" s="24"/>
      <c r="AB168" s="101"/>
      <c r="AC168" s="212"/>
      <c r="AD168" s="238"/>
      <c r="AE168" s="238"/>
      <c r="AF168" s="24"/>
      <c r="AG168" s="143"/>
      <c r="AH168" s="104"/>
    </row>
    <row r="169" spans="4:34" ht="15" customHeight="1" x14ac:dyDescent="0.2">
      <c r="D169" s="24"/>
      <c r="E169" s="110"/>
      <c r="P169" s="12"/>
      <c r="Q169" s="24"/>
      <c r="R169" s="24"/>
      <c r="S169" s="24"/>
      <c r="V169" s="87"/>
      <c r="W169" s="87"/>
      <c r="X169" s="87"/>
      <c r="Y169" s="239"/>
      <c r="Z169" s="87"/>
      <c r="AA169" s="87"/>
      <c r="AB169" s="101"/>
      <c r="AC169" s="212"/>
      <c r="AD169" s="238"/>
      <c r="AE169" s="238"/>
      <c r="AF169" s="24"/>
      <c r="AG169" s="143"/>
      <c r="AH169" s="104"/>
    </row>
    <row r="170" spans="4:34" ht="15" customHeight="1" x14ac:dyDescent="0.2">
      <c r="D170" s="24"/>
      <c r="E170" s="110"/>
      <c r="P170" s="12"/>
      <c r="Q170" s="24"/>
      <c r="R170" s="24"/>
      <c r="S170" s="24"/>
      <c r="V170" s="87"/>
      <c r="W170" s="87"/>
      <c r="X170" s="87"/>
      <c r="Y170" s="239"/>
      <c r="Z170" s="87"/>
      <c r="AA170" s="87"/>
      <c r="AB170" s="101"/>
      <c r="AC170" s="212"/>
      <c r="AD170" s="238"/>
      <c r="AE170" s="238"/>
      <c r="AF170" s="24"/>
      <c r="AG170" s="143"/>
      <c r="AH170" s="104"/>
    </row>
    <row r="171" spans="4:34" ht="15" customHeight="1" x14ac:dyDescent="0.2">
      <c r="D171" s="24"/>
      <c r="E171" s="110"/>
      <c r="P171" s="12"/>
      <c r="Q171" s="24"/>
      <c r="R171" s="24"/>
      <c r="S171" s="24"/>
      <c r="V171" s="87"/>
      <c r="W171" s="87"/>
      <c r="X171" s="87"/>
      <c r="Y171" s="239"/>
      <c r="Z171" s="87"/>
      <c r="AA171" s="87"/>
      <c r="AB171" s="101"/>
      <c r="AC171" s="212"/>
      <c r="AD171" s="238"/>
      <c r="AE171" s="238"/>
      <c r="AF171" s="24"/>
      <c r="AG171" s="143"/>
      <c r="AH171" s="104"/>
    </row>
    <row r="172" spans="4:34" ht="15" customHeight="1" x14ac:dyDescent="0.2">
      <c r="D172" s="24"/>
      <c r="E172" s="110"/>
      <c r="P172" s="12"/>
      <c r="Q172" s="24"/>
      <c r="R172" s="24"/>
      <c r="S172" s="24"/>
      <c r="V172" s="87"/>
      <c r="W172" s="87"/>
      <c r="X172" s="87"/>
      <c r="Y172" s="239"/>
      <c r="Z172" s="87"/>
      <c r="AA172" s="87"/>
      <c r="AB172" s="101"/>
      <c r="AC172" s="212"/>
      <c r="AD172" s="24"/>
      <c r="AE172" s="238"/>
      <c r="AF172" s="24"/>
      <c r="AG172" s="143"/>
      <c r="AH172" s="104"/>
    </row>
    <row r="173" spans="4:34" ht="15" customHeight="1" x14ac:dyDescent="0.2">
      <c r="D173" s="24"/>
      <c r="E173" s="110"/>
      <c r="P173" s="12"/>
      <c r="Q173" s="24"/>
      <c r="R173" s="24"/>
      <c r="S173" s="24"/>
      <c r="V173" s="87"/>
      <c r="W173" s="87"/>
      <c r="X173" s="87"/>
      <c r="Y173" s="239"/>
      <c r="Z173" s="87"/>
      <c r="AA173" s="87"/>
      <c r="AB173" s="101"/>
      <c r="AC173" s="212"/>
      <c r="AD173" s="238"/>
      <c r="AE173" s="238"/>
      <c r="AF173" s="24"/>
      <c r="AG173" s="143"/>
      <c r="AH173" s="104"/>
    </row>
    <row r="174" spans="4:34" ht="15" customHeight="1" x14ac:dyDescent="0.2">
      <c r="D174" s="24"/>
      <c r="E174" s="110"/>
      <c r="P174" s="12"/>
      <c r="Q174" s="24"/>
      <c r="R174" s="24"/>
      <c r="S174" s="24"/>
      <c r="V174" s="87"/>
      <c r="W174" s="87"/>
      <c r="X174" s="87"/>
      <c r="Y174" s="239"/>
      <c r="Z174" s="87"/>
      <c r="AA174" s="87"/>
      <c r="AB174" s="101"/>
      <c r="AC174" s="212"/>
      <c r="AD174" s="238"/>
      <c r="AE174" s="238"/>
      <c r="AF174" s="24"/>
      <c r="AG174" s="143"/>
      <c r="AH174" s="104"/>
    </row>
    <row r="175" spans="4:34" ht="15" customHeight="1" x14ac:dyDescent="0.2">
      <c r="D175" s="24"/>
      <c r="E175" s="110"/>
      <c r="P175" s="12"/>
      <c r="Q175" s="24"/>
      <c r="R175" s="24"/>
      <c r="S175" s="24"/>
      <c r="V175" s="87"/>
      <c r="W175" s="87"/>
      <c r="X175" s="87"/>
      <c r="Y175" s="239"/>
      <c r="Z175" s="87"/>
      <c r="AA175" s="87"/>
      <c r="AB175" s="101"/>
      <c r="AC175" s="212"/>
      <c r="AD175" s="24"/>
      <c r="AE175" s="238"/>
      <c r="AF175" s="24"/>
      <c r="AG175" s="143"/>
      <c r="AH175" s="104"/>
    </row>
    <row r="176" spans="4:34" ht="15" customHeight="1" x14ac:dyDescent="0.2">
      <c r="D176" s="24"/>
      <c r="E176" s="110"/>
      <c r="P176" s="12"/>
      <c r="Q176" s="24"/>
      <c r="R176" s="24"/>
      <c r="S176" s="24"/>
      <c r="V176" s="87"/>
      <c r="W176" s="87"/>
      <c r="X176" s="87"/>
      <c r="Y176" s="239"/>
      <c r="Z176" s="87"/>
      <c r="AA176" s="87"/>
      <c r="AB176" s="101"/>
      <c r="AC176" s="212"/>
      <c r="AD176" s="24"/>
      <c r="AE176" s="238"/>
      <c r="AF176" s="24"/>
      <c r="AG176" s="143"/>
      <c r="AH176" s="104"/>
    </row>
    <row r="177" spans="2:34" ht="15" customHeight="1" x14ac:dyDescent="0.2">
      <c r="D177" s="24"/>
      <c r="E177" s="110"/>
      <c r="P177" s="12"/>
      <c r="Q177" s="24"/>
      <c r="R177" s="24"/>
      <c r="S177" s="24"/>
      <c r="V177" s="87"/>
      <c r="W177" s="87"/>
      <c r="X177" s="87"/>
      <c r="Y177" s="239"/>
      <c r="Z177" s="87"/>
      <c r="AA177" s="87"/>
      <c r="AB177" s="101"/>
      <c r="AC177" s="212"/>
      <c r="AD177" s="24"/>
      <c r="AE177" s="238"/>
      <c r="AF177" s="24"/>
      <c r="AG177" s="143"/>
      <c r="AH177" s="104"/>
    </row>
    <row r="178" spans="2:34" ht="15" customHeight="1" x14ac:dyDescent="0.2">
      <c r="D178" s="24"/>
      <c r="E178" s="110"/>
      <c r="P178" s="12"/>
      <c r="Q178" s="24"/>
      <c r="R178" s="24"/>
      <c r="S178" s="24"/>
      <c r="V178" s="87"/>
      <c r="W178" s="87"/>
      <c r="X178" s="87"/>
      <c r="Y178" s="239"/>
      <c r="Z178" s="87"/>
      <c r="AA178" s="87"/>
      <c r="AB178" s="101"/>
      <c r="AC178" s="212"/>
      <c r="AD178" s="24"/>
      <c r="AE178" s="238"/>
      <c r="AF178" s="24"/>
      <c r="AG178" s="143"/>
      <c r="AH178" s="104"/>
    </row>
    <row r="179" spans="2:34" ht="15" customHeight="1" x14ac:dyDescent="0.2">
      <c r="B179" s="32"/>
      <c r="D179" s="24"/>
      <c r="E179" s="110"/>
      <c r="P179" s="12"/>
      <c r="Q179" s="24"/>
      <c r="R179" s="24"/>
      <c r="S179" s="24"/>
      <c r="V179" s="87"/>
      <c r="W179" s="87"/>
      <c r="X179" s="87"/>
      <c r="Y179" s="239"/>
      <c r="Z179" s="87"/>
      <c r="AA179" s="87"/>
      <c r="AB179" s="101"/>
      <c r="AC179" s="212"/>
      <c r="AD179" s="24"/>
      <c r="AE179" s="238"/>
      <c r="AF179" s="24"/>
      <c r="AG179" s="143"/>
      <c r="AH179" s="104"/>
    </row>
    <row r="180" spans="2:34" ht="15" customHeight="1" x14ac:dyDescent="0.2">
      <c r="C180" s="224"/>
      <c r="D180" s="236"/>
      <c r="E180" s="110"/>
      <c r="P180" s="12"/>
      <c r="Q180" s="24"/>
      <c r="R180" s="24"/>
      <c r="S180" s="24"/>
      <c r="V180" s="87"/>
      <c r="W180" s="87"/>
      <c r="X180" s="87"/>
      <c r="Y180" s="239"/>
      <c r="Z180" s="87"/>
      <c r="AA180" s="87"/>
      <c r="AB180" s="101"/>
      <c r="AC180" s="212"/>
      <c r="AD180" s="24"/>
      <c r="AE180" s="238"/>
      <c r="AF180" s="24"/>
      <c r="AG180" s="143"/>
      <c r="AH180" s="104"/>
    </row>
    <row r="181" spans="2:34" ht="15" customHeight="1" x14ac:dyDescent="0.2">
      <c r="C181" s="224"/>
      <c r="D181" s="236"/>
      <c r="E181" s="110"/>
      <c r="P181" s="12"/>
      <c r="Q181" s="24"/>
      <c r="R181" s="24"/>
      <c r="S181" s="24"/>
      <c r="V181" s="87"/>
      <c r="W181" s="87"/>
      <c r="X181" s="87"/>
      <c r="Y181" s="239"/>
      <c r="Z181" s="87"/>
      <c r="AA181" s="87"/>
      <c r="AB181" s="101"/>
      <c r="AC181" s="212"/>
      <c r="AD181" s="24"/>
      <c r="AE181" s="238"/>
      <c r="AF181" s="24"/>
      <c r="AG181" s="143"/>
      <c r="AH181" s="104"/>
    </row>
    <row r="182" spans="2:34" ht="15" customHeight="1" x14ac:dyDescent="0.2">
      <c r="C182" s="224"/>
      <c r="D182" s="236"/>
      <c r="E182" s="110"/>
      <c r="P182" s="12"/>
      <c r="Q182" s="24"/>
      <c r="R182" s="24"/>
      <c r="S182" s="24"/>
      <c r="V182" s="87"/>
      <c r="W182" s="87"/>
      <c r="X182" s="87"/>
      <c r="Y182" s="239"/>
      <c r="Z182" s="87"/>
      <c r="AA182" s="87"/>
      <c r="AB182" s="101"/>
      <c r="AC182" s="212"/>
      <c r="AD182" s="24"/>
      <c r="AE182" s="238"/>
      <c r="AF182" s="24"/>
      <c r="AG182" s="143"/>
      <c r="AH182" s="104"/>
    </row>
    <row r="183" spans="2:34" ht="15" customHeight="1" x14ac:dyDescent="0.2">
      <c r="D183" s="24"/>
      <c r="E183" s="110"/>
      <c r="P183" s="12"/>
      <c r="Q183" s="24"/>
      <c r="R183" s="24"/>
      <c r="S183" s="24"/>
      <c r="V183" s="87"/>
      <c r="W183" s="87"/>
      <c r="X183" s="87"/>
      <c r="Y183" s="239"/>
      <c r="Z183" s="87"/>
      <c r="AA183" s="87"/>
      <c r="AB183" s="101"/>
      <c r="AC183" s="212"/>
      <c r="AD183" s="24"/>
      <c r="AE183" s="51"/>
      <c r="AF183" s="24"/>
      <c r="AG183" s="143"/>
      <c r="AH183" s="104"/>
    </row>
    <row r="184" spans="2:34" ht="15" customHeight="1" x14ac:dyDescent="0.2">
      <c r="D184" s="24"/>
      <c r="E184" s="110"/>
      <c r="P184" s="12"/>
      <c r="Q184" s="24"/>
      <c r="R184" s="24"/>
      <c r="S184" s="24"/>
      <c r="V184" s="87"/>
      <c r="W184" s="87"/>
      <c r="X184" s="87"/>
      <c r="Y184" s="239"/>
      <c r="Z184" s="87"/>
      <c r="AA184" s="87"/>
      <c r="AB184" s="101"/>
      <c r="AC184" s="212"/>
      <c r="AD184" s="24"/>
      <c r="AE184" s="51"/>
      <c r="AF184" s="24"/>
      <c r="AG184" s="143"/>
      <c r="AH184" s="104"/>
    </row>
    <row r="185" spans="2:34" ht="15" customHeight="1" x14ac:dyDescent="0.2">
      <c r="D185" s="24"/>
      <c r="E185" s="110"/>
      <c r="P185" s="12"/>
      <c r="Q185" s="24"/>
      <c r="R185" s="24"/>
      <c r="S185" s="24"/>
      <c r="V185" s="87"/>
      <c r="W185" s="87"/>
      <c r="X185" s="87"/>
      <c r="Y185" s="239"/>
      <c r="Z185" s="87"/>
      <c r="AA185" s="87"/>
      <c r="AB185" s="101"/>
      <c r="AC185" s="212"/>
      <c r="AD185" s="24"/>
      <c r="AE185" s="238"/>
      <c r="AF185" s="24"/>
      <c r="AG185" s="143"/>
      <c r="AH185" s="104"/>
    </row>
    <row r="186" spans="2:34" ht="15" customHeight="1" x14ac:dyDescent="0.2">
      <c r="D186" s="24"/>
      <c r="E186" s="110"/>
      <c r="P186" s="12"/>
      <c r="Q186" s="24"/>
      <c r="R186" s="24"/>
      <c r="S186" s="24"/>
      <c r="V186" s="87"/>
      <c r="W186" s="87"/>
      <c r="X186" s="87"/>
      <c r="Y186" s="239"/>
      <c r="Z186" s="87"/>
      <c r="AA186" s="87"/>
      <c r="AB186" s="101"/>
      <c r="AC186" s="212"/>
      <c r="AD186" s="24"/>
      <c r="AE186" s="238"/>
      <c r="AF186" s="24"/>
      <c r="AG186" s="143"/>
      <c r="AH186" s="104"/>
    </row>
    <row r="187" spans="2:34" ht="15" customHeight="1" x14ac:dyDescent="0.2">
      <c r="D187" s="24"/>
      <c r="E187" s="110"/>
      <c r="P187" s="12"/>
      <c r="Q187" s="24"/>
      <c r="R187" s="24"/>
      <c r="S187" s="24"/>
      <c r="V187" s="87"/>
      <c r="W187" s="87"/>
      <c r="X187" s="87"/>
      <c r="Y187" s="239"/>
      <c r="Z187" s="87"/>
      <c r="AA187" s="87"/>
      <c r="AB187" s="101"/>
      <c r="AC187" s="212"/>
      <c r="AD187" s="24"/>
      <c r="AE187" s="24"/>
      <c r="AF187" s="24"/>
      <c r="AG187" s="143"/>
      <c r="AH187" s="104"/>
    </row>
    <row r="188" spans="2:34" ht="15" customHeight="1" x14ac:dyDescent="0.2">
      <c r="D188" s="24"/>
      <c r="E188" s="110"/>
      <c r="P188" s="12"/>
      <c r="Q188" s="24"/>
      <c r="R188" s="24"/>
      <c r="S188" s="24"/>
      <c r="V188" s="87"/>
      <c r="W188" s="87"/>
      <c r="X188" s="87"/>
      <c r="Y188" s="239"/>
      <c r="Z188" s="87"/>
      <c r="AA188" s="87"/>
      <c r="AB188" s="101"/>
      <c r="AC188" s="212"/>
      <c r="AD188" s="24"/>
      <c r="AE188" s="24"/>
      <c r="AF188" s="24"/>
      <c r="AG188" s="143"/>
      <c r="AH188" s="104"/>
    </row>
    <row r="189" spans="2:34" ht="15" customHeight="1" x14ac:dyDescent="0.2">
      <c r="P189" s="12"/>
      <c r="Q189" s="24"/>
      <c r="R189" s="24"/>
      <c r="S189" s="24"/>
      <c r="V189" s="87"/>
      <c r="W189" s="87"/>
      <c r="X189" s="87"/>
      <c r="Y189" s="239"/>
      <c r="Z189" s="87"/>
      <c r="AA189" s="87"/>
      <c r="AB189" s="101"/>
      <c r="AC189" s="212"/>
      <c r="AD189" s="238"/>
      <c r="AE189" s="238"/>
      <c r="AF189" s="24"/>
      <c r="AG189" s="143"/>
      <c r="AH189" s="104"/>
    </row>
    <row r="190" spans="2:34" ht="15" customHeight="1" x14ac:dyDescent="0.2">
      <c r="P190" s="12"/>
      <c r="Q190" s="24"/>
      <c r="R190" s="24"/>
      <c r="S190" s="24"/>
      <c r="V190" s="87"/>
      <c r="W190" s="87"/>
      <c r="X190" s="87"/>
      <c r="Y190" s="239"/>
      <c r="Z190" s="87"/>
      <c r="AA190" s="87"/>
      <c r="AB190" s="101"/>
      <c r="AC190" s="212"/>
      <c r="AD190" s="238"/>
      <c r="AE190" s="238"/>
      <c r="AF190" s="24"/>
      <c r="AG190" s="143"/>
      <c r="AH190" s="104"/>
    </row>
    <row r="191" spans="2:34" ht="15" customHeight="1" x14ac:dyDescent="0.2">
      <c r="P191" s="12"/>
      <c r="Q191" s="24"/>
      <c r="R191" s="24"/>
      <c r="S191" s="24"/>
      <c r="V191" s="87"/>
      <c r="W191" s="87"/>
      <c r="X191" s="87"/>
      <c r="Y191" s="239"/>
      <c r="Z191" s="87"/>
      <c r="AA191" s="87"/>
      <c r="AB191" s="101"/>
      <c r="AC191" s="212"/>
      <c r="AD191" s="238"/>
      <c r="AE191" s="238"/>
      <c r="AF191" s="24"/>
      <c r="AG191" s="143"/>
      <c r="AH191" s="104"/>
    </row>
    <row r="192" spans="2:34" ht="15" customHeight="1" x14ac:dyDescent="0.2">
      <c r="P192" s="12"/>
      <c r="Q192" s="24"/>
      <c r="R192" s="24"/>
      <c r="S192" s="24"/>
      <c r="V192" s="87"/>
      <c r="W192" s="87"/>
      <c r="X192" s="87"/>
      <c r="Y192" s="239"/>
      <c r="Z192" s="87"/>
      <c r="AA192" s="87"/>
      <c r="AB192" s="101"/>
      <c r="AC192" s="212"/>
      <c r="AD192" s="238"/>
      <c r="AE192" s="238"/>
      <c r="AF192" s="24"/>
      <c r="AG192" s="143"/>
      <c r="AH192" s="104"/>
    </row>
    <row r="193" spans="16:34" ht="15" customHeight="1" x14ac:dyDescent="0.2">
      <c r="P193" s="12"/>
      <c r="Q193" s="24"/>
      <c r="R193" s="24"/>
      <c r="S193" s="24"/>
      <c r="V193" s="87"/>
      <c r="W193" s="87"/>
      <c r="X193" s="87"/>
      <c r="Y193" s="239"/>
      <c r="Z193" s="87"/>
      <c r="AA193" s="87"/>
      <c r="AB193" s="101"/>
      <c r="AC193" s="212"/>
      <c r="AD193" s="24"/>
      <c r="AE193" s="238"/>
      <c r="AF193" s="24"/>
      <c r="AG193" s="143"/>
      <c r="AH193" s="104"/>
    </row>
    <row r="194" spans="16:34" ht="15" customHeight="1" x14ac:dyDescent="0.2">
      <c r="P194" s="12"/>
      <c r="Q194" s="24"/>
      <c r="R194" s="24"/>
      <c r="S194" s="24"/>
      <c r="V194" s="87"/>
      <c r="W194" s="87"/>
      <c r="X194" s="87"/>
      <c r="Y194" s="239"/>
      <c r="Z194" s="87"/>
      <c r="AA194" s="87"/>
      <c r="AB194" s="101"/>
      <c r="AC194" s="212"/>
      <c r="AD194" s="24"/>
      <c r="AE194" s="24"/>
      <c r="AF194" s="24"/>
      <c r="AG194" s="143"/>
      <c r="AH194" s="104"/>
    </row>
    <row r="195" spans="16:34" ht="15" customHeight="1" x14ac:dyDescent="0.2">
      <c r="P195" s="12"/>
      <c r="Q195" s="24"/>
      <c r="R195" s="24"/>
      <c r="S195" s="24"/>
      <c r="V195" s="87"/>
      <c r="W195" s="87"/>
      <c r="X195" s="87"/>
      <c r="Y195" s="239"/>
      <c r="Z195" s="87"/>
      <c r="AA195" s="87"/>
      <c r="AB195" s="101"/>
      <c r="AC195" s="212"/>
      <c r="AD195" s="238"/>
      <c r="AE195" s="238"/>
      <c r="AF195" s="24"/>
      <c r="AG195" s="143"/>
      <c r="AH195" s="104"/>
    </row>
    <row r="196" spans="16:34" ht="15" customHeight="1" x14ac:dyDescent="0.2">
      <c r="P196" s="12"/>
      <c r="Q196" s="24"/>
      <c r="R196" s="24"/>
      <c r="S196" s="24"/>
      <c r="V196" s="87"/>
      <c r="W196" s="87"/>
      <c r="X196" s="87"/>
      <c r="Y196" s="239"/>
      <c r="Z196" s="87"/>
      <c r="AA196" s="87"/>
      <c r="AB196" s="101"/>
      <c r="AC196" s="212"/>
      <c r="AD196" s="24"/>
      <c r="AE196" s="24"/>
      <c r="AF196" s="24"/>
      <c r="AG196" s="143"/>
      <c r="AH196" s="104"/>
    </row>
    <row r="197" spans="16:34" ht="15" customHeight="1" x14ac:dyDescent="0.2">
      <c r="P197" s="12"/>
      <c r="Q197" s="24"/>
      <c r="R197" s="24"/>
      <c r="S197" s="24"/>
      <c r="V197" s="87"/>
      <c r="W197" s="87"/>
      <c r="X197" s="87"/>
      <c r="Y197" s="239"/>
      <c r="Z197" s="87"/>
      <c r="AA197" s="87"/>
      <c r="AB197" s="101"/>
      <c r="AC197" s="212"/>
      <c r="AD197" s="238"/>
      <c r="AE197" s="238"/>
      <c r="AF197" s="24"/>
      <c r="AG197" s="143"/>
      <c r="AH197" s="104"/>
    </row>
    <row r="198" spans="16:34" ht="15" customHeight="1" x14ac:dyDescent="0.2">
      <c r="P198" s="12"/>
      <c r="Q198" s="24"/>
      <c r="R198" s="24"/>
      <c r="S198" s="24"/>
      <c r="AB198" s="101"/>
      <c r="AC198" s="212"/>
      <c r="AD198" s="24"/>
      <c r="AE198" s="24"/>
      <c r="AF198" s="24"/>
      <c r="AG198" s="143"/>
      <c r="AH198" s="104"/>
    </row>
    <row r="199" spans="16:34" ht="15" customHeight="1" x14ac:dyDescent="0.2">
      <c r="P199" s="12"/>
      <c r="Q199" s="24"/>
      <c r="R199" s="24"/>
      <c r="S199" s="24"/>
      <c r="AB199" s="101"/>
      <c r="AC199" s="212"/>
      <c r="AD199" s="238"/>
      <c r="AE199" s="238"/>
      <c r="AF199" s="24"/>
      <c r="AG199" s="143"/>
      <c r="AH199" s="104"/>
    </row>
    <row r="200" spans="16:34" ht="15" customHeight="1" x14ac:dyDescent="0.2">
      <c r="P200" s="12"/>
      <c r="Q200" s="24"/>
      <c r="R200" s="24"/>
      <c r="S200" s="24"/>
      <c r="AB200" s="101"/>
      <c r="AC200" s="212"/>
      <c r="AD200" s="24"/>
      <c r="AE200" s="238"/>
      <c r="AF200" s="24"/>
      <c r="AG200" s="143"/>
      <c r="AH200" s="104"/>
    </row>
    <row r="201" spans="16:34" ht="15" customHeight="1" x14ac:dyDescent="0.2">
      <c r="P201" s="24"/>
      <c r="Q201" s="14"/>
      <c r="R201" s="14"/>
      <c r="S201" s="104"/>
      <c r="AB201" s="101"/>
      <c r="AC201" s="212"/>
      <c r="AD201" s="238"/>
      <c r="AE201" s="51"/>
      <c r="AF201" s="24"/>
      <c r="AG201" s="143"/>
      <c r="AH201" s="104"/>
    </row>
    <row r="202" spans="16:34" ht="15" customHeight="1" x14ac:dyDescent="0.2">
      <c r="P202" s="24"/>
      <c r="Q202" s="14"/>
      <c r="R202" s="14"/>
      <c r="S202" s="104"/>
      <c r="AB202" s="101"/>
      <c r="AC202" s="212"/>
      <c r="AD202" s="238"/>
      <c r="AE202" s="238"/>
      <c r="AF202" s="24"/>
      <c r="AG202" s="143"/>
      <c r="AH202" s="104"/>
    </row>
    <row r="203" spans="16:34" ht="15" customHeight="1" x14ac:dyDescent="0.2">
      <c r="P203" s="24"/>
      <c r="Q203" s="14"/>
      <c r="R203" s="14"/>
      <c r="S203" s="104"/>
      <c r="AB203" s="101"/>
      <c r="AC203" s="212"/>
      <c r="AD203" s="238"/>
      <c r="AE203" s="238"/>
      <c r="AF203" s="24"/>
      <c r="AG203" s="143"/>
      <c r="AH203" s="104"/>
    </row>
    <row r="204" spans="16:34" ht="15" customHeight="1" x14ac:dyDescent="0.2">
      <c r="P204" s="128"/>
      <c r="Q204" s="14"/>
      <c r="R204" s="14"/>
      <c r="S204" s="104"/>
      <c r="AB204" s="101"/>
      <c r="AC204" s="212"/>
      <c r="AD204" s="238"/>
      <c r="AE204" s="238"/>
      <c r="AF204" s="24"/>
      <c r="AG204" s="143"/>
      <c r="AH204" s="104"/>
    </row>
    <row r="205" spans="16:34" ht="15" customHeight="1" x14ac:dyDescent="0.2">
      <c r="P205" s="14"/>
      <c r="Q205" s="14"/>
      <c r="R205" s="14"/>
      <c r="S205" s="14"/>
      <c r="AB205" s="101"/>
      <c r="AC205" s="212"/>
      <c r="AD205" s="24"/>
      <c r="AE205" s="24"/>
      <c r="AF205" s="24"/>
      <c r="AG205" s="143"/>
      <c r="AH205" s="104"/>
    </row>
    <row r="206" spans="16:34" ht="15" customHeight="1" x14ac:dyDescent="0.2">
      <c r="P206" s="14"/>
      <c r="Q206" s="14"/>
      <c r="R206" s="14"/>
      <c r="S206" s="14"/>
      <c r="AB206" s="101"/>
      <c r="AC206" s="212"/>
      <c r="AD206" s="24"/>
      <c r="AE206" s="24"/>
      <c r="AF206" s="24"/>
      <c r="AG206" s="143"/>
      <c r="AH206" s="104"/>
    </row>
    <row r="207" spans="16:34" ht="15" customHeight="1" x14ac:dyDescent="0.2">
      <c r="P207" s="101"/>
      <c r="Q207" s="231"/>
      <c r="R207" s="24"/>
      <c r="S207" s="24"/>
      <c r="AB207" s="101"/>
      <c r="AC207" s="212"/>
      <c r="AD207" s="238"/>
      <c r="AE207" s="238"/>
      <c r="AF207" s="24"/>
      <c r="AG207" s="143"/>
      <c r="AH207" s="104"/>
    </row>
    <row r="208" spans="16:34" ht="15" customHeight="1" x14ac:dyDescent="0.2">
      <c r="P208" s="12"/>
      <c r="Q208" s="24"/>
      <c r="R208" s="24"/>
      <c r="S208" s="24"/>
      <c r="AB208" s="101"/>
      <c r="AC208" s="212"/>
      <c r="AD208" s="238"/>
      <c r="AE208" s="238"/>
      <c r="AF208" s="24"/>
      <c r="AG208" s="143"/>
      <c r="AH208" s="104"/>
    </row>
    <row r="209" spans="16:34" ht="15" customHeight="1" x14ac:dyDescent="0.2">
      <c r="P209" s="12"/>
      <c r="Q209" s="24"/>
      <c r="R209" s="24"/>
      <c r="S209" s="24"/>
      <c r="AB209" s="101"/>
      <c r="AC209" s="212"/>
      <c r="AD209" s="238"/>
      <c r="AE209" s="24"/>
      <c r="AF209" s="24"/>
      <c r="AG209" s="143"/>
      <c r="AH209" s="104"/>
    </row>
    <row r="210" spans="16:34" ht="15" customHeight="1" x14ac:dyDescent="0.2">
      <c r="P210" s="12"/>
      <c r="Q210" s="24"/>
      <c r="R210" s="24"/>
      <c r="S210" s="24"/>
      <c r="AB210" s="101"/>
      <c r="AC210" s="212"/>
      <c r="AD210" s="238"/>
      <c r="AE210" s="238"/>
      <c r="AF210" s="24"/>
      <c r="AG210" s="143"/>
      <c r="AH210" s="104"/>
    </row>
    <row r="211" spans="16:34" ht="15" customHeight="1" x14ac:dyDescent="0.2">
      <c r="P211" s="12"/>
      <c r="Q211" s="24"/>
      <c r="R211" s="24"/>
      <c r="S211" s="24"/>
      <c r="AB211" s="101"/>
      <c r="AC211" s="212"/>
      <c r="AD211" s="238"/>
      <c r="AE211" s="238"/>
      <c r="AF211" s="24"/>
      <c r="AG211" s="143"/>
      <c r="AH211" s="104"/>
    </row>
    <row r="212" spans="16:34" ht="15" customHeight="1" x14ac:dyDescent="0.2">
      <c r="P212" s="12"/>
      <c r="Q212" s="24"/>
      <c r="R212" s="24"/>
      <c r="S212" s="24"/>
      <c r="AB212" s="101"/>
      <c r="AC212" s="212"/>
      <c r="AD212" s="238"/>
      <c r="AE212" s="238"/>
      <c r="AF212" s="24"/>
      <c r="AG212" s="143"/>
      <c r="AH212" s="104"/>
    </row>
    <row r="213" spans="16:34" x14ac:dyDescent="0.2">
      <c r="P213" s="12"/>
      <c r="Q213" s="24"/>
      <c r="R213" s="24"/>
      <c r="S213" s="24"/>
      <c r="AB213" s="101"/>
      <c r="AC213" s="212"/>
      <c r="AD213" s="238"/>
      <c r="AE213" s="238"/>
      <c r="AF213" s="24"/>
      <c r="AG213" s="143"/>
      <c r="AH213" s="104"/>
    </row>
    <row r="214" spans="16:34" x14ac:dyDescent="0.2">
      <c r="P214" s="12"/>
      <c r="Q214" s="24"/>
      <c r="R214" s="24"/>
      <c r="S214" s="24"/>
      <c r="AB214" s="101"/>
      <c r="AC214" s="212"/>
      <c r="AD214" s="24"/>
      <c r="AE214" s="238"/>
      <c r="AF214" s="24"/>
      <c r="AG214" s="143"/>
      <c r="AH214" s="104"/>
    </row>
    <row r="215" spans="16:34" x14ac:dyDescent="0.2">
      <c r="P215" s="12"/>
      <c r="Q215" s="24"/>
      <c r="R215" s="24"/>
      <c r="S215" s="24"/>
      <c r="AB215" s="101"/>
      <c r="AC215" s="212"/>
      <c r="AD215" s="24"/>
      <c r="AE215" s="236"/>
      <c r="AF215" s="24"/>
      <c r="AG215" s="143"/>
      <c r="AH215" s="104"/>
    </row>
    <row r="216" spans="16:34" x14ac:dyDescent="0.2">
      <c r="P216" s="12"/>
      <c r="Q216" s="24"/>
      <c r="R216" s="24"/>
      <c r="S216" s="24"/>
      <c r="AB216" s="101"/>
      <c r="AC216" s="212"/>
      <c r="AD216" s="24"/>
      <c r="AE216" s="236"/>
      <c r="AF216" s="24"/>
      <c r="AG216" s="143"/>
      <c r="AH216" s="104"/>
    </row>
    <row r="217" spans="16:34" x14ac:dyDescent="0.2">
      <c r="P217" s="12"/>
      <c r="Q217" s="24"/>
      <c r="R217" s="24"/>
      <c r="S217" s="24"/>
      <c r="AB217" s="101"/>
      <c r="AC217" s="212"/>
      <c r="AD217" s="236"/>
      <c r="AE217" s="236"/>
      <c r="AF217" s="24"/>
      <c r="AG217" s="143"/>
      <c r="AH217" s="104"/>
    </row>
    <row r="218" spans="16:34" x14ac:dyDescent="0.2">
      <c r="P218" s="12"/>
      <c r="Q218" s="24"/>
      <c r="R218" s="24"/>
      <c r="S218" s="24"/>
      <c r="AB218" s="101"/>
      <c r="AC218" s="212"/>
      <c r="AD218" s="240"/>
      <c r="AE218" s="240"/>
      <c r="AF218" s="24"/>
      <c r="AG218" s="143"/>
      <c r="AH218" s="104"/>
    </row>
    <row r="219" spans="16:34" x14ac:dyDescent="0.2">
      <c r="P219" s="12"/>
      <c r="Q219" s="24"/>
      <c r="R219" s="24"/>
      <c r="S219" s="24"/>
      <c r="AB219" s="101"/>
      <c r="AC219" s="212"/>
      <c r="AD219" s="240"/>
      <c r="AE219" s="240"/>
      <c r="AF219" s="24"/>
      <c r="AG219" s="143"/>
      <c r="AH219" s="104"/>
    </row>
    <row r="220" spans="16:34" x14ac:dyDescent="0.2">
      <c r="P220" s="12"/>
      <c r="Q220" s="24"/>
      <c r="R220" s="24"/>
      <c r="S220" s="24"/>
      <c r="AB220" s="101"/>
      <c r="AC220" s="212"/>
      <c r="AD220" s="240"/>
      <c r="AE220" s="240"/>
      <c r="AF220" s="24"/>
      <c r="AG220" s="143"/>
      <c r="AH220" s="104"/>
    </row>
    <row r="221" spans="16:34" x14ac:dyDescent="0.2">
      <c r="P221" s="12"/>
      <c r="Q221" s="24"/>
      <c r="R221" s="24"/>
      <c r="S221" s="24"/>
      <c r="AB221" s="101"/>
      <c r="AC221" s="212"/>
      <c r="AD221" s="24"/>
      <c r="AE221" s="240"/>
      <c r="AF221" s="24"/>
      <c r="AG221" s="143"/>
      <c r="AH221" s="104"/>
    </row>
    <row r="222" spans="16:34" x14ac:dyDescent="0.2">
      <c r="P222" s="12"/>
      <c r="Q222" s="24"/>
      <c r="R222" s="24"/>
      <c r="S222" s="24"/>
      <c r="AB222" s="101"/>
      <c r="AC222" s="212"/>
      <c r="AD222" s="24"/>
      <c r="AE222" s="238"/>
      <c r="AF222" s="24"/>
      <c r="AG222" s="143"/>
      <c r="AH222" s="104"/>
    </row>
    <row r="223" spans="16:34" x14ac:dyDescent="0.2">
      <c r="P223" s="12"/>
      <c r="Q223" s="24"/>
      <c r="R223" s="24"/>
      <c r="S223" s="24"/>
      <c r="AB223" s="101"/>
      <c r="AC223" s="212"/>
      <c r="AD223" s="24"/>
      <c r="AE223" s="238"/>
      <c r="AF223" s="24"/>
      <c r="AG223" s="143"/>
      <c r="AH223" s="104"/>
    </row>
    <row r="224" spans="16:34" x14ac:dyDescent="0.2">
      <c r="P224" s="12"/>
      <c r="Q224" s="24"/>
      <c r="R224" s="24"/>
      <c r="S224" s="24"/>
      <c r="AB224" s="101"/>
      <c r="AC224" s="212"/>
      <c r="AD224" s="24"/>
      <c r="AE224" s="238"/>
      <c r="AF224" s="24"/>
      <c r="AG224" s="143"/>
      <c r="AH224" s="104"/>
    </row>
    <row r="225" spans="16:39" x14ac:dyDescent="0.2">
      <c r="P225" s="12"/>
      <c r="Q225" s="24"/>
      <c r="R225" s="24"/>
      <c r="S225" s="24"/>
      <c r="AB225" s="101"/>
      <c r="AC225" s="212"/>
      <c r="AD225" s="236"/>
      <c r="AE225" s="24"/>
      <c r="AF225" s="24"/>
      <c r="AG225" s="143"/>
      <c r="AH225" s="104"/>
    </row>
    <row r="226" spans="16:39" x14ac:dyDescent="0.2">
      <c r="P226" s="12"/>
      <c r="Q226" s="24"/>
      <c r="R226" s="24"/>
      <c r="S226" s="24"/>
      <c r="AB226" s="101"/>
      <c r="AC226" s="212"/>
      <c r="AD226" s="236"/>
      <c r="AE226" s="236"/>
      <c r="AF226" s="24"/>
      <c r="AG226" s="143"/>
      <c r="AH226" s="104"/>
    </row>
    <row r="227" spans="16:39" x14ac:dyDescent="0.2">
      <c r="P227" s="12"/>
      <c r="Q227" s="24"/>
      <c r="R227" s="24"/>
      <c r="S227" s="24"/>
      <c r="AB227" s="101"/>
      <c r="AC227" s="212"/>
      <c r="AD227" s="236"/>
      <c r="AE227" s="236"/>
      <c r="AF227" s="24"/>
      <c r="AG227" s="143"/>
      <c r="AH227" s="104"/>
    </row>
    <row r="228" spans="16:39" x14ac:dyDescent="0.2">
      <c r="P228" s="12"/>
      <c r="Q228" s="24"/>
      <c r="R228" s="24"/>
      <c r="S228" s="24"/>
      <c r="AB228" s="101"/>
      <c r="AC228" s="212"/>
      <c r="AD228" s="236"/>
      <c r="AE228" s="236"/>
      <c r="AF228" s="24"/>
      <c r="AG228" s="143"/>
      <c r="AH228" s="104"/>
    </row>
    <row r="229" spans="16:39" x14ac:dyDescent="0.2">
      <c r="P229" s="12"/>
      <c r="Q229" s="24"/>
      <c r="R229" s="24"/>
      <c r="S229" s="24"/>
      <c r="AB229" s="101"/>
      <c r="AC229" s="212"/>
      <c r="AD229" s="236"/>
      <c r="AE229" s="24"/>
      <c r="AF229" s="24"/>
      <c r="AG229" s="143"/>
      <c r="AH229" s="104"/>
    </row>
    <row r="230" spans="16:39" x14ac:dyDescent="0.2">
      <c r="P230" s="12"/>
      <c r="Q230" s="24"/>
      <c r="R230" s="24"/>
      <c r="S230" s="24"/>
      <c r="AB230" s="101"/>
      <c r="AC230" s="212"/>
      <c r="AD230" s="236"/>
      <c r="AE230" s="240"/>
      <c r="AF230" s="24"/>
      <c r="AG230" s="143"/>
      <c r="AH230" s="104"/>
    </row>
    <row r="231" spans="16:39" x14ac:dyDescent="0.2">
      <c r="P231" s="12"/>
      <c r="Q231" s="24"/>
      <c r="R231" s="24"/>
      <c r="S231" s="24"/>
      <c r="AB231" s="101"/>
      <c r="AC231" s="212"/>
      <c r="AD231" s="236"/>
      <c r="AE231" s="240"/>
      <c r="AF231" s="24"/>
      <c r="AG231" s="143"/>
      <c r="AH231" s="104"/>
    </row>
    <row r="232" spans="16:39" x14ac:dyDescent="0.2">
      <c r="P232" s="12"/>
      <c r="Q232" s="24"/>
      <c r="R232" s="24"/>
      <c r="S232" s="24"/>
      <c r="AB232" s="101"/>
      <c r="AC232" s="212"/>
      <c r="AD232" s="236"/>
      <c r="AE232" s="240"/>
      <c r="AF232" s="24"/>
      <c r="AG232" s="143"/>
      <c r="AH232" s="104"/>
      <c r="AL232" s="15"/>
      <c r="AM232" s="104"/>
    </row>
    <row r="233" spans="16:39" x14ac:dyDescent="0.2">
      <c r="P233" s="12"/>
      <c r="Q233" s="24"/>
      <c r="R233" s="24"/>
      <c r="S233" s="24"/>
      <c r="AB233" s="101"/>
      <c r="AC233" s="212"/>
      <c r="AD233" s="24"/>
      <c r="AE233" s="238"/>
      <c r="AF233" s="24"/>
      <c r="AG233" s="143"/>
      <c r="AH233" s="104"/>
    </row>
    <row r="234" spans="16:39" x14ac:dyDescent="0.2">
      <c r="P234" s="12"/>
      <c r="Q234" s="24"/>
      <c r="R234" s="24"/>
      <c r="S234" s="24"/>
      <c r="AB234" s="101"/>
      <c r="AC234" s="212"/>
      <c r="AD234" s="24"/>
      <c r="AE234" s="51"/>
      <c r="AF234" s="24"/>
      <c r="AG234" s="143"/>
      <c r="AH234" s="104"/>
      <c r="AM234" s="15"/>
    </row>
    <row r="235" spans="16:39" x14ac:dyDescent="0.2">
      <c r="P235" s="12"/>
      <c r="Q235" s="24"/>
      <c r="R235" s="24"/>
      <c r="S235" s="24"/>
      <c r="AB235" s="101"/>
      <c r="AC235" s="212"/>
      <c r="AD235" s="24"/>
      <c r="AE235" s="51"/>
      <c r="AF235" s="24"/>
      <c r="AG235" s="143"/>
      <c r="AH235" s="104"/>
    </row>
    <row r="236" spans="16:39" x14ac:dyDescent="0.2">
      <c r="P236" s="12"/>
      <c r="Q236" s="24"/>
      <c r="R236" s="24"/>
      <c r="S236" s="24"/>
      <c r="AB236" s="101"/>
      <c r="AC236" s="212"/>
      <c r="AD236" s="24"/>
      <c r="AE236" s="51"/>
      <c r="AF236" s="24"/>
      <c r="AG236" s="143"/>
      <c r="AH236" s="104"/>
    </row>
    <row r="237" spans="16:39" x14ac:dyDescent="0.2">
      <c r="P237" s="12"/>
      <c r="Q237" s="24"/>
      <c r="R237" s="24"/>
      <c r="S237" s="24"/>
      <c r="AB237" s="101"/>
      <c r="AC237" s="212"/>
      <c r="AD237" s="24"/>
      <c r="AE237" s="51"/>
      <c r="AF237" s="24"/>
      <c r="AG237" s="143"/>
      <c r="AH237" s="104"/>
    </row>
    <row r="238" spans="16:39" x14ac:dyDescent="0.2">
      <c r="P238" s="12"/>
      <c r="Q238" s="24"/>
      <c r="R238" s="24"/>
      <c r="S238" s="24"/>
      <c r="AB238" s="101"/>
      <c r="AC238" s="212"/>
      <c r="AD238" s="236"/>
      <c r="AE238" s="51"/>
      <c r="AF238" s="24"/>
      <c r="AG238" s="143"/>
      <c r="AH238" s="104"/>
    </row>
    <row r="239" spans="16:39" x14ac:dyDescent="0.2">
      <c r="P239" s="12"/>
      <c r="Q239" s="24"/>
      <c r="R239" s="24"/>
      <c r="S239" s="24"/>
      <c r="AB239" s="101"/>
      <c r="AC239" s="212"/>
      <c r="AD239" s="236"/>
      <c r="AE239" s="241"/>
      <c r="AF239" s="24"/>
      <c r="AG239" s="143"/>
      <c r="AH239" s="104"/>
    </row>
    <row r="240" spans="16:39" x14ac:dyDescent="0.2">
      <c r="P240" s="12"/>
      <c r="Q240" s="24"/>
      <c r="R240" s="24"/>
      <c r="S240" s="24"/>
      <c r="AB240" s="101"/>
      <c r="AC240" s="212"/>
      <c r="AD240" s="236"/>
      <c r="AE240" s="241"/>
      <c r="AF240" s="24"/>
      <c r="AG240" s="143"/>
      <c r="AH240" s="104"/>
    </row>
    <row r="241" spans="16:39" x14ac:dyDescent="0.2">
      <c r="P241" s="24"/>
      <c r="Q241" s="14"/>
      <c r="R241" s="14"/>
      <c r="S241" s="104"/>
      <c r="AB241" s="101"/>
      <c r="AC241" s="212"/>
      <c r="AD241" s="236"/>
      <c r="AE241" s="241"/>
      <c r="AF241" s="24"/>
      <c r="AG241" s="143"/>
      <c r="AH241" s="104"/>
    </row>
    <row r="242" spans="16:39" x14ac:dyDescent="0.2">
      <c r="P242" s="24"/>
      <c r="Q242" s="14"/>
      <c r="R242" s="14"/>
      <c r="S242" s="104"/>
      <c r="AB242" s="101"/>
      <c r="AC242" s="212"/>
      <c r="AD242" s="236"/>
      <c r="AE242" s="240"/>
      <c r="AF242" s="24"/>
      <c r="AG242" s="143"/>
      <c r="AH242" s="104"/>
    </row>
    <row r="243" spans="16:39" x14ac:dyDescent="0.2">
      <c r="P243" s="24"/>
      <c r="Q243" s="14"/>
      <c r="R243" s="14"/>
      <c r="S243" s="104"/>
      <c r="AB243" s="101"/>
      <c r="AC243" s="212"/>
      <c r="AD243" s="236"/>
      <c r="AE243" s="241"/>
      <c r="AF243" s="24"/>
      <c r="AG243" s="143"/>
      <c r="AH243" s="104"/>
    </row>
    <row r="244" spans="16:39" x14ac:dyDescent="0.2">
      <c r="P244" s="128"/>
      <c r="Q244" s="14"/>
      <c r="R244" s="14"/>
      <c r="S244" s="104"/>
      <c r="AB244" s="101"/>
      <c r="AC244" s="212"/>
      <c r="AD244" s="236"/>
      <c r="AE244" s="240"/>
      <c r="AF244" s="24"/>
      <c r="AG244" s="143"/>
      <c r="AH244" s="104"/>
    </row>
    <row r="245" spans="16:39" x14ac:dyDescent="0.2">
      <c r="P245" s="14"/>
      <c r="Q245" s="14"/>
      <c r="R245" s="14"/>
      <c r="S245" s="14"/>
      <c r="AB245" s="101"/>
      <c r="AC245" s="212"/>
      <c r="AD245" s="236"/>
      <c r="AE245" s="240"/>
      <c r="AF245" s="24"/>
      <c r="AG245" s="143"/>
      <c r="AH245" s="104"/>
    </row>
    <row r="246" spans="16:39" x14ac:dyDescent="0.2">
      <c r="P246" s="14"/>
      <c r="Q246" s="14"/>
      <c r="R246" s="14"/>
      <c r="S246" s="14"/>
      <c r="AB246" s="101"/>
      <c r="AC246" s="212"/>
      <c r="AD246" s="24"/>
      <c r="AE246" s="238"/>
      <c r="AF246" s="24"/>
      <c r="AG246" s="143"/>
      <c r="AH246" s="104"/>
      <c r="AL246" s="15"/>
      <c r="AM246" s="104"/>
    </row>
    <row r="247" spans="16:39" x14ac:dyDescent="0.2">
      <c r="P247" s="14"/>
      <c r="Q247" s="14"/>
      <c r="R247" s="14"/>
      <c r="S247" s="14"/>
      <c r="AB247" s="101"/>
      <c r="AC247" s="212"/>
      <c r="AD247" s="242"/>
      <c r="AE247" s="243"/>
      <c r="AF247" s="24"/>
      <c r="AG247" s="143"/>
      <c r="AH247" s="104"/>
      <c r="AM247" s="15"/>
    </row>
    <row r="248" spans="16:39" x14ac:dyDescent="0.2">
      <c r="P248" s="14"/>
      <c r="Q248" s="14"/>
      <c r="R248" s="14"/>
      <c r="S248" s="14"/>
      <c r="AB248" s="101"/>
      <c r="AC248" s="212"/>
      <c r="AD248" s="242"/>
      <c r="AE248" s="242"/>
      <c r="AF248" s="24"/>
      <c r="AG248" s="143"/>
      <c r="AH248" s="104"/>
    </row>
    <row r="249" spans="16:39" x14ac:dyDescent="0.2">
      <c r="P249" s="14"/>
      <c r="Q249" s="14"/>
      <c r="R249" s="14"/>
      <c r="S249" s="14"/>
      <c r="AB249" s="101"/>
      <c r="AC249" s="212"/>
      <c r="AD249" s="244"/>
      <c r="AE249" s="241"/>
      <c r="AF249" s="24"/>
      <c r="AG249" s="143"/>
      <c r="AH249" s="104"/>
    </row>
    <row r="250" spans="16:39" x14ac:dyDescent="0.2">
      <c r="P250" s="14"/>
      <c r="Q250" s="14"/>
      <c r="R250" s="14"/>
      <c r="S250" s="14"/>
      <c r="AB250" s="101"/>
      <c r="AC250" s="212"/>
      <c r="AD250" s="244"/>
      <c r="AE250" s="241"/>
      <c r="AF250" s="24"/>
      <c r="AG250" s="143"/>
      <c r="AH250" s="104"/>
    </row>
    <row r="251" spans="16:39" x14ac:dyDescent="0.2">
      <c r="P251" s="14"/>
      <c r="Q251" s="14"/>
      <c r="R251" s="14"/>
      <c r="S251" s="14"/>
      <c r="AB251" s="101"/>
      <c r="AC251" s="212"/>
      <c r="AD251" s="242"/>
      <c r="AE251" s="242"/>
      <c r="AF251" s="24"/>
      <c r="AG251" s="143"/>
      <c r="AH251" s="104"/>
      <c r="AM251" s="15"/>
    </row>
    <row r="252" spans="16:39" x14ac:dyDescent="0.2">
      <c r="P252" s="14"/>
      <c r="Q252" s="14"/>
      <c r="R252" s="14"/>
      <c r="S252" s="14"/>
      <c r="AB252" s="101"/>
      <c r="AC252" s="212"/>
      <c r="AD252" s="24"/>
      <c r="AE252" s="51"/>
      <c r="AF252" s="24"/>
      <c r="AG252" s="143"/>
      <c r="AH252" s="104"/>
      <c r="AM252" s="15"/>
    </row>
    <row r="253" spans="16:39" x14ac:dyDescent="0.2">
      <c r="P253" s="14"/>
      <c r="Q253" s="14"/>
      <c r="R253" s="14"/>
      <c r="S253" s="14"/>
      <c r="AB253" s="101"/>
      <c r="AC253" s="212"/>
      <c r="AD253" s="24"/>
      <c r="AE253" s="24"/>
      <c r="AF253" s="24"/>
      <c r="AG253" s="143"/>
      <c r="AH253" s="104"/>
    </row>
    <row r="254" spans="16:39" x14ac:dyDescent="0.2">
      <c r="P254" s="14"/>
      <c r="Q254" s="14"/>
      <c r="R254" s="14"/>
      <c r="S254" s="14"/>
      <c r="AB254" s="101"/>
      <c r="AC254" s="212"/>
      <c r="AD254" s="238"/>
      <c r="AE254" s="51"/>
      <c r="AF254" s="24"/>
      <c r="AG254" s="143"/>
      <c r="AH254" s="104"/>
    </row>
    <row r="255" spans="16:39" x14ac:dyDescent="0.2">
      <c r="P255" s="14"/>
      <c r="Q255" s="14"/>
      <c r="R255" s="14"/>
      <c r="S255" s="14"/>
      <c r="AB255" s="101"/>
      <c r="AC255" s="212"/>
      <c r="AD255" s="242"/>
      <c r="AE255" s="240"/>
      <c r="AF255" s="24"/>
      <c r="AG255" s="143"/>
      <c r="AH255" s="104"/>
    </row>
    <row r="256" spans="16:39" x14ac:dyDescent="0.2">
      <c r="P256" s="14"/>
      <c r="Q256" s="14"/>
      <c r="R256" s="14"/>
      <c r="S256" s="14"/>
      <c r="AB256" s="101"/>
      <c r="AC256" s="212"/>
      <c r="AD256" s="242"/>
      <c r="AE256" s="242"/>
      <c r="AF256" s="24"/>
      <c r="AG256" s="143"/>
      <c r="AH256" s="104"/>
    </row>
    <row r="257" spans="16:39" x14ac:dyDescent="0.2">
      <c r="P257" s="14"/>
      <c r="Q257" s="14"/>
      <c r="R257" s="14"/>
      <c r="S257" s="14"/>
      <c r="AB257" s="101"/>
      <c r="AC257" s="212"/>
      <c r="AD257" s="244"/>
      <c r="AE257" s="241"/>
      <c r="AF257" s="24"/>
      <c r="AG257" s="143"/>
      <c r="AH257" s="104"/>
    </row>
    <row r="258" spans="16:39" x14ac:dyDescent="0.2">
      <c r="P258" s="14"/>
      <c r="Q258" s="14"/>
      <c r="R258" s="14"/>
      <c r="S258" s="14"/>
      <c r="AB258" s="101"/>
      <c r="AC258" s="212"/>
      <c r="AD258" s="242"/>
      <c r="AE258" s="242"/>
      <c r="AF258" s="24"/>
      <c r="AG258" s="143"/>
      <c r="AH258" s="104"/>
      <c r="AM258" s="15"/>
    </row>
    <row r="259" spans="16:39" x14ac:dyDescent="0.2">
      <c r="P259" s="14"/>
      <c r="Q259" s="14"/>
      <c r="R259" s="14"/>
      <c r="S259" s="14"/>
      <c r="AB259" s="101"/>
      <c r="AC259" s="212"/>
      <c r="AD259" s="24"/>
      <c r="AE259" s="24"/>
      <c r="AF259" s="24"/>
      <c r="AG259" s="143"/>
      <c r="AH259" s="104"/>
      <c r="AM259" s="15"/>
    </row>
    <row r="260" spans="16:39" x14ac:dyDescent="0.2">
      <c r="P260" s="14"/>
      <c r="Q260" s="14"/>
      <c r="R260" s="14"/>
      <c r="S260" s="14"/>
      <c r="AB260" s="101"/>
      <c r="AC260" s="212"/>
      <c r="AD260" s="24"/>
      <c r="AE260" s="24"/>
      <c r="AF260" s="24"/>
      <c r="AG260" s="143"/>
      <c r="AH260" s="104"/>
      <c r="AM260" s="15"/>
    </row>
    <row r="261" spans="16:39" x14ac:dyDescent="0.2">
      <c r="P261" s="14"/>
      <c r="Q261" s="14"/>
      <c r="R261" s="14"/>
      <c r="S261" s="14"/>
      <c r="AB261" s="101"/>
      <c r="AC261" s="212"/>
      <c r="AD261" s="24"/>
      <c r="AE261" s="24"/>
      <c r="AF261" s="24"/>
      <c r="AG261" s="143"/>
      <c r="AH261" s="104"/>
    </row>
    <row r="262" spans="16:39" x14ac:dyDescent="0.2">
      <c r="P262" s="14"/>
      <c r="Q262" s="14"/>
      <c r="R262" s="14"/>
      <c r="S262" s="14"/>
      <c r="AB262" s="101"/>
      <c r="AC262" s="212"/>
      <c r="AD262" s="238"/>
      <c r="AE262" s="51"/>
      <c r="AF262" s="24"/>
      <c r="AG262" s="143"/>
      <c r="AH262" s="104"/>
    </row>
    <row r="263" spans="16:39" x14ac:dyDescent="0.2">
      <c r="P263" s="14"/>
      <c r="Q263" s="14"/>
      <c r="R263" s="14"/>
      <c r="S263" s="14"/>
      <c r="AB263" s="101"/>
      <c r="AC263" s="212"/>
      <c r="AD263" s="244"/>
      <c r="AE263" s="243"/>
      <c r="AF263" s="24"/>
      <c r="AG263" s="143"/>
      <c r="AH263" s="104"/>
    </row>
    <row r="264" spans="16:39" x14ac:dyDescent="0.2">
      <c r="P264" s="14"/>
      <c r="Q264" s="14"/>
      <c r="R264" s="14"/>
      <c r="S264" s="14"/>
      <c r="AB264" s="101"/>
      <c r="AC264" s="212"/>
      <c r="AD264" s="242"/>
      <c r="AE264" s="242"/>
      <c r="AF264" s="24"/>
      <c r="AG264" s="143"/>
      <c r="AH264" s="104"/>
    </row>
    <row r="265" spans="16:39" x14ac:dyDescent="0.2">
      <c r="P265" s="14"/>
      <c r="Q265" s="14"/>
      <c r="R265" s="14"/>
      <c r="S265" s="14"/>
      <c r="AB265" s="101"/>
      <c r="AC265" s="212"/>
      <c r="AD265" s="242"/>
      <c r="AE265" s="242"/>
      <c r="AF265" s="24"/>
      <c r="AG265" s="143"/>
      <c r="AH265" s="104"/>
    </row>
    <row r="266" spans="16:39" x14ac:dyDescent="0.2">
      <c r="P266" s="14"/>
      <c r="Q266" s="14"/>
      <c r="R266" s="14"/>
      <c r="S266" s="14"/>
      <c r="AB266" s="101"/>
      <c r="AC266" s="212"/>
      <c r="AD266" s="24"/>
      <c r="AE266" s="238"/>
      <c r="AF266" s="24"/>
      <c r="AG266" s="143"/>
      <c r="AH266" s="104"/>
    </row>
    <row r="267" spans="16:39" x14ac:dyDescent="0.2">
      <c r="P267" s="14"/>
      <c r="Q267" s="14"/>
      <c r="R267" s="14"/>
      <c r="S267" s="14"/>
      <c r="AB267" s="101"/>
      <c r="AC267" s="212"/>
      <c r="AD267" s="24"/>
      <c r="AE267" s="238"/>
      <c r="AF267" s="24"/>
      <c r="AG267" s="143"/>
      <c r="AH267" s="104"/>
    </row>
    <row r="268" spans="16:39" x14ac:dyDescent="0.2">
      <c r="P268" s="14"/>
      <c r="Q268" s="14"/>
      <c r="R268" s="14"/>
      <c r="S268" s="14"/>
      <c r="AB268" s="101"/>
      <c r="AC268" s="212"/>
      <c r="AD268" s="24"/>
      <c r="AE268" s="238"/>
      <c r="AF268" s="24"/>
      <c r="AG268" s="143"/>
      <c r="AH268" s="104"/>
    </row>
    <row r="269" spans="16:39" x14ac:dyDescent="0.2">
      <c r="P269" s="14"/>
      <c r="Q269" s="14"/>
      <c r="R269" s="14"/>
      <c r="S269" s="14"/>
      <c r="AB269" s="101"/>
      <c r="AC269" s="212"/>
      <c r="AD269" s="24"/>
      <c r="AE269" s="238"/>
      <c r="AF269" s="24"/>
      <c r="AG269" s="143"/>
      <c r="AH269" s="104"/>
      <c r="AM269" s="15"/>
    </row>
    <row r="270" spans="16:39" x14ac:dyDescent="0.2">
      <c r="P270" s="14"/>
      <c r="Q270" s="14"/>
      <c r="R270" s="14"/>
      <c r="S270" s="14"/>
      <c r="AB270" s="101"/>
      <c r="AC270" s="212"/>
      <c r="AD270" s="238"/>
      <c r="AE270" s="51"/>
      <c r="AF270" s="24"/>
      <c r="AG270" s="143"/>
      <c r="AH270" s="104"/>
    </row>
    <row r="271" spans="16:39" x14ac:dyDescent="0.2">
      <c r="P271" s="14"/>
      <c r="Q271" s="14"/>
      <c r="R271" s="14"/>
      <c r="S271" s="14"/>
      <c r="AB271" s="101"/>
      <c r="AC271" s="212"/>
      <c r="AD271" s="244"/>
      <c r="AE271" s="240"/>
      <c r="AF271" s="24"/>
      <c r="AG271" s="143"/>
      <c r="AH271" s="104"/>
    </row>
    <row r="272" spans="16:39" x14ac:dyDescent="0.2">
      <c r="P272" s="14"/>
      <c r="Q272" s="14"/>
      <c r="R272" s="14"/>
      <c r="S272" s="14"/>
      <c r="AB272" s="101"/>
      <c r="AC272" s="212"/>
      <c r="AD272" s="244"/>
      <c r="AE272" s="242"/>
      <c r="AF272" s="24"/>
      <c r="AG272" s="143"/>
      <c r="AH272" s="104"/>
    </row>
    <row r="273" spans="16:39" x14ac:dyDescent="0.2">
      <c r="P273" s="14"/>
      <c r="Q273" s="14"/>
      <c r="R273" s="14"/>
      <c r="S273" s="14"/>
      <c r="AB273" s="101"/>
      <c r="AC273" s="212"/>
      <c r="AD273" s="242"/>
      <c r="AE273" s="242"/>
      <c r="AF273" s="24"/>
      <c r="AG273" s="143"/>
      <c r="AH273" s="104"/>
    </row>
    <row r="274" spans="16:39" x14ac:dyDescent="0.2">
      <c r="P274" s="14"/>
      <c r="Q274" s="14"/>
      <c r="R274" s="14"/>
      <c r="S274" s="14"/>
      <c r="AB274" s="101"/>
      <c r="AC274" s="212"/>
      <c r="AD274" s="24"/>
      <c r="AE274" s="238"/>
      <c r="AF274" s="24"/>
      <c r="AG274" s="143"/>
      <c r="AH274" s="104"/>
    </row>
    <row r="275" spans="16:39" x14ac:dyDescent="0.2">
      <c r="P275" s="14"/>
      <c r="Q275" s="14"/>
      <c r="R275" s="14"/>
      <c r="S275" s="14"/>
      <c r="AB275" s="101"/>
      <c r="AC275" s="212"/>
      <c r="AD275" s="24"/>
      <c r="AE275" s="238"/>
      <c r="AF275" s="24"/>
      <c r="AG275" s="143"/>
      <c r="AH275" s="104"/>
    </row>
    <row r="276" spans="16:39" x14ac:dyDescent="0.2">
      <c r="P276" s="14"/>
      <c r="Q276" s="14"/>
      <c r="R276" s="14"/>
      <c r="S276" s="14"/>
      <c r="AB276" s="101"/>
      <c r="AC276" s="212"/>
      <c r="AD276" s="238"/>
      <c r="AE276" s="238"/>
      <c r="AF276" s="24"/>
      <c r="AG276" s="143"/>
      <c r="AH276" s="104"/>
      <c r="AM276" s="15"/>
    </row>
    <row r="277" spans="16:39" x14ac:dyDescent="0.2">
      <c r="P277" s="14"/>
      <c r="Q277" s="14"/>
      <c r="R277" s="14"/>
      <c r="S277" s="14"/>
      <c r="AB277" s="101"/>
      <c r="AC277" s="212"/>
      <c r="AD277" s="24"/>
      <c r="AE277" s="51"/>
      <c r="AF277" s="24"/>
      <c r="AG277" s="143"/>
      <c r="AH277" s="104"/>
    </row>
    <row r="278" spans="16:39" x14ac:dyDescent="0.2">
      <c r="P278" s="14"/>
      <c r="Q278" s="14"/>
      <c r="R278" s="14"/>
      <c r="S278" s="14"/>
      <c r="AB278" s="101"/>
      <c r="AC278" s="212"/>
      <c r="AD278" s="244"/>
      <c r="AE278" s="243"/>
      <c r="AF278" s="24"/>
      <c r="AG278" s="143"/>
      <c r="AH278" s="104"/>
    </row>
    <row r="279" spans="16:39" x14ac:dyDescent="0.2">
      <c r="P279" s="14"/>
      <c r="Q279" s="14"/>
      <c r="R279" s="14"/>
      <c r="S279" s="14"/>
      <c r="AB279" s="101"/>
      <c r="AC279" s="212"/>
      <c r="AD279" s="244"/>
      <c r="AE279" s="241"/>
      <c r="AF279" s="24"/>
      <c r="AG279" s="143"/>
      <c r="AH279" s="104"/>
    </row>
    <row r="280" spans="16:39" x14ac:dyDescent="0.2">
      <c r="P280" s="14"/>
      <c r="Q280" s="14"/>
      <c r="R280" s="14"/>
      <c r="S280" s="14"/>
      <c r="AB280" s="101"/>
      <c r="AC280" s="212"/>
      <c r="AD280" s="244"/>
      <c r="AE280" s="241"/>
      <c r="AF280" s="24"/>
      <c r="AG280" s="143"/>
      <c r="AH280" s="104"/>
    </row>
    <row r="281" spans="16:39" x14ac:dyDescent="0.2">
      <c r="P281" s="14"/>
      <c r="Q281" s="14"/>
      <c r="R281" s="14"/>
      <c r="S281" s="14"/>
      <c r="AB281" s="101"/>
      <c r="AC281" s="212"/>
      <c r="AD281" s="24"/>
      <c r="AE281" s="24"/>
      <c r="AF281" s="24"/>
      <c r="AG281" s="143"/>
      <c r="AH281" s="104"/>
    </row>
    <row r="282" spans="16:39" x14ac:dyDescent="0.2">
      <c r="P282" s="14"/>
      <c r="Q282" s="14"/>
      <c r="R282" s="14"/>
      <c r="S282" s="14"/>
      <c r="AB282" s="101"/>
      <c r="AC282" s="212"/>
      <c r="AD282" s="24"/>
      <c r="AE282" s="24"/>
      <c r="AF282" s="24"/>
      <c r="AG282" s="143"/>
      <c r="AH282" s="104"/>
    </row>
    <row r="283" spans="16:39" x14ac:dyDescent="0.2">
      <c r="P283" s="14"/>
      <c r="Q283" s="14"/>
      <c r="R283" s="14"/>
      <c r="S283" s="14"/>
      <c r="AB283" s="101"/>
      <c r="AC283" s="212"/>
      <c r="AD283" s="24"/>
      <c r="AE283" s="24"/>
      <c r="AF283" s="24"/>
      <c r="AG283" s="143"/>
      <c r="AH283" s="104"/>
    </row>
    <row r="284" spans="16:39" x14ac:dyDescent="0.2">
      <c r="P284" s="14"/>
      <c r="Q284" s="14"/>
      <c r="R284" s="14"/>
      <c r="S284" s="14"/>
      <c r="AB284" s="101"/>
      <c r="AC284" s="212"/>
      <c r="AD284" s="24"/>
      <c r="AE284" s="24"/>
      <c r="AF284" s="24"/>
      <c r="AG284" s="143"/>
      <c r="AH284" s="104"/>
    </row>
    <row r="285" spans="16:39" x14ac:dyDescent="0.2">
      <c r="P285" s="14"/>
      <c r="Q285" s="14"/>
      <c r="R285" s="14"/>
      <c r="S285" s="14"/>
      <c r="AB285" s="101"/>
      <c r="AC285" s="212"/>
      <c r="AD285" s="24"/>
      <c r="AE285" s="238"/>
      <c r="AF285" s="24"/>
      <c r="AG285" s="143"/>
      <c r="AH285" s="104"/>
    </row>
    <row r="286" spans="16:39" x14ac:dyDescent="0.2">
      <c r="P286" s="14"/>
      <c r="Q286" s="14"/>
      <c r="R286" s="14"/>
      <c r="S286" s="14"/>
      <c r="AB286" s="101"/>
      <c r="AC286" s="212"/>
      <c r="AD286" s="24"/>
      <c r="AE286" s="24"/>
      <c r="AF286" s="24"/>
      <c r="AG286" s="143"/>
      <c r="AH286" s="104"/>
    </row>
    <row r="287" spans="16:39" x14ac:dyDescent="0.2">
      <c r="P287" s="14"/>
      <c r="Q287" s="14"/>
      <c r="R287" s="14"/>
      <c r="S287" s="14"/>
      <c r="AB287" s="101"/>
      <c r="AC287" s="212"/>
      <c r="AD287" s="24"/>
      <c r="AE287" s="238"/>
      <c r="AF287" s="24"/>
      <c r="AG287" s="143"/>
      <c r="AH287" s="104"/>
    </row>
    <row r="288" spans="16:39" x14ac:dyDescent="0.2">
      <c r="P288" s="14"/>
      <c r="Q288" s="14"/>
      <c r="R288" s="14"/>
      <c r="S288" s="14"/>
      <c r="AB288" s="101"/>
      <c r="AC288" s="212"/>
      <c r="AD288" s="24"/>
      <c r="AE288" s="238"/>
      <c r="AF288" s="24"/>
      <c r="AG288" s="143"/>
      <c r="AH288" s="104"/>
    </row>
    <row r="289" spans="16:39" x14ac:dyDescent="0.2">
      <c r="P289" s="14"/>
      <c r="Q289" s="14"/>
      <c r="R289" s="14"/>
      <c r="S289" s="14"/>
      <c r="AB289" s="101"/>
      <c r="AC289" s="212"/>
      <c r="AD289" s="24"/>
      <c r="AE289" s="24"/>
      <c r="AF289" s="24"/>
      <c r="AG289" s="143"/>
      <c r="AH289" s="104"/>
    </row>
    <row r="290" spans="16:39" x14ac:dyDescent="0.2">
      <c r="P290" s="14"/>
      <c r="Q290" s="14"/>
      <c r="R290" s="14"/>
      <c r="S290" s="14"/>
      <c r="AB290" s="101"/>
      <c r="AC290" s="212"/>
      <c r="AD290" s="24"/>
      <c r="AE290" s="24"/>
      <c r="AF290" s="24"/>
      <c r="AG290" s="143"/>
      <c r="AH290" s="104"/>
    </row>
    <row r="291" spans="16:39" x14ac:dyDescent="0.2">
      <c r="P291" s="14"/>
      <c r="Q291" s="14"/>
      <c r="R291" s="14"/>
      <c r="S291" s="14"/>
      <c r="AB291" s="101"/>
      <c r="AC291" s="212"/>
      <c r="AD291" s="24"/>
      <c r="AE291" s="24"/>
      <c r="AF291" s="24"/>
      <c r="AG291" s="143"/>
      <c r="AH291" s="104"/>
    </row>
    <row r="292" spans="16:39" x14ac:dyDescent="0.2">
      <c r="P292" s="14"/>
      <c r="Q292" s="14"/>
      <c r="R292" s="14"/>
      <c r="S292" s="14"/>
      <c r="AB292" s="101"/>
      <c r="AC292" s="212"/>
      <c r="AD292" s="24"/>
      <c r="AE292" s="24"/>
      <c r="AF292" s="24"/>
      <c r="AG292" s="143"/>
      <c r="AH292" s="104"/>
      <c r="AM292" s="15"/>
    </row>
    <row r="293" spans="16:39" x14ac:dyDescent="0.2">
      <c r="P293" s="14"/>
      <c r="Q293" s="14"/>
      <c r="R293" s="14"/>
      <c r="S293" s="14"/>
      <c r="AB293" s="101"/>
      <c r="AC293" s="212"/>
      <c r="AD293" s="24"/>
      <c r="AE293" s="24"/>
      <c r="AF293" s="24"/>
      <c r="AG293" s="143"/>
      <c r="AH293" s="104"/>
    </row>
    <row r="294" spans="16:39" x14ac:dyDescent="0.2">
      <c r="P294" s="14"/>
      <c r="Q294" s="14"/>
      <c r="R294" s="14"/>
      <c r="S294" s="14"/>
      <c r="AB294" s="101"/>
      <c r="AC294" s="212"/>
      <c r="AD294" s="24"/>
      <c r="AE294" s="24"/>
      <c r="AF294" s="24"/>
      <c r="AG294" s="143"/>
      <c r="AH294" s="104"/>
    </row>
    <row r="295" spans="16:39" x14ac:dyDescent="0.2">
      <c r="P295" s="14"/>
      <c r="Q295" s="14"/>
      <c r="R295" s="14"/>
      <c r="S295" s="14"/>
      <c r="AB295" s="101"/>
      <c r="AC295" s="212"/>
      <c r="AD295" s="24"/>
      <c r="AE295" s="24"/>
      <c r="AF295" s="24"/>
      <c r="AG295" s="143"/>
      <c r="AH295" s="104"/>
    </row>
    <row r="296" spans="16:39" x14ac:dyDescent="0.2">
      <c r="P296" s="14"/>
      <c r="Q296" s="14"/>
      <c r="R296" s="14"/>
      <c r="S296" s="14"/>
      <c r="AB296" s="101"/>
      <c r="AC296" s="212"/>
      <c r="AD296" s="24"/>
      <c r="AE296" s="24"/>
      <c r="AF296" s="24"/>
      <c r="AG296" s="143"/>
      <c r="AH296" s="104"/>
    </row>
    <row r="297" spans="16:39" x14ac:dyDescent="0.2">
      <c r="P297" s="14"/>
      <c r="Q297" s="14"/>
      <c r="R297" s="14"/>
      <c r="S297" s="14"/>
      <c r="AB297" s="101"/>
      <c r="AC297" s="212"/>
      <c r="AD297" s="24"/>
      <c r="AE297" s="24"/>
      <c r="AF297" s="24"/>
      <c r="AG297" s="143"/>
      <c r="AH297" s="104"/>
    </row>
    <row r="298" spans="16:39" x14ac:dyDescent="0.2">
      <c r="P298" s="14"/>
      <c r="Q298" s="14"/>
      <c r="R298" s="14"/>
      <c r="S298" s="14"/>
      <c r="AB298" s="101"/>
      <c r="AC298" s="212"/>
      <c r="AD298" s="24"/>
      <c r="AE298" s="24"/>
      <c r="AF298" s="24"/>
      <c r="AG298" s="143"/>
      <c r="AH298" s="104"/>
    </row>
    <row r="299" spans="16:39" x14ac:dyDescent="0.2">
      <c r="P299" s="14"/>
      <c r="Q299" s="14"/>
      <c r="R299" s="14"/>
      <c r="S299" s="14"/>
      <c r="AB299" s="101"/>
      <c r="AC299" s="212"/>
      <c r="AD299" s="24"/>
      <c r="AE299" s="24"/>
      <c r="AF299" s="24"/>
      <c r="AG299" s="143"/>
      <c r="AH299" s="104"/>
    </row>
    <row r="300" spans="16:39" x14ac:dyDescent="0.2">
      <c r="P300" s="14"/>
      <c r="Q300" s="14"/>
      <c r="R300" s="14"/>
      <c r="S300" s="14"/>
      <c r="AB300" s="101"/>
      <c r="AC300" s="212"/>
      <c r="AD300" s="24"/>
      <c r="AE300" s="24"/>
      <c r="AF300" s="24"/>
      <c r="AG300" s="143"/>
      <c r="AH300" s="104"/>
    </row>
    <row r="301" spans="16:39" x14ac:dyDescent="0.2">
      <c r="P301" s="14"/>
      <c r="Q301" s="14"/>
      <c r="R301" s="14"/>
      <c r="S301" s="14"/>
      <c r="AB301" s="101"/>
      <c r="AC301" s="212"/>
      <c r="AD301" s="24"/>
      <c r="AE301" s="24"/>
      <c r="AF301" s="24"/>
      <c r="AG301" s="143"/>
      <c r="AH301" s="104"/>
    </row>
    <row r="302" spans="16:39" x14ac:dyDescent="0.2">
      <c r="P302" s="14"/>
      <c r="Q302" s="14"/>
      <c r="R302" s="14"/>
      <c r="S302" s="14"/>
      <c r="AB302" s="101"/>
      <c r="AC302" s="212"/>
      <c r="AD302" s="24"/>
      <c r="AE302" s="24"/>
      <c r="AF302" s="24"/>
      <c r="AG302" s="143"/>
      <c r="AH302" s="104"/>
    </row>
    <row r="303" spans="16:39" x14ac:dyDescent="0.2">
      <c r="P303" s="14"/>
      <c r="Q303" s="14"/>
      <c r="R303" s="14"/>
      <c r="S303" s="14"/>
      <c r="AB303" s="101"/>
      <c r="AC303" s="212"/>
      <c r="AD303" s="24"/>
      <c r="AE303" s="24"/>
      <c r="AF303" s="24"/>
      <c r="AG303" s="143"/>
      <c r="AH303" s="104"/>
    </row>
    <row r="304" spans="16:39" x14ac:dyDescent="0.2">
      <c r="P304" s="14"/>
      <c r="Q304" s="14"/>
      <c r="R304" s="14"/>
      <c r="S304" s="14"/>
      <c r="AB304" s="101"/>
      <c r="AC304" s="212"/>
      <c r="AD304" s="24"/>
      <c r="AE304" s="51"/>
      <c r="AF304" s="24"/>
      <c r="AG304" s="143"/>
      <c r="AH304" s="104"/>
    </row>
    <row r="305" spans="16:34" x14ac:dyDescent="0.2">
      <c r="P305" s="14"/>
      <c r="Q305" s="14"/>
      <c r="R305" s="14"/>
      <c r="S305" s="14"/>
      <c r="AB305" s="101"/>
      <c r="AC305" s="212"/>
      <c r="AD305" s="24"/>
      <c r="AE305" s="24"/>
      <c r="AF305" s="24"/>
      <c r="AG305" s="143"/>
      <c r="AH305" s="104"/>
    </row>
    <row r="306" spans="16:34" x14ac:dyDescent="0.2">
      <c r="P306" s="14"/>
      <c r="Q306" s="14"/>
      <c r="R306" s="14"/>
      <c r="S306" s="14"/>
      <c r="AB306" s="101"/>
      <c r="AC306" s="212"/>
      <c r="AD306" s="24"/>
      <c r="AE306" s="24"/>
      <c r="AF306" s="24"/>
      <c r="AG306" s="143"/>
      <c r="AH306" s="104"/>
    </row>
    <row r="307" spans="16:34" x14ac:dyDescent="0.2">
      <c r="P307" s="14"/>
      <c r="Q307" s="14"/>
      <c r="R307" s="14"/>
      <c r="S307" s="14"/>
      <c r="AB307" s="101"/>
      <c r="AC307" s="212"/>
      <c r="AD307" s="24"/>
      <c r="AE307" s="24"/>
      <c r="AF307" s="24"/>
      <c r="AG307" s="143"/>
      <c r="AH307" s="104"/>
    </row>
    <row r="308" spans="16:34" x14ac:dyDescent="0.2">
      <c r="P308" s="14"/>
      <c r="Q308" s="14"/>
      <c r="R308" s="14"/>
      <c r="S308" s="14"/>
      <c r="AB308" s="101"/>
      <c r="AC308" s="212"/>
      <c r="AD308" s="24"/>
      <c r="AE308" s="24"/>
      <c r="AF308" s="24"/>
      <c r="AG308" s="143"/>
      <c r="AH308" s="104"/>
    </row>
    <row r="309" spans="16:34" x14ac:dyDescent="0.2">
      <c r="P309" s="14"/>
      <c r="Q309" s="14"/>
      <c r="R309" s="14"/>
      <c r="S309" s="14"/>
      <c r="AB309" s="101"/>
      <c r="AC309" s="212"/>
      <c r="AD309" s="24"/>
      <c r="AE309" s="24"/>
      <c r="AF309" s="24"/>
      <c r="AG309" s="143"/>
      <c r="AH309" s="104"/>
    </row>
    <row r="310" spans="16:34" x14ac:dyDescent="0.2">
      <c r="P310" s="14"/>
      <c r="Q310" s="14"/>
      <c r="R310" s="14"/>
      <c r="S310" s="14"/>
      <c r="AB310" s="101"/>
      <c r="AC310" s="212"/>
      <c r="AD310" s="24"/>
      <c r="AE310" s="24"/>
      <c r="AF310" s="24"/>
      <c r="AG310" s="143"/>
      <c r="AH310" s="104"/>
    </row>
    <row r="311" spans="16:34" x14ac:dyDescent="0.2">
      <c r="P311" s="14"/>
      <c r="Q311" s="14"/>
      <c r="R311" s="14"/>
      <c r="S311" s="14"/>
      <c r="AB311" s="101"/>
      <c r="AC311" s="212"/>
      <c r="AD311" s="24"/>
      <c r="AE311" s="24"/>
      <c r="AF311" s="24"/>
      <c r="AG311" s="143"/>
      <c r="AH311" s="104"/>
    </row>
    <row r="312" spans="16:34" x14ac:dyDescent="0.2">
      <c r="P312" s="14"/>
      <c r="Q312" s="14"/>
      <c r="R312" s="14"/>
      <c r="S312" s="14"/>
      <c r="AB312" s="101"/>
      <c r="AC312" s="212"/>
      <c r="AD312" s="24"/>
      <c r="AE312" s="24"/>
      <c r="AF312" s="24"/>
      <c r="AG312" s="143"/>
      <c r="AH312" s="104"/>
    </row>
    <row r="313" spans="16:34" x14ac:dyDescent="0.2">
      <c r="P313" s="14"/>
      <c r="Q313" s="14"/>
      <c r="R313" s="14"/>
      <c r="S313" s="14"/>
      <c r="AB313" s="101"/>
      <c r="AC313" s="212"/>
      <c r="AD313" s="24"/>
      <c r="AE313" s="51"/>
      <c r="AF313" s="24"/>
      <c r="AG313" s="143"/>
      <c r="AH313" s="104"/>
    </row>
    <row r="314" spans="16:34" x14ac:dyDescent="0.2">
      <c r="P314" s="14"/>
      <c r="Q314" s="14"/>
      <c r="R314" s="14"/>
      <c r="S314" s="14"/>
      <c r="AB314" s="101"/>
      <c r="AC314" s="212"/>
      <c r="AD314" s="24"/>
      <c r="AE314" s="24"/>
      <c r="AF314" s="24"/>
      <c r="AG314" s="143"/>
      <c r="AH314" s="104"/>
    </row>
    <row r="315" spans="16:34" x14ac:dyDescent="0.2">
      <c r="P315" s="14"/>
      <c r="Q315" s="14"/>
      <c r="R315" s="14"/>
      <c r="S315" s="14"/>
      <c r="AB315" s="101"/>
      <c r="AC315" s="212"/>
      <c r="AD315" s="24"/>
      <c r="AE315" s="24"/>
      <c r="AF315" s="24"/>
      <c r="AG315" s="143"/>
      <c r="AH315" s="104"/>
    </row>
    <row r="316" spans="16:34" x14ac:dyDescent="0.2">
      <c r="P316" s="14"/>
      <c r="Q316" s="14"/>
      <c r="R316" s="14"/>
      <c r="S316" s="14"/>
      <c r="AB316" s="101"/>
      <c r="AC316" s="212"/>
      <c r="AD316" s="24"/>
      <c r="AE316" s="24"/>
      <c r="AF316" s="24"/>
      <c r="AG316" s="143"/>
      <c r="AH316" s="104"/>
    </row>
    <row r="317" spans="16:34" x14ac:dyDescent="0.2">
      <c r="P317" s="14"/>
      <c r="Q317" s="14"/>
      <c r="R317" s="14"/>
      <c r="S317" s="14"/>
      <c r="AB317" s="101"/>
      <c r="AC317" s="212"/>
      <c r="AD317" s="24"/>
      <c r="AE317" s="24"/>
      <c r="AF317" s="24"/>
      <c r="AG317" s="143"/>
      <c r="AH317" s="104"/>
    </row>
    <row r="318" spans="16:34" x14ac:dyDescent="0.2">
      <c r="P318" s="14"/>
      <c r="Q318" s="14"/>
      <c r="R318" s="14"/>
      <c r="S318" s="14"/>
      <c r="AB318" s="101"/>
      <c r="AC318" s="212"/>
      <c r="AD318" s="24"/>
      <c r="AE318" s="24"/>
      <c r="AF318" s="24"/>
      <c r="AG318" s="143"/>
      <c r="AH318" s="104"/>
    </row>
    <row r="319" spans="16:34" x14ac:dyDescent="0.2">
      <c r="P319" s="14"/>
      <c r="Q319" s="14"/>
      <c r="R319" s="14"/>
      <c r="S319" s="14"/>
      <c r="AB319" s="101"/>
      <c r="AC319" s="212"/>
      <c r="AD319" s="24"/>
      <c r="AE319" s="24"/>
      <c r="AF319" s="24"/>
      <c r="AG319" s="143"/>
      <c r="AH319" s="104"/>
    </row>
    <row r="320" spans="16:34" x14ac:dyDescent="0.2">
      <c r="P320" s="14"/>
      <c r="Q320" s="14"/>
      <c r="R320" s="14"/>
      <c r="S320" s="14"/>
      <c r="AB320" s="101"/>
      <c r="AC320" s="212"/>
      <c r="AD320" s="24"/>
      <c r="AE320" s="24"/>
      <c r="AF320" s="24"/>
      <c r="AG320" s="143"/>
      <c r="AH320" s="104"/>
    </row>
    <row r="321" spans="16:34" x14ac:dyDescent="0.2">
      <c r="P321" s="14"/>
      <c r="Q321" s="14"/>
      <c r="R321" s="14"/>
      <c r="S321" s="14"/>
      <c r="AB321" s="101"/>
      <c r="AC321" s="212"/>
      <c r="AD321" s="24"/>
      <c r="AE321" s="24"/>
      <c r="AF321" s="24"/>
      <c r="AG321" s="143"/>
      <c r="AH321" s="104"/>
    </row>
    <row r="322" spans="16:34" x14ac:dyDescent="0.2">
      <c r="P322" s="14"/>
      <c r="Q322" s="14"/>
      <c r="R322" s="14"/>
      <c r="S322" s="14"/>
      <c r="AB322" s="101"/>
      <c r="AC322" s="212"/>
      <c r="AD322" s="24"/>
      <c r="AE322" s="51"/>
      <c r="AF322" s="24"/>
      <c r="AG322" s="143"/>
      <c r="AH322" s="104"/>
    </row>
    <row r="323" spans="16:34" x14ac:dyDescent="0.2">
      <c r="P323" s="14"/>
      <c r="Q323" s="14"/>
      <c r="R323" s="14"/>
      <c r="S323" s="14"/>
      <c r="AB323" s="101"/>
      <c r="AC323" s="212"/>
      <c r="AD323" s="24"/>
      <c r="AE323" s="24"/>
      <c r="AF323" s="24"/>
      <c r="AG323" s="143"/>
      <c r="AH323" s="104"/>
    </row>
    <row r="324" spans="16:34" x14ac:dyDescent="0.2">
      <c r="P324" s="14"/>
      <c r="Q324" s="14"/>
      <c r="R324" s="14"/>
      <c r="S324" s="14"/>
      <c r="AB324" s="101"/>
      <c r="AC324" s="212"/>
      <c r="AD324" s="24"/>
      <c r="AE324" s="24"/>
      <c r="AF324" s="24"/>
      <c r="AG324" s="143"/>
      <c r="AH324" s="104"/>
    </row>
    <row r="325" spans="16:34" x14ac:dyDescent="0.2">
      <c r="P325" s="14"/>
      <c r="Q325" s="14"/>
      <c r="R325" s="14"/>
      <c r="S325" s="14"/>
      <c r="AB325" s="101"/>
      <c r="AC325" s="212"/>
      <c r="AD325" s="24"/>
      <c r="AE325" s="24"/>
      <c r="AF325" s="24"/>
      <c r="AG325" s="143"/>
      <c r="AH325" s="104"/>
    </row>
    <row r="326" spans="16:34" x14ac:dyDescent="0.2">
      <c r="P326" s="14"/>
      <c r="Q326" s="14"/>
      <c r="R326" s="14"/>
      <c r="S326" s="14"/>
      <c r="AB326" s="101"/>
      <c r="AC326" s="212"/>
      <c r="AD326" s="24"/>
      <c r="AE326" s="24"/>
      <c r="AF326" s="24"/>
      <c r="AG326" s="143"/>
      <c r="AH326" s="104"/>
    </row>
    <row r="327" spans="16:34" x14ac:dyDescent="0.2">
      <c r="P327" s="14"/>
      <c r="Q327" s="14"/>
      <c r="R327" s="14"/>
      <c r="S327" s="14"/>
      <c r="AB327" s="101"/>
      <c r="AC327" s="212"/>
      <c r="AD327" s="24"/>
      <c r="AE327" s="24"/>
      <c r="AF327" s="24"/>
      <c r="AG327" s="143"/>
      <c r="AH327" s="104"/>
    </row>
    <row r="328" spans="16:34" x14ac:dyDescent="0.2">
      <c r="P328" s="14"/>
      <c r="Q328" s="14"/>
      <c r="R328" s="14"/>
      <c r="S328" s="14"/>
      <c r="AB328" s="101"/>
      <c r="AC328" s="212"/>
      <c r="AD328" s="24"/>
      <c r="AE328" s="24"/>
      <c r="AF328" s="24"/>
      <c r="AG328" s="143"/>
      <c r="AH328" s="104"/>
    </row>
    <row r="329" spans="16:34" x14ac:dyDescent="0.2">
      <c r="P329" s="14"/>
      <c r="Q329" s="14"/>
      <c r="R329" s="14"/>
      <c r="S329" s="14"/>
      <c r="AB329" s="101"/>
      <c r="AC329" s="212"/>
      <c r="AD329" s="24"/>
      <c r="AE329" s="24"/>
      <c r="AF329" s="24"/>
      <c r="AG329" s="143"/>
      <c r="AH329" s="104"/>
    </row>
    <row r="330" spans="16:34" x14ac:dyDescent="0.2">
      <c r="P330" s="14"/>
      <c r="Q330" s="14"/>
      <c r="R330" s="14"/>
      <c r="S330" s="14"/>
      <c r="AB330" s="101"/>
      <c r="AC330" s="212"/>
      <c r="AD330" s="24"/>
      <c r="AE330" s="24"/>
      <c r="AF330" s="24"/>
      <c r="AG330" s="143"/>
      <c r="AH330" s="104"/>
    </row>
    <row r="331" spans="16:34" x14ac:dyDescent="0.2">
      <c r="P331" s="14"/>
      <c r="Q331" s="14"/>
      <c r="R331" s="14"/>
      <c r="S331" s="14"/>
      <c r="AB331" s="101"/>
      <c r="AC331" s="212"/>
      <c r="AD331" s="24"/>
      <c r="AE331" s="24"/>
      <c r="AF331" s="24"/>
      <c r="AG331" s="143"/>
      <c r="AH331" s="104"/>
    </row>
    <row r="332" spans="16:34" x14ac:dyDescent="0.2">
      <c r="P332" s="14"/>
      <c r="Q332" s="14"/>
      <c r="R332" s="14"/>
      <c r="S332" s="14"/>
      <c r="AB332" s="101"/>
      <c r="AC332" s="212"/>
      <c r="AD332" s="24"/>
      <c r="AE332" s="51"/>
      <c r="AF332" s="24"/>
      <c r="AG332" s="143"/>
      <c r="AH332" s="104"/>
    </row>
    <row r="333" spans="16:34" x14ac:dyDescent="0.2">
      <c r="P333" s="14"/>
      <c r="Q333" s="14"/>
      <c r="R333" s="14"/>
      <c r="S333" s="14"/>
      <c r="AB333" s="101"/>
      <c r="AC333" s="212"/>
      <c r="AD333" s="24"/>
      <c r="AE333" s="24"/>
      <c r="AF333" s="24"/>
      <c r="AG333" s="143"/>
      <c r="AH333" s="104"/>
    </row>
    <row r="334" spans="16:34" x14ac:dyDescent="0.2">
      <c r="P334" s="14"/>
      <c r="Q334" s="14"/>
      <c r="R334" s="14"/>
      <c r="S334" s="14"/>
      <c r="AB334" s="101"/>
      <c r="AC334" s="212"/>
      <c r="AD334" s="24"/>
      <c r="AE334" s="24"/>
      <c r="AF334" s="24"/>
      <c r="AG334" s="143"/>
      <c r="AH334" s="104"/>
    </row>
    <row r="335" spans="16:34" x14ac:dyDescent="0.2">
      <c r="P335" s="14"/>
      <c r="Q335" s="14"/>
      <c r="R335" s="14"/>
      <c r="S335" s="14"/>
      <c r="AB335" s="101"/>
      <c r="AC335" s="212"/>
      <c r="AD335" s="24"/>
      <c r="AE335" s="24"/>
      <c r="AF335" s="24"/>
      <c r="AG335" s="143"/>
      <c r="AH335" s="104"/>
    </row>
    <row r="336" spans="16:34" x14ac:dyDescent="0.2">
      <c r="P336" s="14"/>
      <c r="Q336" s="14"/>
      <c r="R336" s="14"/>
      <c r="S336" s="14"/>
      <c r="AB336" s="101"/>
      <c r="AC336" s="212"/>
      <c r="AD336" s="24"/>
      <c r="AE336" s="24"/>
      <c r="AF336" s="24"/>
      <c r="AG336" s="143"/>
      <c r="AH336" s="104"/>
    </row>
    <row r="337" spans="16:34" x14ac:dyDescent="0.2">
      <c r="P337" s="14"/>
      <c r="Q337" s="14"/>
      <c r="R337" s="14"/>
      <c r="S337" s="14"/>
      <c r="AB337" s="101"/>
      <c r="AC337" s="212"/>
      <c r="AD337" s="24"/>
      <c r="AE337" s="24"/>
      <c r="AF337" s="24"/>
      <c r="AG337" s="143"/>
      <c r="AH337" s="104"/>
    </row>
    <row r="338" spans="16:34" x14ac:dyDescent="0.2">
      <c r="P338" s="14"/>
      <c r="Q338" s="14"/>
      <c r="R338" s="14"/>
      <c r="S338" s="14"/>
      <c r="AB338" s="101"/>
      <c r="AC338" s="212"/>
      <c r="AD338" s="24"/>
      <c r="AE338" s="24"/>
      <c r="AF338" s="24"/>
      <c r="AG338" s="143"/>
      <c r="AH338" s="104"/>
    </row>
    <row r="339" spans="16:34" x14ac:dyDescent="0.2">
      <c r="P339" s="14"/>
      <c r="Q339" s="14"/>
      <c r="R339" s="14"/>
      <c r="S339" s="14"/>
      <c r="AB339" s="101"/>
      <c r="AC339" s="212"/>
      <c r="AD339" s="24"/>
      <c r="AE339" s="24"/>
      <c r="AF339" s="24"/>
      <c r="AG339" s="143"/>
      <c r="AH339" s="104"/>
    </row>
    <row r="340" spans="16:34" x14ac:dyDescent="0.2">
      <c r="P340" s="14"/>
      <c r="Q340" s="14"/>
      <c r="R340" s="14"/>
      <c r="S340" s="14"/>
      <c r="AB340" s="101"/>
      <c r="AC340" s="212"/>
      <c r="AD340" s="24"/>
      <c r="AE340" s="24"/>
      <c r="AF340" s="24"/>
      <c r="AG340" s="143"/>
      <c r="AH340" s="104"/>
    </row>
    <row r="341" spans="16:34" x14ac:dyDescent="0.2">
      <c r="P341" s="14"/>
      <c r="Q341" s="14"/>
      <c r="R341" s="14"/>
      <c r="S341" s="14"/>
      <c r="AB341" s="101"/>
      <c r="AC341" s="212"/>
      <c r="AD341" s="24"/>
      <c r="AE341" s="24"/>
      <c r="AF341" s="24"/>
      <c r="AG341" s="143"/>
      <c r="AH341" s="104"/>
    </row>
    <row r="342" spans="16:34" x14ac:dyDescent="0.2">
      <c r="P342" s="14"/>
      <c r="Q342" s="14"/>
      <c r="R342" s="14"/>
      <c r="S342" s="14"/>
      <c r="AB342" s="101"/>
      <c r="AC342" s="212"/>
      <c r="AD342" s="24"/>
      <c r="AE342" s="51"/>
      <c r="AF342" s="24"/>
      <c r="AG342" s="143"/>
      <c r="AH342" s="104"/>
    </row>
    <row r="343" spans="16:34" x14ac:dyDescent="0.2">
      <c r="P343" s="14"/>
      <c r="Q343" s="14"/>
      <c r="R343" s="14"/>
      <c r="S343" s="14"/>
      <c r="AB343" s="101"/>
      <c r="AC343" s="212"/>
      <c r="AD343" s="24"/>
      <c r="AE343" s="24"/>
      <c r="AF343" s="24"/>
      <c r="AG343" s="143"/>
      <c r="AH343" s="104"/>
    </row>
    <row r="344" spans="16:34" x14ac:dyDescent="0.2">
      <c r="P344" s="14"/>
      <c r="Q344" s="14"/>
      <c r="R344" s="14"/>
      <c r="S344" s="14"/>
      <c r="AB344" s="101"/>
      <c r="AC344" s="212"/>
      <c r="AD344" s="24"/>
      <c r="AE344" s="24"/>
      <c r="AF344" s="24"/>
      <c r="AG344" s="143"/>
      <c r="AH344" s="104"/>
    </row>
    <row r="345" spans="16:34" x14ac:dyDescent="0.2">
      <c r="P345" s="14"/>
      <c r="Q345" s="14"/>
      <c r="R345" s="14"/>
      <c r="S345" s="14"/>
      <c r="AB345" s="101"/>
      <c r="AC345" s="212"/>
      <c r="AD345" s="24"/>
      <c r="AE345" s="24"/>
      <c r="AF345" s="24"/>
      <c r="AG345" s="143"/>
      <c r="AH345" s="104"/>
    </row>
    <row r="346" spans="16:34" x14ac:dyDescent="0.2">
      <c r="P346" s="14"/>
      <c r="Q346" s="14"/>
      <c r="R346" s="14"/>
      <c r="S346" s="14"/>
      <c r="AB346" s="101"/>
      <c r="AC346" s="212"/>
      <c r="AD346" s="24"/>
      <c r="AE346" s="24"/>
      <c r="AF346" s="24"/>
      <c r="AG346" s="143"/>
      <c r="AH346" s="104"/>
    </row>
    <row r="347" spans="16:34" x14ac:dyDescent="0.2">
      <c r="P347" s="14"/>
      <c r="Q347" s="14"/>
      <c r="R347" s="14"/>
      <c r="S347" s="14"/>
      <c r="AB347" s="101"/>
      <c r="AC347" s="212"/>
      <c r="AD347" s="24"/>
      <c r="AE347" s="24"/>
      <c r="AF347" s="24"/>
      <c r="AG347" s="143"/>
      <c r="AH347" s="104"/>
    </row>
    <row r="348" spans="16:34" x14ac:dyDescent="0.2">
      <c r="P348" s="14"/>
      <c r="Q348" s="14"/>
      <c r="R348" s="14"/>
      <c r="S348" s="14"/>
      <c r="AB348" s="101"/>
      <c r="AC348" s="212"/>
      <c r="AD348" s="24"/>
      <c r="AE348" s="24"/>
      <c r="AF348" s="24"/>
      <c r="AG348" s="143"/>
      <c r="AH348" s="104"/>
    </row>
    <row r="349" spans="16:34" x14ac:dyDescent="0.2">
      <c r="P349" s="14"/>
      <c r="Q349" s="14"/>
      <c r="R349" s="14"/>
      <c r="S349" s="14"/>
      <c r="AB349" s="101"/>
      <c r="AC349" s="212"/>
      <c r="AD349" s="24"/>
      <c r="AE349" s="24"/>
      <c r="AF349" s="24"/>
      <c r="AG349" s="143"/>
      <c r="AH349" s="104"/>
    </row>
    <row r="350" spans="16:34" x14ac:dyDescent="0.2">
      <c r="P350" s="14"/>
      <c r="Q350" s="14"/>
      <c r="R350" s="14"/>
      <c r="S350" s="14"/>
      <c r="AB350" s="101"/>
      <c r="AC350" s="212"/>
      <c r="AD350" s="24"/>
      <c r="AE350" s="51"/>
      <c r="AF350" s="24"/>
      <c r="AG350" s="143"/>
      <c r="AH350" s="104"/>
    </row>
    <row r="351" spans="16:34" x14ac:dyDescent="0.2">
      <c r="P351" s="14"/>
      <c r="Q351" s="14"/>
      <c r="R351" s="14"/>
      <c r="S351" s="14"/>
      <c r="AB351" s="101"/>
      <c r="AC351" s="212"/>
      <c r="AD351" s="24"/>
      <c r="AE351" s="24"/>
      <c r="AF351" s="24"/>
      <c r="AG351" s="143"/>
      <c r="AH351" s="104"/>
    </row>
    <row r="352" spans="16:34" x14ac:dyDescent="0.2">
      <c r="P352" s="14"/>
      <c r="Q352" s="14"/>
      <c r="R352" s="14"/>
      <c r="S352" s="14"/>
      <c r="AB352" s="101"/>
      <c r="AC352" s="212"/>
      <c r="AD352" s="24"/>
      <c r="AE352" s="24"/>
      <c r="AF352" s="24"/>
      <c r="AG352" s="143"/>
      <c r="AH352" s="104"/>
    </row>
    <row r="353" spans="16:34" x14ac:dyDescent="0.2">
      <c r="P353" s="14"/>
      <c r="Q353" s="14"/>
      <c r="R353" s="14"/>
      <c r="S353" s="14"/>
      <c r="AB353" s="101"/>
      <c r="AC353" s="212"/>
      <c r="AD353" s="24"/>
      <c r="AE353" s="24"/>
      <c r="AF353" s="24"/>
      <c r="AG353" s="143"/>
      <c r="AH353" s="104"/>
    </row>
    <row r="354" spans="16:34" x14ac:dyDescent="0.2">
      <c r="P354" s="14"/>
      <c r="Q354" s="14"/>
      <c r="R354" s="14"/>
      <c r="S354" s="14"/>
      <c r="AB354" s="101"/>
      <c r="AC354" s="212"/>
      <c r="AD354" s="24"/>
      <c r="AE354" s="24"/>
      <c r="AF354" s="24"/>
      <c r="AG354" s="143"/>
      <c r="AH354" s="104"/>
    </row>
    <row r="355" spans="16:34" x14ac:dyDescent="0.2">
      <c r="P355" s="14"/>
      <c r="Q355" s="14"/>
      <c r="R355" s="14"/>
      <c r="S355" s="14"/>
      <c r="AB355" s="101"/>
      <c r="AC355" s="212"/>
      <c r="AD355" s="24"/>
      <c r="AE355" s="24"/>
      <c r="AF355" s="24"/>
      <c r="AG355" s="143"/>
      <c r="AH355" s="104"/>
    </row>
    <row r="356" spans="16:34" x14ac:dyDescent="0.2">
      <c r="P356" s="14"/>
      <c r="Q356" s="14"/>
      <c r="R356" s="14"/>
      <c r="S356" s="14"/>
      <c r="AB356" s="219"/>
      <c r="AC356" s="212"/>
      <c r="AD356" s="24"/>
      <c r="AE356" s="24"/>
      <c r="AF356" s="24"/>
      <c r="AG356" s="143"/>
      <c r="AH356" s="104"/>
    </row>
    <row r="357" spans="16:34" x14ac:dyDescent="0.2">
      <c r="P357" s="14"/>
      <c r="Q357" s="14"/>
      <c r="R357" s="14"/>
      <c r="S357" s="14"/>
      <c r="AB357" s="101"/>
      <c r="AC357" s="212"/>
      <c r="AD357" s="24"/>
      <c r="AE357" s="24"/>
      <c r="AF357" s="24"/>
      <c r="AG357" s="143"/>
      <c r="AH357" s="104"/>
    </row>
    <row r="358" spans="16:34" x14ac:dyDescent="0.2">
      <c r="P358" s="14"/>
      <c r="Q358" s="14"/>
      <c r="R358" s="14"/>
      <c r="S358" s="14"/>
      <c r="AB358" s="101"/>
      <c r="AC358" s="212"/>
      <c r="AD358" s="24"/>
      <c r="AE358" s="24"/>
      <c r="AF358" s="24"/>
      <c r="AG358" s="143"/>
      <c r="AH358" s="104"/>
    </row>
    <row r="359" spans="16:34" x14ac:dyDescent="0.2">
      <c r="P359" s="14"/>
      <c r="Q359" s="14"/>
      <c r="R359" s="14"/>
      <c r="S359" s="14"/>
      <c r="AB359" s="101"/>
      <c r="AC359" s="212"/>
      <c r="AD359" s="24"/>
      <c r="AE359" s="24"/>
      <c r="AF359" s="24"/>
      <c r="AG359" s="143"/>
      <c r="AH359" s="104"/>
    </row>
    <row r="360" spans="16:34" x14ac:dyDescent="0.2">
      <c r="P360" s="14"/>
      <c r="Q360" s="14"/>
      <c r="R360" s="14"/>
      <c r="S360" s="14"/>
      <c r="AB360" s="101"/>
      <c r="AC360" s="212"/>
      <c r="AD360" s="24"/>
      <c r="AE360" s="51"/>
      <c r="AF360" s="24"/>
      <c r="AG360" s="143"/>
      <c r="AH360" s="104"/>
    </row>
    <row r="361" spans="16:34" x14ac:dyDescent="0.2">
      <c r="P361" s="14"/>
      <c r="Q361" s="14"/>
      <c r="R361" s="14"/>
      <c r="S361" s="14"/>
      <c r="AB361" s="101"/>
      <c r="AC361" s="212"/>
      <c r="AD361" s="24"/>
      <c r="AE361" s="24"/>
      <c r="AF361" s="24"/>
      <c r="AG361" s="143"/>
      <c r="AH361" s="104"/>
    </row>
    <row r="362" spans="16:34" x14ac:dyDescent="0.2">
      <c r="P362" s="14"/>
      <c r="Q362" s="14"/>
      <c r="R362" s="14"/>
      <c r="S362" s="14"/>
      <c r="AB362" s="101"/>
      <c r="AC362" s="212"/>
      <c r="AD362" s="24"/>
      <c r="AE362" s="24"/>
      <c r="AF362" s="24"/>
      <c r="AG362" s="143"/>
      <c r="AH362" s="104"/>
    </row>
    <row r="363" spans="16:34" x14ac:dyDescent="0.2">
      <c r="P363" s="14"/>
      <c r="Q363" s="14"/>
      <c r="R363" s="14"/>
      <c r="S363" s="14"/>
      <c r="AB363" s="101"/>
      <c r="AC363" s="212"/>
      <c r="AD363" s="24"/>
      <c r="AE363" s="24"/>
      <c r="AF363" s="24"/>
      <c r="AG363" s="143"/>
      <c r="AH363" s="104"/>
    </row>
    <row r="364" spans="16:34" x14ac:dyDescent="0.2">
      <c r="P364" s="14"/>
      <c r="Q364" s="14"/>
      <c r="R364" s="14"/>
      <c r="S364" s="14"/>
      <c r="AB364" s="101"/>
      <c r="AC364" s="212"/>
      <c r="AD364" s="24"/>
      <c r="AE364" s="24"/>
      <c r="AF364" s="24"/>
      <c r="AG364" s="143"/>
      <c r="AH364" s="104"/>
    </row>
    <row r="365" spans="16:34" x14ac:dyDescent="0.2">
      <c r="P365" s="14"/>
      <c r="Q365" s="14"/>
      <c r="R365" s="14"/>
      <c r="S365" s="14"/>
      <c r="AB365" s="101"/>
      <c r="AC365" s="212"/>
      <c r="AD365" s="24"/>
      <c r="AE365" s="24"/>
      <c r="AF365" s="24"/>
      <c r="AG365" s="143"/>
      <c r="AH365" s="104"/>
    </row>
    <row r="366" spans="16:34" x14ac:dyDescent="0.2">
      <c r="P366" s="14"/>
      <c r="Q366" s="14"/>
      <c r="R366" s="14"/>
      <c r="S366" s="14"/>
      <c r="AB366" s="101"/>
      <c r="AC366" s="212"/>
      <c r="AD366" s="24"/>
      <c r="AE366" s="24"/>
      <c r="AF366" s="24"/>
      <c r="AG366" s="143"/>
      <c r="AH366" s="104"/>
    </row>
    <row r="367" spans="16:34" x14ac:dyDescent="0.2">
      <c r="P367" s="14"/>
      <c r="Q367" s="14"/>
      <c r="R367" s="14"/>
      <c r="S367" s="14"/>
      <c r="AB367" s="101"/>
      <c r="AC367" s="212"/>
      <c r="AD367" s="24"/>
      <c r="AE367" s="24"/>
      <c r="AF367" s="24"/>
      <c r="AG367" s="143"/>
      <c r="AH367" s="104"/>
    </row>
    <row r="368" spans="16:34" x14ac:dyDescent="0.2">
      <c r="P368" s="14"/>
      <c r="Q368" s="14"/>
      <c r="R368" s="14"/>
      <c r="S368" s="14"/>
      <c r="AB368" s="101"/>
      <c r="AC368" s="212"/>
      <c r="AD368" s="24"/>
      <c r="AE368" s="24"/>
      <c r="AF368" s="24"/>
      <c r="AG368" s="143"/>
      <c r="AH368" s="104"/>
    </row>
    <row r="369" spans="16:34" x14ac:dyDescent="0.2">
      <c r="P369" s="14"/>
      <c r="Q369" s="14"/>
      <c r="R369" s="14"/>
      <c r="S369" s="14"/>
      <c r="AB369" s="101"/>
      <c r="AC369" s="212"/>
      <c r="AD369" s="24"/>
      <c r="AE369" s="51"/>
      <c r="AF369" s="24"/>
      <c r="AG369" s="143"/>
      <c r="AH369" s="104"/>
    </row>
    <row r="370" spans="16:34" x14ac:dyDescent="0.2">
      <c r="P370" s="14"/>
      <c r="Q370" s="14"/>
      <c r="R370" s="14"/>
      <c r="S370" s="14"/>
      <c r="AB370" s="101"/>
      <c r="AC370" s="212"/>
      <c r="AD370" s="24"/>
      <c r="AE370" s="24"/>
      <c r="AF370" s="24"/>
      <c r="AG370" s="143"/>
      <c r="AH370" s="104"/>
    </row>
    <row r="371" spans="16:34" x14ac:dyDescent="0.2">
      <c r="P371" s="14"/>
      <c r="Q371" s="14"/>
      <c r="R371" s="14"/>
      <c r="S371" s="14"/>
      <c r="AB371" s="101"/>
      <c r="AC371" s="212"/>
      <c r="AD371" s="24"/>
      <c r="AE371" s="24"/>
      <c r="AF371" s="24"/>
      <c r="AG371" s="143"/>
      <c r="AH371" s="104"/>
    </row>
    <row r="372" spans="16:34" x14ac:dyDescent="0.2">
      <c r="P372" s="14"/>
      <c r="Q372" s="14"/>
      <c r="R372" s="14"/>
      <c r="S372" s="14"/>
      <c r="AB372" s="101"/>
      <c r="AC372" s="212"/>
      <c r="AD372" s="24"/>
      <c r="AE372" s="24"/>
      <c r="AF372" s="24"/>
      <c r="AG372" s="143"/>
      <c r="AH372" s="104"/>
    </row>
    <row r="373" spans="16:34" x14ac:dyDescent="0.2">
      <c r="P373" s="14"/>
      <c r="Q373" s="14"/>
      <c r="R373" s="14"/>
      <c r="S373" s="14"/>
      <c r="AB373" s="107"/>
      <c r="AC373" s="212"/>
      <c r="AD373" s="24"/>
      <c r="AE373" s="24"/>
      <c r="AF373" s="24"/>
      <c r="AG373" s="143"/>
      <c r="AH373" s="104"/>
    </row>
    <row r="374" spans="16:34" x14ac:dyDescent="0.2">
      <c r="P374" s="14"/>
      <c r="Q374" s="14"/>
      <c r="R374" s="14"/>
      <c r="S374" s="14"/>
      <c r="AB374" s="101"/>
      <c r="AC374" s="212"/>
      <c r="AD374" s="24"/>
      <c r="AE374" s="24"/>
      <c r="AF374" s="24"/>
      <c r="AG374" s="143"/>
      <c r="AH374" s="104"/>
    </row>
    <row r="375" spans="16:34" x14ac:dyDescent="0.2">
      <c r="P375" s="14"/>
      <c r="Q375" s="14"/>
      <c r="R375" s="14"/>
      <c r="S375" s="14"/>
      <c r="AB375" s="219"/>
      <c r="AC375" s="212"/>
      <c r="AD375" s="24"/>
      <c r="AE375" s="24"/>
      <c r="AF375" s="24"/>
      <c r="AG375" s="143"/>
      <c r="AH375" s="104"/>
    </row>
    <row r="376" spans="16:34" x14ac:dyDescent="0.2">
      <c r="P376" s="14"/>
      <c r="Q376" s="14"/>
      <c r="R376" s="14"/>
      <c r="S376" s="14"/>
      <c r="AB376" s="101"/>
      <c r="AC376" s="212"/>
      <c r="AD376" s="24"/>
      <c r="AE376" s="24"/>
      <c r="AF376" s="24"/>
      <c r="AG376" s="143"/>
      <c r="AH376" s="104"/>
    </row>
    <row r="377" spans="16:34" x14ac:dyDescent="0.2">
      <c r="P377" s="14"/>
      <c r="Q377" s="14"/>
      <c r="R377" s="14"/>
      <c r="S377" s="14"/>
      <c r="AB377" s="101"/>
      <c r="AC377" s="212"/>
      <c r="AD377" s="24"/>
      <c r="AE377" s="24"/>
      <c r="AF377" s="24"/>
      <c r="AG377" s="143"/>
      <c r="AH377" s="104"/>
    </row>
    <row r="378" spans="16:34" x14ac:dyDescent="0.2">
      <c r="P378" s="14"/>
      <c r="Q378" s="14"/>
      <c r="R378" s="14"/>
      <c r="S378" s="14"/>
      <c r="AB378" s="101"/>
      <c r="AC378" s="212"/>
      <c r="AD378" s="24"/>
      <c r="AE378" s="24"/>
      <c r="AF378" s="24"/>
      <c r="AG378" s="143"/>
      <c r="AH378" s="104"/>
    </row>
    <row r="379" spans="16:34" x14ac:dyDescent="0.2">
      <c r="P379" s="14"/>
      <c r="Q379" s="14"/>
      <c r="R379" s="14"/>
      <c r="S379" s="14"/>
      <c r="AB379" s="101"/>
      <c r="AC379" s="212"/>
      <c r="AD379" s="24"/>
      <c r="AE379" s="51"/>
      <c r="AF379" s="24"/>
      <c r="AG379" s="143"/>
      <c r="AH379" s="104"/>
    </row>
    <row r="380" spans="16:34" x14ac:dyDescent="0.2">
      <c r="P380" s="14"/>
      <c r="Q380" s="14"/>
      <c r="R380" s="14"/>
      <c r="S380" s="14"/>
      <c r="AB380" s="101"/>
      <c r="AC380" s="212"/>
      <c r="AD380" s="24"/>
      <c r="AE380" s="24"/>
      <c r="AF380" s="24"/>
      <c r="AG380" s="143"/>
      <c r="AH380" s="104"/>
    </row>
    <row r="381" spans="16:34" x14ac:dyDescent="0.2">
      <c r="P381" s="14"/>
      <c r="Q381" s="14"/>
      <c r="R381" s="14"/>
      <c r="S381" s="14"/>
      <c r="AB381" s="101"/>
      <c r="AC381" s="212"/>
      <c r="AD381" s="24"/>
      <c r="AE381" s="24"/>
      <c r="AF381" s="24"/>
      <c r="AG381" s="143"/>
      <c r="AH381" s="104"/>
    </row>
    <row r="382" spans="16:34" x14ac:dyDescent="0.2">
      <c r="P382" s="14"/>
      <c r="Q382" s="14"/>
      <c r="R382" s="14"/>
      <c r="S382" s="14"/>
      <c r="AB382" s="101"/>
      <c r="AC382" s="212"/>
      <c r="AD382" s="24"/>
      <c r="AE382" s="24"/>
      <c r="AF382" s="24"/>
      <c r="AG382" s="143"/>
      <c r="AH382" s="104"/>
    </row>
    <row r="383" spans="16:34" x14ac:dyDescent="0.2">
      <c r="P383" s="14"/>
      <c r="Q383" s="14"/>
      <c r="R383" s="14"/>
      <c r="S383" s="14"/>
      <c r="AB383" s="101"/>
      <c r="AC383" s="212"/>
      <c r="AD383" s="24"/>
      <c r="AE383" s="24"/>
      <c r="AF383" s="24"/>
      <c r="AG383" s="143"/>
      <c r="AH383" s="104"/>
    </row>
    <row r="384" spans="16:34" x14ac:dyDescent="0.2">
      <c r="P384" s="14"/>
      <c r="Q384" s="14"/>
      <c r="R384" s="14"/>
      <c r="S384" s="14"/>
      <c r="AB384" s="101"/>
      <c r="AC384" s="212"/>
      <c r="AD384" s="24"/>
      <c r="AE384" s="24"/>
      <c r="AF384" s="24"/>
      <c r="AG384" s="143"/>
      <c r="AH384" s="104"/>
    </row>
    <row r="385" spans="16:34" x14ac:dyDescent="0.2">
      <c r="P385" s="14"/>
      <c r="Q385" s="14"/>
      <c r="R385" s="14"/>
      <c r="S385" s="14"/>
      <c r="AB385" s="101"/>
      <c r="AC385" s="212"/>
      <c r="AD385" s="24"/>
      <c r="AE385" s="24"/>
      <c r="AF385" s="24"/>
      <c r="AG385" s="143"/>
      <c r="AH385" s="104"/>
    </row>
    <row r="386" spans="16:34" x14ac:dyDescent="0.2">
      <c r="P386" s="14"/>
      <c r="Q386" s="14"/>
      <c r="R386" s="14"/>
      <c r="S386" s="14"/>
      <c r="AB386" s="101"/>
      <c r="AC386" s="212"/>
      <c r="AD386" s="24"/>
      <c r="AE386" s="24"/>
      <c r="AF386" s="24"/>
      <c r="AG386" s="143"/>
      <c r="AH386" s="104"/>
    </row>
    <row r="387" spans="16:34" x14ac:dyDescent="0.2">
      <c r="P387" s="14"/>
      <c r="Q387" s="14"/>
      <c r="R387" s="14"/>
      <c r="S387" s="14"/>
      <c r="AB387" s="101"/>
      <c r="AC387" s="212"/>
      <c r="AD387" s="24"/>
      <c r="AE387" s="51"/>
      <c r="AF387" s="24"/>
      <c r="AG387" s="143"/>
      <c r="AH387" s="104"/>
    </row>
    <row r="388" spans="16:34" x14ac:dyDescent="0.2">
      <c r="P388" s="14"/>
      <c r="Q388" s="14"/>
      <c r="R388" s="14"/>
      <c r="S388" s="14"/>
      <c r="AB388" s="101"/>
      <c r="AC388" s="212"/>
      <c r="AD388" s="24"/>
      <c r="AE388" s="24"/>
      <c r="AF388" s="24"/>
      <c r="AG388" s="143"/>
      <c r="AH388" s="104"/>
    </row>
    <row r="389" spans="16:34" x14ac:dyDescent="0.2">
      <c r="P389" s="14"/>
      <c r="Q389" s="14"/>
      <c r="R389" s="14"/>
      <c r="S389" s="14"/>
      <c r="AB389" s="101"/>
      <c r="AC389" s="212"/>
      <c r="AD389" s="24"/>
      <c r="AE389" s="24"/>
      <c r="AF389" s="24"/>
      <c r="AG389" s="143"/>
      <c r="AH389" s="104"/>
    </row>
    <row r="390" spans="16:34" x14ac:dyDescent="0.2">
      <c r="P390" s="14"/>
      <c r="Q390" s="14"/>
      <c r="R390" s="14"/>
      <c r="S390" s="14"/>
      <c r="AB390" s="101"/>
      <c r="AC390" s="212"/>
      <c r="AD390" s="24"/>
      <c r="AE390" s="24"/>
      <c r="AF390" s="24"/>
      <c r="AG390" s="143"/>
      <c r="AH390" s="104"/>
    </row>
    <row r="391" spans="16:34" x14ac:dyDescent="0.2">
      <c r="P391" s="14"/>
      <c r="Q391" s="14"/>
      <c r="R391" s="14"/>
      <c r="S391" s="14"/>
      <c r="AB391" s="101"/>
      <c r="AC391" s="212"/>
      <c r="AD391" s="24"/>
      <c r="AE391" s="24"/>
      <c r="AF391" s="24"/>
      <c r="AG391" s="143"/>
      <c r="AH391" s="104"/>
    </row>
    <row r="392" spans="16:34" x14ac:dyDescent="0.2">
      <c r="P392" s="14"/>
      <c r="Q392" s="14"/>
      <c r="R392" s="14"/>
      <c r="S392" s="14"/>
      <c r="AB392" s="101"/>
      <c r="AC392" s="211"/>
      <c r="AD392" s="121"/>
      <c r="AE392" s="24"/>
      <c r="AF392" s="24"/>
      <c r="AG392" s="143"/>
      <c r="AH392" s="104"/>
    </row>
    <row r="393" spans="16:34" x14ac:dyDescent="0.2">
      <c r="P393" s="14"/>
      <c r="Q393" s="14"/>
      <c r="R393" s="14"/>
      <c r="S393" s="14"/>
      <c r="AB393" s="101"/>
      <c r="AC393" s="211"/>
      <c r="AD393" s="121"/>
      <c r="AE393" s="24"/>
      <c r="AF393" s="24"/>
      <c r="AG393" s="143"/>
      <c r="AH393" s="104"/>
    </row>
    <row r="394" spans="16:34" x14ac:dyDescent="0.2">
      <c r="P394" s="14"/>
      <c r="Q394" s="14"/>
      <c r="R394" s="14"/>
      <c r="S394" s="14"/>
      <c r="AB394" s="101"/>
      <c r="AC394" s="211"/>
      <c r="AD394" s="121"/>
      <c r="AE394" s="24"/>
      <c r="AF394" s="24"/>
      <c r="AG394" s="143"/>
      <c r="AH394" s="104"/>
    </row>
    <row r="395" spans="16:34" x14ac:dyDescent="0.2">
      <c r="P395" s="14"/>
      <c r="Q395" s="14"/>
      <c r="R395" s="14"/>
      <c r="S395" s="14"/>
      <c r="AB395" s="101"/>
      <c r="AC395" s="211"/>
      <c r="AD395" s="121"/>
      <c r="AE395" s="24"/>
      <c r="AF395" s="24"/>
      <c r="AG395" s="143"/>
      <c r="AH395" s="104"/>
    </row>
    <row r="396" spans="16:34" x14ac:dyDescent="0.2">
      <c r="P396" s="14"/>
      <c r="Q396" s="14"/>
      <c r="R396" s="14"/>
      <c r="S396" s="14"/>
      <c r="AB396" s="101"/>
      <c r="AC396" s="211"/>
      <c r="AD396" s="121"/>
      <c r="AE396" s="24"/>
      <c r="AF396" s="24"/>
      <c r="AG396" s="143"/>
      <c r="AH396" s="104"/>
    </row>
    <row r="397" spans="16:34" x14ac:dyDescent="0.2">
      <c r="P397" s="14"/>
      <c r="Q397" s="14"/>
      <c r="R397" s="14"/>
      <c r="S397" s="14"/>
      <c r="AB397" s="101"/>
      <c r="AC397" s="211"/>
      <c r="AD397" s="121"/>
      <c r="AE397" s="24"/>
      <c r="AF397" s="24"/>
      <c r="AG397" s="143"/>
      <c r="AH397" s="104"/>
    </row>
    <row r="398" spans="16:34" x14ac:dyDescent="0.2">
      <c r="P398" s="14"/>
      <c r="Q398" s="14"/>
      <c r="R398" s="14"/>
      <c r="S398" s="14"/>
      <c r="AB398" s="101"/>
      <c r="AC398" s="211"/>
      <c r="AD398" s="121"/>
      <c r="AE398" s="24"/>
      <c r="AF398" s="24"/>
      <c r="AG398" s="143"/>
      <c r="AH398" s="104"/>
    </row>
    <row r="399" spans="16:34" x14ac:dyDescent="0.2">
      <c r="P399" s="14"/>
      <c r="Q399" s="14"/>
      <c r="R399" s="14"/>
      <c r="S399" s="14"/>
      <c r="AB399" s="101"/>
      <c r="AC399" s="211"/>
      <c r="AD399" s="121"/>
      <c r="AE399" s="24"/>
      <c r="AF399" s="24"/>
      <c r="AG399" s="143"/>
      <c r="AH399" s="104"/>
    </row>
    <row r="400" spans="16:34" x14ac:dyDescent="0.2">
      <c r="P400" s="14"/>
      <c r="Q400" s="14"/>
      <c r="R400" s="14"/>
      <c r="S400" s="14"/>
      <c r="AB400" s="101"/>
      <c r="AC400" s="211"/>
      <c r="AD400" s="121"/>
      <c r="AE400" s="24"/>
      <c r="AF400" s="24"/>
      <c r="AG400" s="143"/>
      <c r="AH400" s="104"/>
    </row>
    <row r="401" spans="16:34" x14ac:dyDescent="0.2">
      <c r="P401" s="14"/>
      <c r="Q401" s="14"/>
      <c r="R401" s="14"/>
      <c r="S401" s="14"/>
      <c r="AB401" s="101"/>
      <c r="AC401" s="211"/>
      <c r="AD401" s="121"/>
      <c r="AE401" s="24"/>
      <c r="AF401" s="24"/>
      <c r="AG401" s="143"/>
      <c r="AH401" s="104"/>
    </row>
    <row r="402" spans="16:34" x14ac:dyDescent="0.2">
      <c r="P402" s="14"/>
      <c r="Q402" s="14"/>
      <c r="R402" s="14"/>
      <c r="S402" s="14"/>
      <c r="AB402" s="101"/>
      <c r="AC402" s="211"/>
      <c r="AD402" s="121"/>
      <c r="AE402" s="24"/>
      <c r="AF402" s="24"/>
      <c r="AG402" s="143"/>
      <c r="AH402" s="104"/>
    </row>
    <row r="403" spans="16:34" x14ac:dyDescent="0.2">
      <c r="P403" s="14"/>
      <c r="Q403" s="14"/>
      <c r="R403" s="14"/>
      <c r="S403" s="14"/>
      <c r="AB403" s="101"/>
      <c r="AC403" s="211"/>
      <c r="AD403" s="121"/>
      <c r="AE403" s="24"/>
      <c r="AF403" s="24"/>
      <c r="AG403" s="143"/>
      <c r="AH403" s="104"/>
    </row>
    <row r="404" spans="16:34" x14ac:dyDescent="0.2">
      <c r="P404" s="14"/>
      <c r="Q404" s="14"/>
      <c r="R404" s="14"/>
      <c r="S404" s="14"/>
      <c r="AB404" s="101"/>
      <c r="AC404" s="211"/>
      <c r="AD404" s="121"/>
      <c r="AE404" s="24"/>
      <c r="AF404" s="24"/>
      <c r="AG404" s="143"/>
      <c r="AH404" s="104"/>
    </row>
    <row r="405" spans="16:34" x14ac:dyDescent="0.2">
      <c r="P405" s="14"/>
      <c r="Q405" s="14"/>
      <c r="R405" s="14"/>
      <c r="S405" s="14"/>
      <c r="AB405" s="101"/>
      <c r="AC405" s="211"/>
      <c r="AD405" s="121"/>
      <c r="AE405" s="24"/>
      <c r="AF405" s="24"/>
      <c r="AG405" s="143"/>
      <c r="AH405" s="104"/>
    </row>
    <row r="406" spans="16:34" x14ac:dyDescent="0.2">
      <c r="P406" s="14"/>
      <c r="Q406" s="14"/>
      <c r="R406" s="14"/>
      <c r="S406" s="14"/>
      <c r="AB406" s="101"/>
      <c r="AC406" s="211"/>
      <c r="AD406" s="121"/>
      <c r="AE406" s="24"/>
      <c r="AF406" s="24"/>
      <c r="AG406" s="143"/>
      <c r="AH406" s="104"/>
    </row>
    <row r="407" spans="16:34" x14ac:dyDescent="0.2">
      <c r="P407" s="14"/>
      <c r="Q407" s="14"/>
      <c r="R407" s="14"/>
      <c r="S407" s="14"/>
      <c r="AB407" s="101"/>
      <c r="AC407" s="211"/>
      <c r="AD407" s="121"/>
      <c r="AE407" s="24"/>
      <c r="AF407" s="24"/>
      <c r="AG407" s="143"/>
      <c r="AH407" s="104"/>
    </row>
    <row r="408" spans="16:34" x14ac:dyDescent="0.2">
      <c r="P408" s="14"/>
      <c r="Q408" s="14"/>
      <c r="R408" s="14"/>
      <c r="S408" s="14"/>
      <c r="AB408" s="101"/>
      <c r="AC408" s="211"/>
      <c r="AD408" s="121"/>
      <c r="AE408" s="24"/>
      <c r="AF408" s="24"/>
      <c r="AG408" s="143"/>
      <c r="AH408" s="104"/>
    </row>
    <row r="409" spans="16:34" x14ac:dyDescent="0.2">
      <c r="P409" s="14"/>
      <c r="Q409" s="14"/>
      <c r="R409" s="14"/>
      <c r="S409" s="14"/>
      <c r="AB409" s="101"/>
      <c r="AC409" s="211"/>
      <c r="AD409" s="121"/>
      <c r="AE409" s="24"/>
      <c r="AF409" s="24"/>
      <c r="AG409" s="143"/>
      <c r="AH409" s="104"/>
    </row>
    <row r="410" spans="16:34" x14ac:dyDescent="0.2">
      <c r="P410" s="14"/>
      <c r="Q410" s="14"/>
      <c r="R410" s="14"/>
      <c r="S410" s="14"/>
      <c r="AB410" s="101"/>
      <c r="AC410" s="211"/>
      <c r="AD410" s="121"/>
      <c r="AE410" s="24"/>
      <c r="AF410" s="24"/>
      <c r="AG410" s="143"/>
      <c r="AH410" s="104"/>
    </row>
    <row r="411" spans="16:34" x14ac:dyDescent="0.2">
      <c r="P411" s="14"/>
      <c r="Q411" s="14"/>
      <c r="R411" s="14"/>
      <c r="S411" s="14"/>
      <c r="AB411" s="101"/>
      <c r="AC411" s="211"/>
      <c r="AD411" s="121"/>
      <c r="AE411" s="24"/>
      <c r="AF411" s="24"/>
      <c r="AG411" s="143"/>
      <c r="AH411" s="104"/>
    </row>
    <row r="412" spans="16:34" x14ac:dyDescent="0.2">
      <c r="P412" s="14"/>
      <c r="Q412" s="14"/>
      <c r="R412" s="14"/>
      <c r="S412" s="14"/>
      <c r="AB412" s="101"/>
      <c r="AC412" s="211"/>
      <c r="AD412" s="121"/>
      <c r="AE412" s="24"/>
      <c r="AF412" s="24"/>
      <c r="AG412" s="143"/>
      <c r="AH412" s="104"/>
    </row>
    <row r="413" spans="16:34" x14ac:dyDescent="0.2">
      <c r="P413" s="14"/>
      <c r="Q413" s="14"/>
      <c r="R413" s="14"/>
      <c r="S413" s="14"/>
      <c r="AB413" s="101"/>
      <c r="AC413" s="211"/>
      <c r="AD413" s="121"/>
      <c r="AE413" s="24"/>
      <c r="AF413" s="24"/>
      <c r="AG413" s="143"/>
      <c r="AH413" s="104"/>
    </row>
    <row r="414" spans="16:34" x14ac:dyDescent="0.2">
      <c r="P414" s="14"/>
      <c r="Q414" s="14"/>
      <c r="R414" s="14"/>
      <c r="S414" s="14"/>
      <c r="AB414" s="101"/>
      <c r="AC414" s="211"/>
      <c r="AD414" s="121"/>
      <c r="AE414" s="24"/>
      <c r="AF414" s="24"/>
      <c r="AG414" s="143"/>
      <c r="AH414" s="104"/>
    </row>
    <row r="415" spans="16:34" x14ac:dyDescent="0.2">
      <c r="P415" s="14"/>
      <c r="Q415" s="14"/>
      <c r="R415" s="14"/>
      <c r="S415" s="14"/>
      <c r="AB415" s="101"/>
      <c r="AC415" s="211"/>
      <c r="AD415" s="121"/>
      <c r="AE415" s="24"/>
      <c r="AF415" s="24"/>
      <c r="AG415" s="143"/>
      <c r="AH415" s="104"/>
    </row>
    <row r="416" spans="16:34" x14ac:dyDescent="0.2">
      <c r="P416" s="14"/>
      <c r="Q416" s="14"/>
      <c r="R416" s="14"/>
      <c r="S416" s="14"/>
      <c r="AB416" s="101"/>
      <c r="AC416" s="211"/>
      <c r="AD416" s="121"/>
      <c r="AE416" s="24"/>
      <c r="AF416" s="24"/>
      <c r="AG416" s="143"/>
      <c r="AH416" s="104"/>
    </row>
    <row r="417" spans="16:34" x14ac:dyDescent="0.2">
      <c r="P417" s="14"/>
      <c r="Q417" s="14"/>
      <c r="R417" s="14"/>
      <c r="S417" s="14"/>
      <c r="AB417" s="101"/>
      <c r="AC417" s="211"/>
      <c r="AD417" s="121"/>
      <c r="AE417" s="24"/>
      <c r="AF417" s="24"/>
      <c r="AG417" s="143"/>
      <c r="AH417" s="104"/>
    </row>
    <row r="418" spans="16:34" x14ac:dyDescent="0.2">
      <c r="P418" s="14"/>
      <c r="Q418" s="14"/>
      <c r="R418" s="14"/>
      <c r="S418" s="14"/>
      <c r="AB418" s="101"/>
      <c r="AC418" s="211"/>
      <c r="AD418" s="121"/>
      <c r="AE418" s="24"/>
      <c r="AF418" s="24"/>
      <c r="AG418" s="143"/>
      <c r="AH418" s="104"/>
    </row>
    <row r="419" spans="16:34" x14ac:dyDescent="0.2">
      <c r="P419" s="14"/>
      <c r="Q419" s="14"/>
      <c r="R419" s="14"/>
      <c r="S419" s="14"/>
      <c r="AB419" s="101"/>
      <c r="AC419" s="211"/>
      <c r="AD419" s="121"/>
      <c r="AE419" s="24"/>
      <c r="AF419" s="24"/>
      <c r="AG419" s="143"/>
      <c r="AH419" s="104"/>
    </row>
    <row r="420" spans="16:34" x14ac:dyDescent="0.2">
      <c r="P420" s="14"/>
      <c r="Q420" s="14"/>
      <c r="R420" s="14"/>
      <c r="S420" s="14"/>
      <c r="AB420" s="101"/>
      <c r="AC420" s="211"/>
      <c r="AD420" s="121"/>
      <c r="AE420" s="24"/>
      <c r="AF420" s="24"/>
      <c r="AG420" s="143"/>
      <c r="AH420" s="104"/>
    </row>
    <row r="421" spans="16:34" x14ac:dyDescent="0.2">
      <c r="P421" s="14"/>
      <c r="Q421" s="14"/>
      <c r="R421" s="14"/>
      <c r="S421" s="14"/>
      <c r="AB421" s="101"/>
      <c r="AC421" s="211"/>
      <c r="AD421" s="121"/>
      <c r="AE421" s="24"/>
      <c r="AF421" s="24"/>
      <c r="AG421" s="143"/>
      <c r="AH421" s="104"/>
    </row>
    <row r="422" spans="16:34" x14ac:dyDescent="0.2">
      <c r="P422" s="14"/>
      <c r="Q422" s="14"/>
      <c r="R422" s="14"/>
      <c r="S422" s="14"/>
      <c r="AB422" s="101"/>
      <c r="AC422" s="211"/>
      <c r="AD422" s="121"/>
      <c r="AE422" s="24"/>
      <c r="AF422" s="24"/>
      <c r="AG422" s="143"/>
      <c r="AH422" s="104"/>
    </row>
    <row r="423" spans="16:34" x14ac:dyDescent="0.2">
      <c r="P423" s="14"/>
      <c r="Q423" s="14"/>
      <c r="R423" s="14"/>
      <c r="S423" s="14"/>
      <c r="AB423" s="101"/>
      <c r="AC423" s="211"/>
      <c r="AD423" s="121"/>
      <c r="AE423" s="24"/>
      <c r="AF423" s="24"/>
      <c r="AG423" s="143"/>
      <c r="AH423" s="104"/>
    </row>
    <row r="424" spans="16:34" x14ac:dyDescent="0.2">
      <c r="P424" s="14"/>
      <c r="Q424" s="14"/>
      <c r="R424" s="14"/>
      <c r="S424" s="14"/>
      <c r="AB424" s="101"/>
      <c r="AC424" s="211"/>
      <c r="AD424" s="121"/>
      <c r="AE424" s="24"/>
      <c r="AF424" s="24"/>
      <c r="AG424" s="143"/>
      <c r="AH424" s="104"/>
    </row>
    <row r="425" spans="16:34" x14ac:dyDescent="0.2">
      <c r="P425" s="14"/>
      <c r="Q425" s="14"/>
      <c r="R425" s="14"/>
      <c r="S425" s="14"/>
      <c r="AB425" s="101"/>
      <c r="AC425" s="211"/>
      <c r="AD425" s="121"/>
      <c r="AE425" s="24"/>
      <c r="AF425" s="24"/>
      <c r="AG425" s="143"/>
      <c r="AH425" s="104"/>
    </row>
    <row r="426" spans="16:34" x14ac:dyDescent="0.2">
      <c r="P426" s="14"/>
      <c r="Q426" s="14"/>
      <c r="R426" s="14"/>
      <c r="S426" s="14"/>
      <c r="AB426" s="101"/>
      <c r="AC426" s="211"/>
      <c r="AD426" s="121"/>
      <c r="AE426" s="24"/>
      <c r="AF426" s="24"/>
      <c r="AG426" s="143"/>
      <c r="AH426" s="104"/>
    </row>
    <row r="427" spans="16:34" x14ac:dyDescent="0.2">
      <c r="P427" s="14"/>
      <c r="Q427" s="14"/>
      <c r="R427" s="14"/>
      <c r="S427" s="14"/>
      <c r="AB427" s="101"/>
      <c r="AC427" s="211"/>
      <c r="AD427" s="121"/>
      <c r="AE427" s="24"/>
      <c r="AF427" s="24"/>
      <c r="AG427" s="143"/>
      <c r="AH427" s="104"/>
    </row>
    <row r="428" spans="16:34" x14ac:dyDescent="0.2">
      <c r="P428" s="14"/>
      <c r="Q428" s="14"/>
      <c r="R428" s="14"/>
      <c r="S428" s="14"/>
      <c r="AB428" s="101"/>
      <c r="AC428" s="211"/>
      <c r="AD428" s="121"/>
      <c r="AE428" s="24"/>
      <c r="AF428" s="24"/>
      <c r="AG428" s="143"/>
      <c r="AH428" s="104"/>
    </row>
    <row r="429" spans="16:34" x14ac:dyDescent="0.2">
      <c r="P429" s="14"/>
      <c r="Q429" s="14"/>
      <c r="R429" s="14"/>
      <c r="S429" s="14"/>
      <c r="AB429" s="101"/>
      <c r="AC429" s="211"/>
      <c r="AD429" s="121"/>
      <c r="AE429" s="24"/>
      <c r="AF429" s="24"/>
      <c r="AG429" s="143"/>
      <c r="AH429" s="104"/>
    </row>
    <row r="430" spans="16:34" x14ac:dyDescent="0.2">
      <c r="P430" s="14"/>
      <c r="Q430" s="14"/>
      <c r="R430" s="14"/>
      <c r="S430" s="14"/>
      <c r="AB430" s="101"/>
      <c r="AC430" s="211"/>
      <c r="AD430" s="121"/>
      <c r="AE430" s="24"/>
      <c r="AF430" s="24"/>
      <c r="AG430" s="143"/>
      <c r="AH430" s="104"/>
    </row>
    <row r="431" spans="16:34" x14ac:dyDescent="0.2">
      <c r="P431" s="14"/>
      <c r="Q431" s="14"/>
      <c r="R431" s="14"/>
      <c r="S431" s="14"/>
      <c r="AB431" s="101"/>
      <c r="AC431" s="211"/>
      <c r="AD431" s="121"/>
      <c r="AE431" s="24"/>
      <c r="AF431" s="24"/>
      <c r="AG431" s="143"/>
      <c r="AH431" s="104"/>
    </row>
    <row r="432" spans="16:34" x14ac:dyDescent="0.2">
      <c r="P432" s="14"/>
      <c r="Q432" s="14"/>
      <c r="R432" s="14"/>
      <c r="S432" s="14"/>
      <c r="AB432" s="101"/>
      <c r="AC432" s="211"/>
      <c r="AD432" s="121"/>
      <c r="AE432" s="24"/>
      <c r="AF432" s="24"/>
      <c r="AG432" s="143"/>
      <c r="AH432" s="104"/>
    </row>
    <row r="433" spans="16:34" x14ac:dyDescent="0.2">
      <c r="P433" s="14"/>
      <c r="Q433" s="14"/>
      <c r="R433" s="14"/>
      <c r="S433" s="14"/>
      <c r="AB433" s="101"/>
      <c r="AC433" s="211"/>
      <c r="AD433" s="121"/>
      <c r="AE433" s="24"/>
      <c r="AF433" s="24"/>
      <c r="AG433" s="143"/>
      <c r="AH433" s="104"/>
    </row>
    <row r="434" spans="16:34" x14ac:dyDescent="0.2">
      <c r="P434" s="14"/>
      <c r="Q434" s="14"/>
      <c r="R434" s="14"/>
      <c r="S434" s="14"/>
      <c r="AB434" s="101"/>
      <c r="AC434" s="211"/>
      <c r="AD434" s="121"/>
      <c r="AE434" s="24"/>
      <c r="AF434" s="24"/>
      <c r="AG434" s="143"/>
      <c r="AH434" s="104"/>
    </row>
    <row r="435" spans="16:34" x14ac:dyDescent="0.2">
      <c r="P435" s="14"/>
      <c r="Q435" s="14"/>
      <c r="R435" s="14"/>
      <c r="S435" s="14"/>
      <c r="AB435" s="101"/>
      <c r="AC435" s="211"/>
      <c r="AD435" s="121"/>
      <c r="AE435" s="24"/>
      <c r="AF435" s="24"/>
      <c r="AG435" s="143"/>
      <c r="AH435" s="104"/>
    </row>
    <row r="436" spans="16:34" x14ac:dyDescent="0.2">
      <c r="P436" s="14"/>
      <c r="Q436" s="14"/>
      <c r="R436" s="14"/>
      <c r="S436" s="14"/>
      <c r="AB436" s="101"/>
      <c r="AC436" s="211"/>
      <c r="AD436" s="121"/>
      <c r="AE436" s="24"/>
      <c r="AF436" s="24"/>
      <c r="AG436" s="143"/>
      <c r="AH436" s="104"/>
    </row>
    <row r="437" spans="16:34" x14ac:dyDescent="0.2">
      <c r="P437" s="14"/>
      <c r="Q437" s="14"/>
      <c r="R437" s="14"/>
      <c r="S437" s="14"/>
      <c r="AB437" s="101"/>
      <c r="AC437" s="211"/>
      <c r="AD437" s="121"/>
      <c r="AE437" s="24"/>
      <c r="AF437" s="24"/>
      <c r="AG437" s="143"/>
      <c r="AH437" s="104"/>
    </row>
    <row r="438" spans="16:34" x14ac:dyDescent="0.2">
      <c r="P438" s="14"/>
      <c r="Q438" s="14"/>
      <c r="R438" s="14"/>
      <c r="S438" s="14"/>
      <c r="AB438" s="101"/>
      <c r="AC438" s="211"/>
      <c r="AD438" s="121"/>
      <c r="AE438" s="24"/>
      <c r="AF438" s="24"/>
      <c r="AG438" s="143"/>
      <c r="AH438" s="104"/>
    </row>
    <row r="439" spans="16:34" x14ac:dyDescent="0.2">
      <c r="P439" s="14"/>
      <c r="Q439" s="14"/>
      <c r="R439" s="14"/>
      <c r="S439" s="14"/>
      <c r="AB439" s="101"/>
      <c r="AC439" s="211"/>
      <c r="AD439" s="121"/>
      <c r="AE439" s="24"/>
      <c r="AF439" s="24"/>
      <c r="AG439" s="143"/>
      <c r="AH439" s="104"/>
    </row>
    <row r="440" spans="16:34" x14ac:dyDescent="0.2">
      <c r="P440" s="14"/>
      <c r="Q440" s="14"/>
      <c r="R440" s="14"/>
      <c r="S440" s="14"/>
      <c r="AB440" s="101"/>
      <c r="AC440" s="211"/>
      <c r="AD440" s="121"/>
      <c r="AE440" s="24"/>
      <c r="AF440" s="24"/>
      <c r="AG440" s="143"/>
      <c r="AH440" s="104"/>
    </row>
    <row r="441" spans="16:34" x14ac:dyDescent="0.2">
      <c r="P441" s="14"/>
      <c r="Q441" s="14"/>
      <c r="R441" s="14"/>
      <c r="S441" s="14"/>
      <c r="AB441" s="101"/>
      <c r="AC441" s="211"/>
      <c r="AD441" s="121"/>
      <c r="AE441" s="24"/>
      <c r="AF441" s="24"/>
      <c r="AG441" s="143"/>
      <c r="AH441" s="104"/>
    </row>
    <row r="442" spans="16:34" x14ac:dyDescent="0.2">
      <c r="P442" s="14"/>
      <c r="Q442" s="14"/>
      <c r="R442" s="14"/>
      <c r="S442" s="14"/>
      <c r="AB442" s="101"/>
      <c r="AC442" s="211"/>
      <c r="AD442" s="121"/>
      <c r="AE442" s="24"/>
      <c r="AF442" s="24"/>
      <c r="AG442" s="143"/>
      <c r="AH442" s="104"/>
    </row>
    <row r="443" spans="16:34" x14ac:dyDescent="0.2">
      <c r="P443" s="14"/>
      <c r="Q443" s="14"/>
      <c r="R443" s="14"/>
      <c r="S443" s="14"/>
      <c r="AB443" s="101"/>
      <c r="AC443" s="211"/>
      <c r="AD443" s="121"/>
      <c r="AE443" s="24"/>
      <c r="AF443" s="24"/>
      <c r="AG443" s="143"/>
      <c r="AH443" s="104"/>
    </row>
    <row r="444" spans="16:34" x14ac:dyDescent="0.2">
      <c r="P444" s="14"/>
      <c r="Q444" s="14"/>
      <c r="R444" s="14"/>
      <c r="S444" s="14"/>
      <c r="AB444" s="101"/>
      <c r="AC444" s="211"/>
      <c r="AD444" s="121"/>
      <c r="AE444" s="24"/>
      <c r="AF444" s="24"/>
      <c r="AG444" s="143"/>
      <c r="AH444" s="104"/>
    </row>
    <row r="445" spans="16:34" x14ac:dyDescent="0.2">
      <c r="P445" s="14"/>
      <c r="Q445" s="14"/>
      <c r="R445" s="14"/>
      <c r="S445" s="14"/>
      <c r="AB445" s="101"/>
      <c r="AC445" s="211"/>
      <c r="AD445" s="121"/>
      <c r="AE445" s="24"/>
      <c r="AF445" s="24"/>
      <c r="AG445" s="143"/>
      <c r="AH445" s="104"/>
    </row>
    <row r="446" spans="16:34" x14ac:dyDescent="0.2">
      <c r="P446" s="14"/>
      <c r="Q446" s="14"/>
      <c r="R446" s="14"/>
      <c r="S446" s="14"/>
      <c r="AB446" s="101"/>
      <c r="AC446" s="211"/>
      <c r="AD446" s="121"/>
      <c r="AE446" s="24"/>
      <c r="AF446" s="24"/>
      <c r="AG446" s="143"/>
      <c r="AH446" s="104"/>
    </row>
    <row r="447" spans="16:34" x14ac:dyDescent="0.2">
      <c r="P447" s="14"/>
      <c r="Q447" s="14"/>
      <c r="R447" s="14"/>
      <c r="S447" s="14"/>
      <c r="AB447" s="101"/>
      <c r="AC447" s="211"/>
      <c r="AD447" s="121"/>
      <c r="AE447" s="24"/>
      <c r="AF447" s="24"/>
      <c r="AG447" s="143"/>
      <c r="AH447" s="104"/>
    </row>
    <row r="448" spans="16:34" x14ac:dyDescent="0.2">
      <c r="P448" s="14"/>
      <c r="Q448" s="14"/>
      <c r="R448" s="14"/>
      <c r="S448" s="14"/>
      <c r="AB448" s="101"/>
      <c r="AC448" s="211"/>
      <c r="AD448" s="121"/>
      <c r="AE448" s="24"/>
      <c r="AF448" s="24"/>
      <c r="AG448" s="143"/>
      <c r="AH448" s="104"/>
    </row>
    <row r="449" spans="16:34" x14ac:dyDescent="0.2">
      <c r="P449" s="14"/>
      <c r="Q449" s="14"/>
      <c r="R449" s="14"/>
      <c r="S449" s="14"/>
      <c r="AB449" s="101"/>
      <c r="AC449" s="211"/>
      <c r="AD449" s="121"/>
      <c r="AE449" s="24"/>
      <c r="AF449" s="24"/>
      <c r="AG449" s="143"/>
      <c r="AH449" s="104"/>
    </row>
    <row r="450" spans="16:34" x14ac:dyDescent="0.2">
      <c r="P450" s="14"/>
      <c r="Q450" s="14"/>
      <c r="R450" s="14"/>
      <c r="S450" s="14"/>
      <c r="AB450" s="101"/>
      <c r="AC450" s="211"/>
      <c r="AD450" s="121"/>
      <c r="AE450" s="24"/>
      <c r="AF450" s="24"/>
      <c r="AG450" s="143"/>
      <c r="AH450" s="104"/>
    </row>
    <row r="451" spans="16:34" x14ac:dyDescent="0.2">
      <c r="P451" s="14"/>
      <c r="Q451" s="14"/>
      <c r="R451" s="14"/>
      <c r="S451" s="14"/>
      <c r="AB451" s="101"/>
      <c r="AC451" s="211"/>
      <c r="AD451" s="121"/>
      <c r="AE451" s="24"/>
      <c r="AF451" s="24"/>
      <c r="AG451" s="143"/>
      <c r="AH451" s="104"/>
    </row>
    <row r="452" spans="16:34" x14ac:dyDescent="0.2">
      <c r="P452" s="14"/>
      <c r="Q452" s="14"/>
      <c r="R452" s="14"/>
      <c r="S452" s="14"/>
      <c r="AB452" s="101"/>
      <c r="AC452" s="211"/>
      <c r="AD452" s="121"/>
      <c r="AE452" s="24"/>
      <c r="AF452" s="24"/>
      <c r="AG452" s="143"/>
      <c r="AH452" s="104"/>
    </row>
    <row r="453" spans="16:34" x14ac:dyDescent="0.2">
      <c r="P453" s="14"/>
      <c r="Q453" s="14"/>
      <c r="R453" s="14"/>
      <c r="S453" s="14"/>
      <c r="AB453" s="101"/>
      <c r="AC453" s="211"/>
      <c r="AD453" s="121"/>
      <c r="AE453" s="24"/>
      <c r="AF453" s="24"/>
      <c r="AG453" s="143"/>
      <c r="AH453" s="104"/>
    </row>
    <row r="454" spans="16:34" x14ac:dyDescent="0.2">
      <c r="P454" s="14"/>
      <c r="Q454" s="14"/>
      <c r="R454" s="14"/>
      <c r="S454" s="14"/>
      <c r="AB454" s="101"/>
      <c r="AC454" s="211"/>
      <c r="AD454" s="121"/>
      <c r="AE454" s="24"/>
      <c r="AF454" s="24"/>
      <c r="AG454" s="143"/>
      <c r="AH454" s="104"/>
    </row>
    <row r="455" spans="16:34" x14ac:dyDescent="0.2">
      <c r="P455" s="14"/>
      <c r="Q455" s="14"/>
      <c r="R455" s="14"/>
      <c r="S455" s="14"/>
      <c r="AB455" s="101"/>
      <c r="AC455" s="211"/>
      <c r="AD455" s="121"/>
      <c r="AE455" s="24"/>
      <c r="AF455" s="24"/>
      <c r="AG455" s="143"/>
      <c r="AH455" s="104"/>
    </row>
    <row r="456" spans="16:34" x14ac:dyDescent="0.2">
      <c r="P456" s="14"/>
      <c r="Q456" s="14"/>
      <c r="R456" s="14"/>
      <c r="S456" s="14"/>
      <c r="AB456" s="101"/>
      <c r="AC456" s="211"/>
      <c r="AD456" s="121"/>
      <c r="AE456" s="24"/>
      <c r="AF456" s="24"/>
      <c r="AG456" s="143"/>
      <c r="AH456" s="104"/>
    </row>
    <row r="457" spans="16:34" x14ac:dyDescent="0.2">
      <c r="P457" s="14"/>
      <c r="Q457" s="14"/>
      <c r="R457" s="14"/>
      <c r="S457" s="14"/>
      <c r="AB457" s="101"/>
      <c r="AC457" s="211"/>
      <c r="AD457" s="121"/>
      <c r="AE457" s="24"/>
      <c r="AF457" s="24"/>
      <c r="AG457" s="143"/>
      <c r="AH457" s="104"/>
    </row>
    <row r="458" spans="16:34" x14ac:dyDescent="0.2">
      <c r="P458" s="14"/>
      <c r="Q458" s="14"/>
      <c r="R458" s="14"/>
      <c r="S458" s="14"/>
      <c r="AB458" s="101"/>
      <c r="AC458" s="211"/>
      <c r="AD458" s="121"/>
      <c r="AE458" s="24"/>
      <c r="AF458" s="24"/>
      <c r="AG458" s="143"/>
      <c r="AH458" s="104"/>
    </row>
    <row r="459" spans="16:34" x14ac:dyDescent="0.2">
      <c r="P459" s="14"/>
      <c r="Q459" s="14"/>
      <c r="R459" s="14"/>
      <c r="S459" s="14"/>
      <c r="AB459" s="101"/>
      <c r="AC459" s="211"/>
      <c r="AD459" s="121"/>
      <c r="AE459" s="24"/>
      <c r="AF459" s="24"/>
      <c r="AG459" s="143"/>
      <c r="AH459" s="104"/>
    </row>
    <row r="460" spans="16:34" x14ac:dyDescent="0.2">
      <c r="P460" s="14"/>
      <c r="Q460" s="14"/>
      <c r="R460" s="14"/>
      <c r="S460" s="14"/>
      <c r="AB460" s="101"/>
      <c r="AC460" s="211"/>
      <c r="AD460" s="121"/>
      <c r="AE460" s="24"/>
      <c r="AF460" s="24"/>
      <c r="AG460" s="143"/>
      <c r="AH460" s="104"/>
    </row>
    <row r="461" spans="16:34" x14ac:dyDescent="0.2">
      <c r="P461" s="14"/>
      <c r="Q461" s="14"/>
      <c r="R461" s="14"/>
      <c r="S461" s="14"/>
      <c r="AB461" s="101"/>
      <c r="AC461" s="211"/>
      <c r="AD461" s="121"/>
      <c r="AE461" s="24"/>
      <c r="AF461" s="24"/>
      <c r="AG461" s="143"/>
      <c r="AH461" s="104"/>
    </row>
    <row r="462" spans="16:34" x14ac:dyDescent="0.2">
      <c r="P462" s="14"/>
      <c r="Q462" s="14"/>
      <c r="R462" s="14"/>
      <c r="S462" s="14"/>
      <c r="AB462" s="101"/>
      <c r="AC462" s="211"/>
      <c r="AD462" s="121"/>
      <c r="AE462" s="24"/>
      <c r="AF462" s="24"/>
      <c r="AG462" s="143"/>
      <c r="AH462" s="104"/>
    </row>
    <row r="463" spans="16:34" x14ac:dyDescent="0.2">
      <c r="P463" s="14"/>
      <c r="Q463" s="14"/>
      <c r="R463" s="14"/>
      <c r="S463" s="14"/>
      <c r="AB463" s="101"/>
      <c r="AC463" s="211"/>
      <c r="AD463" s="121"/>
      <c r="AE463" s="24"/>
      <c r="AF463" s="24"/>
      <c r="AG463" s="143"/>
      <c r="AH463" s="104"/>
    </row>
    <row r="464" spans="16:34" x14ac:dyDescent="0.2">
      <c r="P464" s="14"/>
      <c r="Q464" s="14"/>
      <c r="R464" s="14"/>
      <c r="S464" s="14"/>
      <c r="AB464" s="101"/>
      <c r="AC464" s="211"/>
      <c r="AD464" s="121"/>
      <c r="AE464" s="24"/>
      <c r="AF464" s="24"/>
      <c r="AG464" s="143"/>
      <c r="AH464" s="104"/>
    </row>
    <row r="465" spans="16:34" x14ac:dyDescent="0.2">
      <c r="P465" s="14"/>
      <c r="Q465" s="14"/>
      <c r="R465" s="14"/>
      <c r="S465" s="14"/>
      <c r="AB465" s="101"/>
      <c r="AC465" s="211"/>
      <c r="AD465" s="121"/>
      <c r="AE465" s="24"/>
      <c r="AF465" s="24"/>
      <c r="AG465" s="143"/>
      <c r="AH465" s="104"/>
    </row>
    <row r="466" spans="16:34" x14ac:dyDescent="0.2">
      <c r="P466" s="14"/>
      <c r="Q466" s="14"/>
      <c r="R466" s="14"/>
      <c r="S466" s="14"/>
      <c r="AB466" s="101"/>
      <c r="AC466" s="211"/>
      <c r="AD466" s="121"/>
      <c r="AE466" s="24"/>
      <c r="AF466" s="24"/>
      <c r="AG466" s="143"/>
      <c r="AH466" s="104"/>
    </row>
    <row r="467" spans="16:34" x14ac:dyDescent="0.2">
      <c r="P467" s="14"/>
      <c r="Q467" s="14"/>
      <c r="R467" s="14"/>
      <c r="S467" s="14"/>
      <c r="AB467" s="101"/>
      <c r="AC467" s="211"/>
      <c r="AD467" s="121"/>
      <c r="AE467" s="24"/>
      <c r="AF467" s="24"/>
      <c r="AG467" s="143"/>
      <c r="AH467" s="104"/>
    </row>
    <row r="468" spans="16:34" x14ac:dyDescent="0.2">
      <c r="P468" s="14"/>
      <c r="Q468" s="14"/>
      <c r="R468" s="14"/>
      <c r="S468" s="14"/>
      <c r="AB468" s="101"/>
      <c r="AC468" s="211"/>
      <c r="AD468" s="121"/>
      <c r="AE468" s="24"/>
      <c r="AF468" s="24"/>
      <c r="AG468" s="143"/>
      <c r="AH468" s="104"/>
    </row>
    <row r="469" spans="16:34" x14ac:dyDescent="0.2">
      <c r="P469" s="14"/>
      <c r="Q469" s="14"/>
      <c r="R469" s="14"/>
      <c r="S469" s="14"/>
      <c r="AB469" s="101"/>
      <c r="AC469" s="211"/>
      <c r="AD469" s="121"/>
      <c r="AE469" s="24"/>
      <c r="AF469" s="24"/>
      <c r="AG469" s="143"/>
      <c r="AH469" s="104"/>
    </row>
    <row r="470" spans="16:34" x14ac:dyDescent="0.2">
      <c r="P470" s="14"/>
      <c r="Q470" s="14"/>
      <c r="R470" s="14"/>
      <c r="S470" s="14"/>
      <c r="AB470" s="101"/>
      <c r="AC470" s="211"/>
      <c r="AD470" s="121"/>
      <c r="AE470" s="24"/>
      <c r="AF470" s="24"/>
      <c r="AG470" s="143"/>
      <c r="AH470" s="104"/>
    </row>
    <row r="471" spans="16:34" x14ac:dyDescent="0.2">
      <c r="P471" s="14"/>
      <c r="Q471" s="14"/>
      <c r="R471" s="14"/>
      <c r="S471" s="14"/>
      <c r="AB471" s="101"/>
      <c r="AC471" s="211"/>
      <c r="AD471" s="121"/>
      <c r="AE471" s="24"/>
      <c r="AF471" s="24"/>
      <c r="AG471" s="143"/>
      <c r="AH471" s="104"/>
    </row>
    <row r="472" spans="16:34" x14ac:dyDescent="0.2">
      <c r="P472" s="14"/>
      <c r="Q472" s="14"/>
      <c r="R472" s="14"/>
      <c r="S472" s="14"/>
      <c r="AB472" s="101"/>
      <c r="AC472" s="211"/>
      <c r="AD472" s="121"/>
      <c r="AE472" s="24"/>
      <c r="AF472" s="24"/>
      <c r="AG472" s="143"/>
      <c r="AH472" s="104"/>
    </row>
    <row r="473" spans="16:34" x14ac:dyDescent="0.2">
      <c r="P473" s="14"/>
      <c r="Q473" s="14"/>
      <c r="R473" s="14"/>
      <c r="S473" s="14"/>
      <c r="AB473" s="101"/>
      <c r="AC473" s="211"/>
      <c r="AD473" s="121"/>
      <c r="AE473" s="24"/>
      <c r="AF473" s="24"/>
      <c r="AG473" s="143"/>
      <c r="AH473" s="104"/>
    </row>
    <row r="474" spans="16:34" x14ac:dyDescent="0.2">
      <c r="P474" s="14"/>
      <c r="Q474" s="14"/>
      <c r="R474" s="14"/>
      <c r="S474" s="14"/>
      <c r="AB474" s="101"/>
      <c r="AC474" s="211"/>
      <c r="AD474" s="121"/>
      <c r="AE474" s="24"/>
      <c r="AF474" s="24"/>
      <c r="AG474" s="143"/>
      <c r="AH474" s="104"/>
    </row>
    <row r="475" spans="16:34" x14ac:dyDescent="0.2">
      <c r="P475" s="14"/>
      <c r="Q475" s="14"/>
      <c r="R475" s="14"/>
      <c r="S475" s="14"/>
      <c r="AB475" s="101"/>
      <c r="AC475" s="211"/>
      <c r="AD475" s="121"/>
      <c r="AE475" s="24"/>
      <c r="AF475" s="24"/>
      <c r="AG475" s="143"/>
      <c r="AH475" s="104"/>
    </row>
    <row r="476" spans="16:34" x14ac:dyDescent="0.2">
      <c r="P476" s="14"/>
      <c r="Q476" s="14"/>
      <c r="R476" s="14"/>
      <c r="S476" s="14"/>
      <c r="AB476" s="101"/>
      <c r="AC476" s="211"/>
      <c r="AD476" s="121"/>
      <c r="AE476" s="24"/>
      <c r="AF476" s="24"/>
      <c r="AG476" s="143"/>
      <c r="AH476" s="104"/>
    </row>
    <row r="477" spans="16:34" x14ac:dyDescent="0.2">
      <c r="P477" s="14"/>
      <c r="Q477" s="14"/>
      <c r="R477" s="14"/>
      <c r="S477" s="14"/>
      <c r="AB477" s="101"/>
      <c r="AC477" s="211"/>
      <c r="AD477" s="121"/>
      <c r="AE477" s="24"/>
      <c r="AF477" s="24"/>
      <c r="AG477" s="143"/>
      <c r="AH477" s="104"/>
    </row>
    <row r="478" spans="16:34" x14ac:dyDescent="0.2">
      <c r="P478" s="14"/>
      <c r="Q478" s="14"/>
      <c r="R478" s="14"/>
      <c r="S478" s="14"/>
      <c r="AB478" s="101"/>
      <c r="AC478" s="211"/>
      <c r="AD478" s="121"/>
      <c r="AE478" s="24"/>
      <c r="AF478" s="24"/>
      <c r="AG478" s="143"/>
      <c r="AH478" s="104"/>
    </row>
    <row r="479" spans="16:34" x14ac:dyDescent="0.2">
      <c r="P479" s="14"/>
      <c r="Q479" s="14"/>
      <c r="R479" s="14"/>
      <c r="S479" s="14"/>
      <c r="AB479" s="101"/>
      <c r="AC479" s="211"/>
      <c r="AD479" s="121"/>
      <c r="AE479" s="24"/>
      <c r="AF479" s="24"/>
      <c r="AG479" s="143"/>
      <c r="AH479" s="104"/>
    </row>
    <row r="480" spans="16:34" x14ac:dyDescent="0.2">
      <c r="P480" s="14"/>
      <c r="Q480" s="14"/>
      <c r="R480" s="14"/>
      <c r="S480" s="14"/>
      <c r="AB480" s="101"/>
      <c r="AC480" s="211"/>
      <c r="AD480" s="121"/>
      <c r="AE480" s="24"/>
      <c r="AF480" s="24"/>
      <c r="AG480" s="143"/>
      <c r="AH480" s="104"/>
    </row>
    <row r="481" spans="16:34" x14ac:dyDescent="0.2">
      <c r="P481" s="14"/>
      <c r="Q481" s="14"/>
      <c r="R481" s="14"/>
      <c r="S481" s="14"/>
      <c r="AB481" s="101"/>
      <c r="AC481" s="211"/>
      <c r="AD481" s="121"/>
      <c r="AE481" s="24"/>
      <c r="AF481" s="24"/>
      <c r="AG481" s="143"/>
      <c r="AH481" s="104"/>
    </row>
    <row r="482" spans="16:34" x14ac:dyDescent="0.2">
      <c r="P482" s="14"/>
      <c r="Q482" s="14"/>
      <c r="R482" s="14"/>
      <c r="S482" s="14"/>
      <c r="AB482" s="101"/>
      <c r="AC482" s="211"/>
      <c r="AD482" s="121"/>
      <c r="AE482" s="24"/>
      <c r="AF482" s="24"/>
      <c r="AG482" s="143"/>
      <c r="AH482" s="104"/>
    </row>
    <row r="483" spans="16:34" x14ac:dyDescent="0.2">
      <c r="P483" s="14"/>
      <c r="Q483" s="14"/>
      <c r="R483" s="14"/>
      <c r="S483" s="14"/>
      <c r="AB483" s="101"/>
      <c r="AC483" s="211"/>
      <c r="AD483" s="121"/>
      <c r="AE483" s="24"/>
      <c r="AF483" s="24"/>
      <c r="AG483" s="143"/>
      <c r="AH483" s="104"/>
    </row>
    <row r="484" spans="16:34" x14ac:dyDescent="0.2">
      <c r="P484" s="14"/>
      <c r="Q484" s="14"/>
      <c r="R484" s="14"/>
      <c r="S484" s="14"/>
      <c r="AB484" s="101"/>
      <c r="AC484" s="211"/>
      <c r="AD484" s="121"/>
      <c r="AE484" s="24"/>
      <c r="AF484" s="24"/>
      <c r="AG484" s="143"/>
      <c r="AH484" s="104"/>
    </row>
    <row r="485" spans="16:34" x14ac:dyDescent="0.2">
      <c r="P485" s="14"/>
      <c r="Q485" s="14"/>
      <c r="R485" s="14"/>
      <c r="S485" s="14"/>
      <c r="AB485" s="101"/>
      <c r="AC485" s="211"/>
      <c r="AD485" s="121"/>
      <c r="AE485" s="24"/>
      <c r="AF485" s="24"/>
      <c r="AG485" s="143"/>
      <c r="AH485" s="104"/>
    </row>
    <row r="486" spans="16:34" x14ac:dyDescent="0.2">
      <c r="P486" s="14"/>
      <c r="Q486" s="14"/>
      <c r="R486" s="14"/>
      <c r="S486" s="14"/>
      <c r="AB486" s="101"/>
      <c r="AC486" s="211"/>
      <c r="AD486" s="121"/>
      <c r="AE486" s="24"/>
      <c r="AF486" s="24"/>
      <c r="AG486" s="143"/>
      <c r="AH486" s="104"/>
    </row>
    <row r="487" spans="16:34" x14ac:dyDescent="0.2">
      <c r="P487" s="14"/>
      <c r="Q487" s="14"/>
      <c r="R487" s="14"/>
      <c r="S487" s="14"/>
      <c r="AB487" s="101"/>
      <c r="AC487" s="211"/>
      <c r="AD487" s="121"/>
      <c r="AE487" s="24"/>
      <c r="AF487" s="24"/>
      <c r="AG487" s="143"/>
      <c r="AH487" s="104"/>
    </row>
    <row r="488" spans="16:34" x14ac:dyDescent="0.2">
      <c r="P488" s="14"/>
      <c r="Q488" s="14"/>
      <c r="R488" s="14"/>
      <c r="S488" s="14"/>
      <c r="AB488" s="101"/>
      <c r="AC488" s="211"/>
      <c r="AD488" s="121"/>
      <c r="AE488" s="24"/>
      <c r="AF488" s="24"/>
      <c r="AG488" s="143"/>
      <c r="AH488" s="104"/>
    </row>
    <row r="489" spans="16:34" x14ac:dyDescent="0.2">
      <c r="P489" s="14"/>
      <c r="Q489" s="14"/>
      <c r="R489" s="14"/>
      <c r="S489" s="14"/>
      <c r="AB489" s="101"/>
      <c r="AC489" s="211"/>
      <c r="AD489" s="121"/>
      <c r="AE489" s="24"/>
      <c r="AF489" s="24"/>
      <c r="AG489" s="143"/>
      <c r="AH489" s="104"/>
    </row>
    <row r="490" spans="16:34" x14ac:dyDescent="0.2">
      <c r="P490" s="14"/>
      <c r="Q490" s="14"/>
      <c r="R490" s="14"/>
      <c r="S490" s="14"/>
      <c r="AB490" s="101"/>
      <c r="AC490" s="211"/>
      <c r="AD490" s="121"/>
      <c r="AE490" s="24"/>
      <c r="AF490" s="24"/>
      <c r="AG490" s="143"/>
      <c r="AH490" s="104"/>
    </row>
    <row r="491" spans="16:34" x14ac:dyDescent="0.2">
      <c r="P491" s="14"/>
      <c r="Q491" s="14"/>
      <c r="R491" s="14"/>
      <c r="S491" s="14"/>
      <c r="AB491" s="101"/>
      <c r="AC491" s="211"/>
      <c r="AD491" s="121"/>
      <c r="AE491" s="24"/>
      <c r="AF491" s="24"/>
      <c r="AG491" s="143"/>
      <c r="AH491" s="104"/>
    </row>
    <row r="492" spans="16:34" x14ac:dyDescent="0.2">
      <c r="P492" s="14"/>
      <c r="Q492" s="14"/>
      <c r="R492" s="14"/>
      <c r="S492" s="14"/>
      <c r="AB492" s="101"/>
      <c r="AC492" s="211"/>
      <c r="AD492" s="121"/>
      <c r="AE492" s="24"/>
      <c r="AF492" s="24"/>
      <c r="AG492" s="143"/>
      <c r="AH492" s="104"/>
    </row>
    <row r="493" spans="16:34" x14ac:dyDescent="0.2">
      <c r="P493" s="14"/>
      <c r="Q493" s="14"/>
      <c r="R493" s="14"/>
      <c r="S493" s="14"/>
      <c r="AB493" s="101"/>
      <c r="AC493" s="211"/>
      <c r="AD493" s="121"/>
      <c r="AE493" s="24"/>
      <c r="AF493" s="24"/>
      <c r="AG493" s="143"/>
      <c r="AH493" s="104"/>
    </row>
    <row r="494" spans="16:34" x14ac:dyDescent="0.2">
      <c r="P494" s="14"/>
      <c r="Q494" s="14"/>
      <c r="R494" s="14"/>
      <c r="S494" s="14"/>
      <c r="AB494" s="101"/>
      <c r="AC494" s="211"/>
      <c r="AD494" s="121"/>
      <c r="AE494" s="24"/>
      <c r="AF494" s="24"/>
      <c r="AG494" s="143"/>
      <c r="AH494" s="104"/>
    </row>
    <row r="495" spans="16:34" x14ac:dyDescent="0.2">
      <c r="P495" s="14"/>
      <c r="Q495" s="14"/>
      <c r="R495" s="14"/>
      <c r="S495" s="14"/>
      <c r="AB495" s="101"/>
      <c r="AC495" s="211"/>
      <c r="AD495" s="121"/>
      <c r="AE495" s="24"/>
      <c r="AF495" s="24"/>
      <c r="AG495" s="143"/>
      <c r="AH495" s="104"/>
    </row>
    <row r="496" spans="16:34" x14ac:dyDescent="0.2">
      <c r="P496" s="14"/>
      <c r="Q496" s="14"/>
      <c r="R496" s="14"/>
      <c r="S496" s="14"/>
      <c r="AB496" s="101"/>
      <c r="AC496" s="211"/>
      <c r="AD496" s="121"/>
      <c r="AE496" s="24"/>
      <c r="AF496" s="24"/>
      <c r="AG496" s="143"/>
      <c r="AH496" s="104"/>
    </row>
    <row r="497" spans="16:34" x14ac:dyDescent="0.2">
      <c r="P497" s="14"/>
      <c r="Q497" s="14"/>
      <c r="R497" s="14"/>
      <c r="S497" s="14"/>
      <c r="AB497" s="101"/>
      <c r="AC497" s="211"/>
      <c r="AD497" s="121"/>
      <c r="AE497" s="24"/>
      <c r="AF497" s="24"/>
      <c r="AG497" s="143"/>
      <c r="AH497" s="104"/>
    </row>
    <row r="498" spans="16:34" x14ac:dyDescent="0.2">
      <c r="P498" s="14"/>
      <c r="Q498" s="14"/>
      <c r="R498" s="14"/>
      <c r="S498" s="14"/>
      <c r="AB498" s="101"/>
      <c r="AC498" s="211"/>
      <c r="AD498" s="121"/>
      <c r="AE498" s="24"/>
      <c r="AF498" s="24"/>
      <c r="AG498" s="143"/>
      <c r="AH498" s="104"/>
    </row>
    <row r="499" spans="16:34" x14ac:dyDescent="0.2">
      <c r="P499" s="14"/>
      <c r="Q499" s="14"/>
      <c r="R499" s="14"/>
      <c r="S499" s="14"/>
      <c r="AB499" s="101"/>
      <c r="AC499" s="211"/>
      <c r="AD499" s="121"/>
      <c r="AE499" s="24"/>
      <c r="AF499" s="24"/>
      <c r="AG499" s="143"/>
      <c r="AH499" s="104"/>
    </row>
    <row r="500" spans="16:34" x14ac:dyDescent="0.2">
      <c r="P500" s="14"/>
      <c r="Q500" s="14"/>
      <c r="R500" s="14"/>
      <c r="S500" s="14"/>
      <c r="AB500" s="101"/>
      <c r="AC500" s="211"/>
      <c r="AD500" s="121"/>
      <c r="AE500" s="24"/>
      <c r="AF500" s="24"/>
      <c r="AG500" s="143"/>
      <c r="AH500" s="104"/>
    </row>
    <row r="501" spans="16:34" x14ac:dyDescent="0.2">
      <c r="P501" s="14"/>
      <c r="Q501" s="14"/>
      <c r="R501" s="14"/>
      <c r="S501" s="14"/>
      <c r="AB501" s="101"/>
      <c r="AC501" s="211"/>
      <c r="AD501" s="121"/>
      <c r="AE501" s="24"/>
      <c r="AF501" s="24"/>
      <c r="AG501" s="143"/>
      <c r="AH501" s="104"/>
    </row>
    <row r="502" spans="16:34" x14ac:dyDescent="0.2">
      <c r="P502" s="14"/>
      <c r="Q502" s="14"/>
      <c r="R502" s="14"/>
      <c r="S502" s="14"/>
      <c r="AB502" s="101"/>
      <c r="AC502" s="211"/>
      <c r="AD502" s="121"/>
      <c r="AE502" s="24"/>
      <c r="AF502" s="24"/>
      <c r="AG502" s="143"/>
      <c r="AH502" s="104"/>
    </row>
    <row r="503" spans="16:34" x14ac:dyDescent="0.2">
      <c r="P503" s="14"/>
      <c r="Q503" s="14"/>
      <c r="R503" s="14"/>
      <c r="S503" s="14"/>
      <c r="AB503" s="101"/>
      <c r="AC503" s="211"/>
      <c r="AD503" s="121"/>
      <c r="AE503" s="24"/>
      <c r="AF503" s="24"/>
      <c r="AG503" s="143"/>
      <c r="AH503" s="104"/>
    </row>
    <row r="504" spans="16:34" x14ac:dyDescent="0.2">
      <c r="P504" s="14"/>
      <c r="Q504" s="14"/>
      <c r="R504" s="14"/>
      <c r="S504" s="14"/>
      <c r="AB504" s="101"/>
      <c r="AC504" s="211"/>
      <c r="AD504" s="121"/>
      <c r="AE504" s="24"/>
      <c r="AF504" s="24"/>
      <c r="AG504" s="143"/>
      <c r="AH504" s="104"/>
    </row>
    <row r="505" spans="16:34" x14ac:dyDescent="0.2">
      <c r="P505" s="14"/>
      <c r="Q505" s="14"/>
      <c r="R505" s="14"/>
      <c r="S505" s="14"/>
      <c r="AB505" s="101"/>
      <c r="AC505" s="211"/>
      <c r="AD505" s="121"/>
      <c r="AE505" s="24"/>
      <c r="AF505" s="24"/>
      <c r="AG505" s="143"/>
      <c r="AH505" s="104"/>
    </row>
    <row r="506" spans="16:34" x14ac:dyDescent="0.2">
      <c r="P506" s="14"/>
      <c r="Q506" s="14"/>
      <c r="R506" s="14"/>
      <c r="S506" s="14"/>
      <c r="AB506" s="101"/>
      <c r="AC506" s="211"/>
      <c r="AD506" s="121"/>
      <c r="AE506" s="24"/>
      <c r="AF506" s="24"/>
      <c r="AG506" s="143"/>
      <c r="AH506" s="104"/>
    </row>
    <row r="507" spans="16:34" x14ac:dyDescent="0.2">
      <c r="P507" s="14"/>
      <c r="Q507" s="14"/>
      <c r="R507" s="14"/>
      <c r="S507" s="14"/>
      <c r="AB507" s="101"/>
      <c r="AC507" s="211"/>
      <c r="AD507" s="121"/>
      <c r="AE507" s="24"/>
      <c r="AF507" s="24"/>
      <c r="AG507" s="143"/>
      <c r="AH507" s="104"/>
    </row>
    <row r="508" spans="16:34" x14ac:dyDescent="0.2">
      <c r="P508" s="14"/>
      <c r="Q508" s="14"/>
      <c r="R508" s="14"/>
      <c r="S508" s="14"/>
      <c r="AB508" s="101"/>
      <c r="AC508" s="211"/>
      <c r="AD508" s="121"/>
      <c r="AE508" s="24"/>
      <c r="AF508" s="24"/>
      <c r="AG508" s="143"/>
      <c r="AH508" s="104"/>
    </row>
    <row r="509" spans="16:34" x14ac:dyDescent="0.2">
      <c r="P509" s="14"/>
      <c r="Q509" s="14"/>
      <c r="R509" s="14"/>
      <c r="S509" s="14"/>
      <c r="AB509" s="101"/>
      <c r="AC509" s="211"/>
      <c r="AD509" s="121"/>
      <c r="AE509" s="24"/>
      <c r="AF509" s="24"/>
      <c r="AG509" s="143"/>
      <c r="AH509" s="104"/>
    </row>
    <row r="510" spans="16:34" x14ac:dyDescent="0.2">
      <c r="P510" s="14"/>
      <c r="Q510" s="14"/>
      <c r="R510" s="14"/>
      <c r="S510" s="14"/>
      <c r="AB510" s="101"/>
      <c r="AC510" s="211"/>
      <c r="AD510" s="121"/>
      <c r="AE510" s="24"/>
      <c r="AF510" s="24"/>
      <c r="AG510" s="143"/>
      <c r="AH510" s="104"/>
    </row>
    <row r="511" spans="16:34" x14ac:dyDescent="0.2">
      <c r="P511" s="14"/>
      <c r="Q511" s="14"/>
      <c r="R511" s="14"/>
      <c r="S511" s="14"/>
      <c r="AB511" s="101"/>
      <c r="AC511" s="211"/>
      <c r="AD511" s="121"/>
      <c r="AE511" s="24"/>
      <c r="AF511" s="24"/>
      <c r="AG511" s="143"/>
      <c r="AH511" s="104"/>
    </row>
    <row r="512" spans="16:34" x14ac:dyDescent="0.2">
      <c r="P512" s="14"/>
      <c r="Q512" s="14"/>
      <c r="R512" s="14"/>
      <c r="S512" s="14"/>
      <c r="AB512" s="101"/>
      <c r="AC512" s="211"/>
      <c r="AD512" s="121"/>
      <c r="AE512" s="24"/>
      <c r="AF512" s="24"/>
      <c r="AG512" s="143"/>
      <c r="AH512" s="104"/>
    </row>
    <row r="513" spans="16:34" x14ac:dyDescent="0.2">
      <c r="P513" s="14"/>
      <c r="Q513" s="14"/>
      <c r="R513" s="14"/>
      <c r="S513" s="14"/>
      <c r="AB513" s="101"/>
      <c r="AC513" s="211"/>
      <c r="AD513" s="121"/>
      <c r="AE513" s="24"/>
      <c r="AF513" s="24"/>
      <c r="AG513" s="143"/>
      <c r="AH513" s="104"/>
    </row>
    <row r="514" spans="16:34" x14ac:dyDescent="0.2">
      <c r="P514" s="14"/>
      <c r="Q514" s="14"/>
      <c r="R514" s="14"/>
      <c r="S514" s="14"/>
      <c r="AB514" s="101"/>
      <c r="AC514" s="211"/>
      <c r="AD514" s="121"/>
      <c r="AE514" s="24"/>
      <c r="AF514" s="24"/>
      <c r="AG514" s="143"/>
      <c r="AH514" s="104"/>
    </row>
    <row r="515" spans="16:34" x14ac:dyDescent="0.2">
      <c r="P515" s="14"/>
      <c r="Q515" s="14"/>
      <c r="R515" s="14"/>
      <c r="S515" s="14"/>
      <c r="AB515" s="101"/>
      <c r="AC515" s="211"/>
      <c r="AD515" s="121"/>
      <c r="AE515" s="24"/>
      <c r="AF515" s="24"/>
      <c r="AG515" s="143"/>
      <c r="AH515" s="104"/>
    </row>
    <row r="516" spans="16:34" x14ac:dyDescent="0.2">
      <c r="P516" s="14"/>
      <c r="Q516" s="14"/>
      <c r="R516" s="14"/>
      <c r="S516" s="14"/>
      <c r="AB516" s="101"/>
      <c r="AC516" s="211"/>
      <c r="AD516" s="121"/>
      <c r="AE516" s="24"/>
      <c r="AF516" s="24"/>
      <c r="AG516" s="143"/>
      <c r="AH516" s="104"/>
    </row>
    <row r="517" spans="16:34" x14ac:dyDescent="0.2">
      <c r="P517" s="14"/>
      <c r="Q517" s="14"/>
      <c r="R517" s="14"/>
      <c r="S517" s="14"/>
      <c r="AB517" s="101"/>
      <c r="AC517" s="211"/>
      <c r="AD517" s="121"/>
      <c r="AE517" s="24"/>
      <c r="AF517" s="24"/>
      <c r="AG517" s="143"/>
      <c r="AH517" s="104"/>
    </row>
    <row r="518" spans="16:34" x14ac:dyDescent="0.2">
      <c r="P518" s="14"/>
      <c r="Q518" s="14"/>
      <c r="R518" s="14"/>
      <c r="S518" s="14"/>
      <c r="AB518" s="101"/>
      <c r="AC518" s="211"/>
      <c r="AD518" s="121"/>
      <c r="AE518" s="24"/>
      <c r="AF518" s="24"/>
      <c r="AG518" s="143"/>
      <c r="AH518" s="104"/>
    </row>
    <row r="519" spans="16:34" x14ac:dyDescent="0.2">
      <c r="P519" s="14"/>
      <c r="Q519" s="14"/>
      <c r="R519" s="14"/>
      <c r="S519" s="14"/>
      <c r="AB519" s="101"/>
      <c r="AC519" s="211"/>
      <c r="AD519" s="121"/>
      <c r="AE519" s="24"/>
      <c r="AF519" s="24"/>
      <c r="AG519" s="143"/>
      <c r="AH519" s="104"/>
    </row>
    <row r="520" spans="16:34" x14ac:dyDescent="0.2">
      <c r="P520" s="14"/>
      <c r="Q520" s="14"/>
      <c r="R520" s="14"/>
      <c r="S520" s="14"/>
      <c r="AB520" s="101"/>
      <c r="AC520" s="211"/>
      <c r="AD520" s="121"/>
      <c r="AE520" s="24"/>
      <c r="AF520" s="24"/>
      <c r="AG520" s="143"/>
      <c r="AH520" s="104"/>
    </row>
    <row r="521" spans="16:34" x14ac:dyDescent="0.2">
      <c r="P521" s="14"/>
      <c r="Q521" s="14"/>
      <c r="R521" s="14"/>
      <c r="S521" s="14"/>
      <c r="AB521" s="101"/>
      <c r="AC521" s="211"/>
      <c r="AD521" s="121"/>
      <c r="AE521" s="24"/>
      <c r="AF521" s="24"/>
      <c r="AG521" s="143"/>
      <c r="AH521" s="104"/>
    </row>
    <row r="522" spans="16:34" x14ac:dyDescent="0.2">
      <c r="P522" s="14"/>
      <c r="Q522" s="14"/>
      <c r="R522" s="14"/>
      <c r="S522" s="14"/>
      <c r="AB522" s="101"/>
      <c r="AC522" s="211"/>
      <c r="AD522" s="121"/>
      <c r="AE522" s="24"/>
      <c r="AF522" s="24"/>
      <c r="AG522" s="143"/>
      <c r="AH522" s="104"/>
    </row>
    <row r="523" spans="16:34" x14ac:dyDescent="0.2">
      <c r="P523" s="14"/>
      <c r="Q523" s="14"/>
      <c r="R523" s="14"/>
      <c r="S523" s="14"/>
      <c r="AB523" s="101"/>
      <c r="AC523" s="211"/>
      <c r="AD523" s="121"/>
      <c r="AE523" s="24"/>
      <c r="AF523" s="24"/>
      <c r="AG523" s="143"/>
      <c r="AH523" s="104"/>
    </row>
    <row r="524" spans="16:34" x14ac:dyDescent="0.2">
      <c r="P524" s="14"/>
      <c r="Q524" s="14"/>
      <c r="R524" s="14"/>
      <c r="S524" s="14"/>
      <c r="AB524" s="101"/>
      <c r="AC524" s="211"/>
      <c r="AD524" s="121"/>
      <c r="AE524" s="24"/>
      <c r="AF524" s="24"/>
      <c r="AG524" s="143"/>
      <c r="AH524" s="104"/>
    </row>
    <row r="525" spans="16:34" x14ac:dyDescent="0.2">
      <c r="P525" s="14"/>
      <c r="Q525" s="14"/>
      <c r="R525" s="14"/>
      <c r="S525" s="14"/>
      <c r="AB525" s="101"/>
      <c r="AC525" s="211"/>
      <c r="AD525" s="121"/>
      <c r="AE525" s="24"/>
      <c r="AF525" s="24"/>
      <c r="AG525" s="143"/>
      <c r="AH525" s="104"/>
    </row>
    <row r="526" spans="16:34" x14ac:dyDescent="0.2">
      <c r="P526" s="14"/>
      <c r="Q526" s="14"/>
      <c r="R526" s="14"/>
      <c r="S526" s="14"/>
      <c r="AB526" s="101"/>
      <c r="AC526" s="211"/>
      <c r="AD526" s="121"/>
      <c r="AE526" s="24"/>
      <c r="AF526" s="24"/>
      <c r="AG526" s="143"/>
      <c r="AH526" s="104"/>
    </row>
    <row r="527" spans="16:34" x14ac:dyDescent="0.2">
      <c r="P527" s="14"/>
      <c r="Q527" s="14"/>
      <c r="R527" s="14"/>
      <c r="S527" s="14"/>
      <c r="AB527" s="101"/>
      <c r="AC527" s="211"/>
      <c r="AD527" s="121"/>
      <c r="AE527" s="24"/>
      <c r="AF527" s="24"/>
      <c r="AG527" s="143"/>
      <c r="AH527" s="104"/>
    </row>
    <row r="528" spans="16:34" x14ac:dyDescent="0.2">
      <c r="P528" s="14"/>
      <c r="Q528" s="14"/>
      <c r="R528" s="14"/>
      <c r="S528" s="14"/>
      <c r="AB528" s="101"/>
      <c r="AC528" s="211"/>
      <c r="AD528" s="121"/>
      <c r="AE528" s="24"/>
      <c r="AF528" s="24"/>
      <c r="AG528" s="143"/>
      <c r="AH528" s="104"/>
    </row>
    <row r="529" spans="16:34" x14ac:dyDescent="0.2">
      <c r="P529" s="14"/>
      <c r="Q529" s="14"/>
      <c r="R529" s="14"/>
      <c r="S529" s="14"/>
      <c r="AB529" s="101"/>
      <c r="AC529" s="211"/>
      <c r="AD529" s="121"/>
      <c r="AE529" s="24"/>
      <c r="AF529" s="24"/>
      <c r="AG529" s="143"/>
      <c r="AH529" s="104"/>
    </row>
    <row r="530" spans="16:34" x14ac:dyDescent="0.2">
      <c r="P530" s="14"/>
      <c r="Q530" s="14"/>
      <c r="R530" s="14"/>
      <c r="S530" s="14"/>
      <c r="AB530" s="101"/>
      <c r="AC530" s="211"/>
      <c r="AD530" s="121"/>
      <c r="AE530" s="24"/>
      <c r="AF530" s="24"/>
      <c r="AG530" s="143"/>
      <c r="AH530" s="104"/>
    </row>
    <row r="531" spans="16:34" x14ac:dyDescent="0.2">
      <c r="P531" s="14"/>
      <c r="Q531" s="14"/>
      <c r="R531" s="14"/>
      <c r="S531" s="14"/>
      <c r="AB531" s="101"/>
      <c r="AC531" s="211"/>
      <c r="AD531" s="121"/>
      <c r="AE531" s="24"/>
      <c r="AF531" s="24"/>
      <c r="AG531" s="143"/>
      <c r="AH531" s="104"/>
    </row>
    <row r="532" spans="16:34" x14ac:dyDescent="0.2">
      <c r="P532" s="14"/>
      <c r="Q532" s="14"/>
      <c r="R532" s="14"/>
      <c r="S532" s="14"/>
      <c r="AB532" s="101"/>
      <c r="AC532" s="211"/>
      <c r="AD532" s="121"/>
      <c r="AE532" s="24"/>
      <c r="AF532" s="24"/>
      <c r="AG532" s="143"/>
      <c r="AH532" s="104"/>
    </row>
    <row r="533" spans="16:34" x14ac:dyDescent="0.2">
      <c r="P533" s="14"/>
      <c r="Q533" s="14"/>
      <c r="R533" s="14"/>
      <c r="S533" s="14"/>
      <c r="AB533" s="101"/>
      <c r="AC533" s="211"/>
      <c r="AD533" s="121"/>
      <c r="AE533" s="24"/>
      <c r="AF533" s="24"/>
      <c r="AG533" s="143"/>
      <c r="AH533" s="104"/>
    </row>
    <row r="534" spans="16:34" x14ac:dyDescent="0.2">
      <c r="P534" s="14"/>
      <c r="Q534" s="14"/>
      <c r="R534" s="14"/>
      <c r="S534" s="14"/>
      <c r="AB534" s="101"/>
      <c r="AC534" s="211"/>
      <c r="AD534" s="121"/>
      <c r="AE534" s="24"/>
      <c r="AF534" s="24"/>
      <c r="AG534" s="143"/>
      <c r="AH534" s="104"/>
    </row>
    <row r="535" spans="16:34" x14ac:dyDescent="0.2">
      <c r="P535" s="14"/>
      <c r="Q535" s="14"/>
      <c r="R535" s="14"/>
      <c r="S535" s="14"/>
      <c r="AB535" s="101"/>
      <c r="AC535" s="211"/>
      <c r="AD535" s="121"/>
      <c r="AE535" s="24"/>
      <c r="AF535" s="24"/>
      <c r="AG535" s="143"/>
      <c r="AH535" s="104"/>
    </row>
    <row r="536" spans="16:34" x14ac:dyDescent="0.2">
      <c r="P536" s="14"/>
      <c r="Q536" s="14"/>
      <c r="R536" s="14"/>
      <c r="S536" s="14"/>
      <c r="AB536" s="101"/>
      <c r="AC536" s="211"/>
      <c r="AD536" s="121"/>
      <c r="AE536" s="24"/>
      <c r="AF536" s="24"/>
      <c r="AG536" s="143"/>
      <c r="AH536" s="104"/>
    </row>
    <row r="537" spans="16:34" x14ac:dyDescent="0.2">
      <c r="P537" s="14"/>
      <c r="Q537" s="14"/>
      <c r="R537" s="14"/>
      <c r="S537" s="14"/>
      <c r="AB537" s="101"/>
      <c r="AC537" s="211"/>
      <c r="AD537" s="121"/>
      <c r="AE537" s="24"/>
      <c r="AF537" s="24"/>
      <c r="AG537" s="143"/>
      <c r="AH537" s="104"/>
    </row>
    <row r="538" spans="16:34" x14ac:dyDescent="0.2">
      <c r="P538" s="14"/>
      <c r="Q538" s="14"/>
      <c r="R538" s="14"/>
      <c r="S538" s="14"/>
      <c r="AB538" s="101"/>
      <c r="AC538" s="211"/>
      <c r="AD538" s="121"/>
      <c r="AE538" s="24"/>
      <c r="AF538" s="24"/>
      <c r="AG538" s="143"/>
      <c r="AH538" s="104"/>
    </row>
    <row r="539" spans="16:34" x14ac:dyDescent="0.2">
      <c r="P539" s="14"/>
      <c r="Q539" s="14"/>
      <c r="R539" s="14"/>
      <c r="S539" s="14"/>
      <c r="AB539" s="101"/>
      <c r="AC539" s="211"/>
      <c r="AD539" s="121"/>
      <c r="AE539" s="24"/>
      <c r="AF539" s="24"/>
      <c r="AG539" s="143"/>
      <c r="AH539" s="104"/>
    </row>
    <row r="540" spans="16:34" x14ac:dyDescent="0.2">
      <c r="P540" s="14"/>
      <c r="Q540" s="14"/>
      <c r="R540" s="14"/>
      <c r="S540" s="14"/>
      <c r="AB540" s="101"/>
      <c r="AC540" s="211"/>
      <c r="AD540" s="121"/>
      <c r="AE540" s="24"/>
      <c r="AF540" s="24"/>
      <c r="AG540" s="143"/>
      <c r="AH540" s="104"/>
    </row>
    <row r="541" spans="16:34" x14ac:dyDescent="0.2">
      <c r="P541" s="14"/>
      <c r="Q541" s="14"/>
      <c r="R541" s="14"/>
      <c r="S541" s="14"/>
      <c r="AB541" s="101"/>
      <c r="AC541" s="211"/>
      <c r="AD541" s="121"/>
      <c r="AE541" s="24"/>
      <c r="AF541" s="24"/>
      <c r="AG541" s="143"/>
      <c r="AH541" s="104"/>
    </row>
    <row r="542" spans="16:34" x14ac:dyDescent="0.2">
      <c r="P542" s="14"/>
      <c r="Q542" s="14"/>
      <c r="R542" s="14"/>
      <c r="S542" s="14"/>
      <c r="AB542" s="101"/>
      <c r="AC542" s="211"/>
      <c r="AD542" s="121"/>
      <c r="AE542" s="24"/>
      <c r="AF542" s="24"/>
      <c r="AG542" s="143"/>
      <c r="AH542" s="104"/>
    </row>
    <row r="543" spans="16:34" x14ac:dyDescent="0.2">
      <c r="P543" s="14"/>
      <c r="Q543" s="14"/>
      <c r="R543" s="14"/>
      <c r="S543" s="14"/>
      <c r="AB543" s="101"/>
      <c r="AC543" s="211"/>
      <c r="AD543" s="121"/>
      <c r="AE543" s="24"/>
      <c r="AF543" s="24"/>
      <c r="AG543" s="143"/>
      <c r="AH543" s="104"/>
    </row>
    <row r="544" spans="16:34" x14ac:dyDescent="0.2">
      <c r="P544" s="14"/>
      <c r="Q544" s="14"/>
      <c r="R544" s="14"/>
      <c r="S544" s="14"/>
      <c r="AB544" s="101"/>
      <c r="AC544" s="211"/>
      <c r="AD544" s="121"/>
      <c r="AE544" s="24"/>
      <c r="AF544" s="24"/>
      <c r="AG544" s="143"/>
      <c r="AH544" s="104"/>
    </row>
    <row r="545" spans="16:34" x14ac:dyDescent="0.2">
      <c r="P545" s="14"/>
      <c r="Q545" s="14"/>
      <c r="R545" s="14"/>
      <c r="S545" s="14"/>
      <c r="AB545" s="101"/>
      <c r="AC545" s="211"/>
      <c r="AD545" s="121"/>
      <c r="AE545" s="24"/>
      <c r="AF545" s="24"/>
      <c r="AG545" s="143"/>
      <c r="AH545" s="104"/>
    </row>
    <row r="546" spans="16:34" x14ac:dyDescent="0.2">
      <c r="P546" s="14"/>
      <c r="Q546" s="14"/>
      <c r="R546" s="14"/>
      <c r="S546" s="14"/>
      <c r="AB546" s="101"/>
      <c r="AC546" s="211"/>
      <c r="AD546" s="121"/>
      <c r="AE546" s="24"/>
      <c r="AF546" s="24"/>
      <c r="AG546" s="143"/>
      <c r="AH546" s="104"/>
    </row>
    <row r="547" spans="16:34" x14ac:dyDescent="0.2">
      <c r="P547" s="14"/>
      <c r="Q547" s="14"/>
      <c r="R547" s="14"/>
      <c r="S547" s="14"/>
      <c r="AB547" s="101"/>
      <c r="AC547" s="211"/>
      <c r="AD547" s="121"/>
      <c r="AE547" s="24"/>
      <c r="AF547" s="24"/>
      <c r="AG547" s="143"/>
      <c r="AH547" s="104"/>
    </row>
    <row r="548" spans="16:34" x14ac:dyDescent="0.2">
      <c r="P548" s="14"/>
      <c r="Q548" s="14"/>
      <c r="R548" s="14"/>
      <c r="S548" s="14"/>
      <c r="AB548" s="101"/>
      <c r="AC548" s="211"/>
      <c r="AD548" s="121"/>
      <c r="AE548" s="24"/>
      <c r="AF548" s="24"/>
      <c r="AG548" s="143"/>
      <c r="AH548" s="104"/>
    </row>
    <row r="549" spans="16:34" x14ac:dyDescent="0.2">
      <c r="P549" s="14"/>
      <c r="Q549" s="14"/>
      <c r="R549" s="14"/>
      <c r="S549" s="14"/>
      <c r="AB549" s="101"/>
      <c r="AC549" s="211"/>
      <c r="AD549" s="121"/>
      <c r="AE549" s="24"/>
      <c r="AF549" s="24"/>
      <c r="AG549" s="143"/>
      <c r="AH549" s="104"/>
    </row>
    <row r="550" spans="16:34" x14ac:dyDescent="0.2">
      <c r="P550" s="14"/>
      <c r="Q550" s="14"/>
      <c r="R550" s="14"/>
      <c r="S550" s="14"/>
      <c r="AB550" s="101"/>
      <c r="AC550" s="211"/>
      <c r="AD550" s="121"/>
      <c r="AE550" s="24"/>
      <c r="AF550" s="24"/>
      <c r="AG550" s="143"/>
      <c r="AH550" s="104"/>
    </row>
    <row r="551" spans="16:34" x14ac:dyDescent="0.2">
      <c r="P551" s="14"/>
      <c r="Q551" s="14"/>
      <c r="R551" s="14"/>
      <c r="S551" s="14"/>
      <c r="AB551" s="101"/>
      <c r="AC551" s="211"/>
      <c r="AD551" s="121"/>
      <c r="AE551" s="24"/>
      <c r="AF551" s="24"/>
      <c r="AG551" s="143"/>
      <c r="AH551" s="104"/>
    </row>
    <row r="552" spans="16:34" x14ac:dyDescent="0.2">
      <c r="P552" s="14"/>
      <c r="Q552" s="14"/>
      <c r="R552" s="14"/>
      <c r="S552" s="14"/>
      <c r="AB552" s="101"/>
      <c r="AC552" s="211"/>
      <c r="AD552" s="121"/>
      <c r="AE552" s="24"/>
      <c r="AF552" s="24"/>
      <c r="AG552" s="143"/>
      <c r="AH552" s="104"/>
    </row>
    <row r="553" spans="16:34" x14ac:dyDescent="0.2">
      <c r="P553" s="14"/>
      <c r="Q553" s="14"/>
      <c r="R553" s="14"/>
      <c r="S553" s="14"/>
      <c r="AB553" s="101"/>
      <c r="AC553" s="211"/>
      <c r="AD553" s="121"/>
      <c r="AE553" s="24"/>
      <c r="AF553" s="24"/>
      <c r="AG553" s="143"/>
      <c r="AH553" s="104"/>
    </row>
    <row r="554" spans="16:34" x14ac:dyDescent="0.2">
      <c r="P554" s="14"/>
      <c r="Q554" s="14"/>
      <c r="R554" s="14"/>
      <c r="S554" s="14"/>
      <c r="AB554" s="101"/>
      <c r="AC554" s="211"/>
      <c r="AD554" s="121"/>
      <c r="AE554" s="24"/>
      <c r="AF554" s="24"/>
      <c r="AG554" s="143"/>
      <c r="AH554" s="104"/>
    </row>
    <row r="555" spans="16:34" x14ac:dyDescent="0.2">
      <c r="P555" s="14"/>
      <c r="Q555" s="14"/>
      <c r="R555" s="14"/>
      <c r="S555" s="14"/>
      <c r="AB555" s="101"/>
      <c r="AC555" s="211"/>
      <c r="AD555" s="121"/>
      <c r="AE555" s="24"/>
      <c r="AF555" s="24"/>
      <c r="AG555" s="143"/>
      <c r="AH555" s="104"/>
    </row>
    <row r="556" spans="16:34" x14ac:dyDescent="0.2">
      <c r="P556" s="14"/>
      <c r="Q556" s="14"/>
      <c r="R556" s="14"/>
      <c r="S556" s="14"/>
      <c r="AB556" s="101"/>
      <c r="AC556" s="211"/>
      <c r="AD556" s="121"/>
      <c r="AE556" s="24"/>
      <c r="AF556" s="24"/>
      <c r="AG556" s="143"/>
      <c r="AH556" s="104"/>
    </row>
    <row r="557" spans="16:34" x14ac:dyDescent="0.2">
      <c r="P557" s="14"/>
      <c r="Q557" s="14"/>
      <c r="R557" s="14"/>
      <c r="S557" s="14"/>
      <c r="AB557" s="101"/>
      <c r="AC557" s="211"/>
      <c r="AD557" s="121"/>
      <c r="AE557" s="24"/>
      <c r="AF557" s="24"/>
      <c r="AG557" s="143"/>
      <c r="AH557" s="104"/>
    </row>
    <row r="558" spans="16:34" x14ac:dyDescent="0.2">
      <c r="P558" s="14"/>
      <c r="Q558" s="14"/>
      <c r="R558" s="14"/>
      <c r="S558" s="14"/>
      <c r="AB558" s="101"/>
      <c r="AC558" s="211"/>
      <c r="AD558" s="121"/>
      <c r="AE558" s="24"/>
      <c r="AF558" s="24"/>
      <c r="AG558" s="143"/>
      <c r="AH558" s="104"/>
    </row>
    <row r="559" spans="16:34" x14ac:dyDescent="0.2">
      <c r="P559" s="14"/>
      <c r="Q559" s="14"/>
      <c r="R559" s="14"/>
      <c r="S559" s="14"/>
      <c r="AB559" s="101"/>
      <c r="AC559" s="211"/>
      <c r="AD559" s="121"/>
      <c r="AE559" s="24"/>
      <c r="AF559" s="24"/>
      <c r="AG559" s="143"/>
      <c r="AH559" s="104"/>
    </row>
    <row r="560" spans="16:34" x14ac:dyDescent="0.2">
      <c r="P560" s="14"/>
      <c r="Q560" s="14"/>
      <c r="R560" s="14"/>
      <c r="S560" s="14"/>
      <c r="AB560" s="101"/>
      <c r="AC560" s="211"/>
      <c r="AD560" s="121"/>
      <c r="AE560" s="24"/>
      <c r="AF560" s="24"/>
      <c r="AG560" s="143"/>
      <c r="AH560" s="104"/>
    </row>
    <row r="561" spans="16:34" x14ac:dyDescent="0.2">
      <c r="P561" s="14"/>
      <c r="Q561" s="14"/>
      <c r="R561" s="14"/>
      <c r="S561" s="14"/>
      <c r="AB561" s="101"/>
      <c r="AC561" s="211"/>
      <c r="AD561" s="121"/>
      <c r="AE561" s="24"/>
      <c r="AF561" s="24"/>
      <c r="AG561" s="143"/>
      <c r="AH561" s="104"/>
    </row>
    <row r="562" spans="16:34" x14ac:dyDescent="0.2">
      <c r="P562" s="14"/>
      <c r="Q562" s="14"/>
      <c r="R562" s="14"/>
      <c r="S562" s="14"/>
      <c r="AB562" s="101"/>
      <c r="AC562" s="211"/>
      <c r="AD562" s="121"/>
      <c r="AE562" s="24"/>
      <c r="AF562" s="24"/>
      <c r="AG562" s="143"/>
      <c r="AH562" s="104"/>
    </row>
    <row r="563" spans="16:34" x14ac:dyDescent="0.2">
      <c r="P563" s="14"/>
      <c r="Q563" s="14"/>
      <c r="R563" s="14"/>
      <c r="S563" s="14"/>
      <c r="AB563" s="101"/>
      <c r="AC563" s="211"/>
      <c r="AD563" s="121"/>
      <c r="AE563" s="24"/>
      <c r="AF563" s="24"/>
      <c r="AG563" s="143"/>
      <c r="AH563" s="104"/>
    </row>
    <row r="564" spans="16:34" x14ac:dyDescent="0.2">
      <c r="P564" s="14"/>
      <c r="Q564" s="14"/>
      <c r="R564" s="14"/>
      <c r="S564" s="14"/>
      <c r="AB564" s="101"/>
      <c r="AC564" s="211"/>
      <c r="AD564" s="121"/>
      <c r="AE564" s="24"/>
      <c r="AF564" s="24"/>
      <c r="AG564" s="143"/>
      <c r="AH564" s="104"/>
    </row>
    <row r="565" spans="16:34" x14ac:dyDescent="0.2">
      <c r="P565" s="14"/>
      <c r="Q565" s="14"/>
      <c r="R565" s="14"/>
      <c r="S565" s="14"/>
      <c r="AB565" s="101"/>
      <c r="AC565" s="211"/>
      <c r="AD565" s="121"/>
      <c r="AE565" s="24"/>
      <c r="AF565" s="24"/>
      <c r="AG565" s="143"/>
      <c r="AH565" s="104"/>
    </row>
    <row r="566" spans="16:34" x14ac:dyDescent="0.2">
      <c r="P566" s="14"/>
      <c r="Q566" s="14"/>
      <c r="R566" s="14"/>
      <c r="S566" s="14"/>
      <c r="AB566" s="101"/>
      <c r="AC566" s="211"/>
      <c r="AD566" s="121"/>
      <c r="AE566" s="24"/>
      <c r="AF566" s="24"/>
      <c r="AG566" s="143"/>
      <c r="AH566" s="104"/>
    </row>
    <row r="567" spans="16:34" x14ac:dyDescent="0.2">
      <c r="P567" s="14"/>
      <c r="Q567" s="14"/>
      <c r="R567" s="14"/>
      <c r="S567" s="14"/>
      <c r="AB567" s="101"/>
      <c r="AC567" s="211"/>
      <c r="AD567" s="121"/>
      <c r="AE567" s="24"/>
      <c r="AF567" s="24"/>
      <c r="AG567" s="143"/>
      <c r="AH567" s="104"/>
    </row>
    <row r="568" spans="16:34" x14ac:dyDescent="0.2">
      <c r="P568" s="14"/>
      <c r="Q568" s="14"/>
      <c r="R568" s="14"/>
      <c r="S568" s="14"/>
      <c r="AB568" s="101"/>
      <c r="AC568" s="211"/>
      <c r="AD568" s="121"/>
      <c r="AE568" s="24"/>
      <c r="AF568" s="24"/>
      <c r="AG568" s="143"/>
      <c r="AH568" s="104"/>
    </row>
    <row r="569" spans="16:34" x14ac:dyDescent="0.2">
      <c r="P569" s="14"/>
      <c r="Q569" s="14"/>
      <c r="R569" s="14"/>
      <c r="S569" s="14"/>
      <c r="AB569" s="101"/>
      <c r="AC569" s="211"/>
      <c r="AD569" s="121"/>
      <c r="AE569" s="24"/>
      <c r="AF569" s="24"/>
      <c r="AG569" s="143"/>
      <c r="AH569" s="104"/>
    </row>
    <row r="570" spans="16:34" x14ac:dyDescent="0.2">
      <c r="P570" s="14"/>
      <c r="Q570" s="14"/>
      <c r="R570" s="14"/>
      <c r="S570" s="14"/>
      <c r="AB570" s="101"/>
      <c r="AC570" s="211"/>
      <c r="AD570" s="121"/>
      <c r="AE570" s="24"/>
      <c r="AF570" s="24"/>
      <c r="AG570" s="143"/>
      <c r="AH570" s="104"/>
    </row>
    <row r="571" spans="16:34" x14ac:dyDescent="0.2">
      <c r="P571" s="14"/>
      <c r="Q571" s="14"/>
      <c r="R571" s="14"/>
      <c r="S571" s="14"/>
      <c r="AB571" s="101"/>
      <c r="AC571" s="211"/>
      <c r="AD571" s="121"/>
      <c r="AE571" s="24"/>
      <c r="AF571" s="24"/>
      <c r="AG571" s="143"/>
      <c r="AH571" s="104"/>
    </row>
    <row r="572" spans="16:34" x14ac:dyDescent="0.2">
      <c r="P572" s="14"/>
      <c r="Q572" s="14"/>
      <c r="R572" s="14"/>
      <c r="S572" s="14"/>
      <c r="AB572" s="101"/>
      <c r="AC572" s="211"/>
      <c r="AD572" s="121"/>
      <c r="AE572" s="24"/>
      <c r="AF572" s="24"/>
      <c r="AG572" s="143"/>
      <c r="AH572" s="104"/>
    </row>
    <row r="573" spans="16:34" x14ac:dyDescent="0.2">
      <c r="P573" s="14"/>
      <c r="Q573" s="14"/>
      <c r="R573" s="14"/>
      <c r="S573" s="14"/>
      <c r="AB573" s="101"/>
      <c r="AC573" s="211"/>
      <c r="AD573" s="121"/>
      <c r="AE573" s="24"/>
      <c r="AF573" s="24"/>
      <c r="AG573" s="143"/>
      <c r="AH573" s="104"/>
    </row>
    <row r="574" spans="16:34" x14ac:dyDescent="0.2">
      <c r="P574" s="14"/>
      <c r="Q574" s="14"/>
      <c r="R574" s="14"/>
      <c r="S574" s="14"/>
      <c r="AB574" s="101"/>
      <c r="AC574" s="211"/>
      <c r="AD574" s="121"/>
      <c r="AE574" s="24"/>
      <c r="AF574" s="24"/>
      <c r="AG574" s="143"/>
      <c r="AH574" s="104"/>
    </row>
    <row r="575" spans="16:34" x14ac:dyDescent="0.2">
      <c r="P575" s="14"/>
      <c r="Q575" s="14"/>
      <c r="R575" s="14"/>
      <c r="S575" s="14"/>
      <c r="AB575" s="101"/>
      <c r="AC575" s="211"/>
      <c r="AD575" s="121"/>
      <c r="AE575" s="24"/>
      <c r="AF575" s="24"/>
      <c r="AG575" s="143"/>
      <c r="AH575" s="104"/>
    </row>
    <row r="576" spans="16:34" x14ac:dyDescent="0.2">
      <c r="P576" s="14"/>
      <c r="Q576" s="14"/>
      <c r="R576" s="14"/>
      <c r="S576" s="14"/>
      <c r="AB576" s="101"/>
      <c r="AC576" s="211"/>
      <c r="AD576" s="121"/>
      <c r="AE576" s="24"/>
      <c r="AF576" s="24"/>
      <c r="AG576" s="143"/>
      <c r="AH576" s="104"/>
    </row>
    <row r="577" spans="16:34" x14ac:dyDescent="0.2">
      <c r="P577" s="14"/>
      <c r="Q577" s="14"/>
      <c r="R577" s="14"/>
      <c r="S577" s="14"/>
      <c r="AB577" s="101"/>
      <c r="AC577" s="211"/>
      <c r="AD577" s="121"/>
      <c r="AE577" s="24"/>
      <c r="AF577" s="24"/>
      <c r="AG577" s="143"/>
      <c r="AH577" s="104"/>
    </row>
    <row r="578" spans="16:34" x14ac:dyDescent="0.2">
      <c r="P578" s="14"/>
      <c r="Q578" s="14"/>
      <c r="R578" s="14"/>
      <c r="S578" s="14"/>
      <c r="AB578" s="101"/>
      <c r="AC578" s="211"/>
      <c r="AD578" s="121"/>
      <c r="AE578" s="24"/>
      <c r="AF578" s="24"/>
      <c r="AG578" s="143"/>
      <c r="AH578" s="104"/>
    </row>
    <row r="579" spans="16:34" x14ac:dyDescent="0.2">
      <c r="P579" s="14"/>
      <c r="Q579" s="14"/>
      <c r="R579" s="14"/>
      <c r="S579" s="14"/>
      <c r="AB579" s="101"/>
      <c r="AC579" s="211"/>
      <c r="AD579" s="121"/>
      <c r="AE579" s="24"/>
      <c r="AF579" s="24"/>
      <c r="AG579" s="143"/>
      <c r="AH579" s="104"/>
    </row>
    <row r="580" spans="16:34" x14ac:dyDescent="0.2">
      <c r="P580" s="14"/>
      <c r="Q580" s="14"/>
      <c r="R580" s="14"/>
      <c r="S580" s="14"/>
      <c r="AB580" s="101"/>
      <c r="AC580" s="211"/>
      <c r="AD580" s="121"/>
      <c r="AE580" s="24"/>
      <c r="AF580" s="24"/>
      <c r="AG580" s="143"/>
      <c r="AH580" s="104"/>
    </row>
    <row r="581" spans="16:34" x14ac:dyDescent="0.2">
      <c r="P581" s="14"/>
      <c r="Q581" s="14"/>
      <c r="R581" s="14"/>
      <c r="S581" s="14"/>
      <c r="AB581" s="101"/>
      <c r="AC581" s="211"/>
      <c r="AD581" s="121"/>
      <c r="AE581" s="24"/>
      <c r="AF581" s="24"/>
      <c r="AG581" s="143"/>
      <c r="AH581" s="104"/>
    </row>
    <row r="582" spans="16:34" x14ac:dyDescent="0.2">
      <c r="P582" s="14"/>
      <c r="Q582" s="14"/>
      <c r="R582" s="14"/>
      <c r="S582" s="14"/>
      <c r="AB582" s="101"/>
      <c r="AC582" s="211"/>
      <c r="AD582" s="121"/>
      <c r="AE582" s="24"/>
      <c r="AF582" s="24"/>
      <c r="AG582" s="143"/>
      <c r="AH582" s="104"/>
    </row>
    <row r="583" spans="16:34" x14ac:dyDescent="0.2">
      <c r="P583" s="14"/>
      <c r="Q583" s="14"/>
      <c r="R583" s="14"/>
      <c r="S583" s="14"/>
      <c r="AB583" s="101"/>
      <c r="AC583" s="211"/>
      <c r="AD583" s="121"/>
      <c r="AE583" s="24"/>
      <c r="AF583" s="24"/>
      <c r="AG583" s="143"/>
      <c r="AH583" s="104"/>
    </row>
    <row r="584" spans="16:34" x14ac:dyDescent="0.2">
      <c r="P584" s="14"/>
      <c r="Q584" s="14"/>
      <c r="R584" s="14"/>
      <c r="S584" s="14"/>
      <c r="AB584" s="101"/>
      <c r="AC584" s="211"/>
      <c r="AD584" s="121"/>
      <c r="AE584" s="24"/>
      <c r="AF584" s="24"/>
      <c r="AG584" s="143"/>
      <c r="AH584" s="104"/>
    </row>
    <row r="585" spans="16:34" x14ac:dyDescent="0.2">
      <c r="P585" s="14"/>
      <c r="Q585" s="14"/>
      <c r="R585" s="14"/>
      <c r="S585" s="14"/>
      <c r="AB585" s="101"/>
      <c r="AC585" s="211"/>
      <c r="AD585" s="121"/>
      <c r="AE585" s="24"/>
      <c r="AF585" s="24"/>
      <c r="AG585" s="143"/>
      <c r="AH585" s="104"/>
    </row>
    <row r="586" spans="16:34" x14ac:dyDescent="0.2">
      <c r="P586" s="14"/>
      <c r="Q586" s="14"/>
      <c r="R586" s="14"/>
      <c r="S586" s="14"/>
      <c r="AB586" s="101"/>
      <c r="AC586" s="211"/>
      <c r="AD586" s="121"/>
      <c r="AE586" s="24"/>
      <c r="AF586" s="24"/>
      <c r="AG586" s="143"/>
      <c r="AH586" s="104"/>
    </row>
    <row r="587" spans="16:34" x14ac:dyDescent="0.2">
      <c r="P587" s="14"/>
      <c r="Q587" s="14"/>
      <c r="R587" s="14"/>
      <c r="S587" s="14"/>
      <c r="AB587" s="101"/>
      <c r="AC587" s="211"/>
      <c r="AD587" s="121"/>
      <c r="AE587" s="24"/>
      <c r="AF587" s="24"/>
      <c r="AG587" s="143"/>
      <c r="AH587" s="104"/>
    </row>
    <row r="588" spans="16:34" x14ac:dyDescent="0.2">
      <c r="P588" s="14"/>
      <c r="Q588" s="14"/>
      <c r="R588" s="14"/>
      <c r="S588" s="14"/>
      <c r="AB588" s="101"/>
      <c r="AC588" s="211"/>
      <c r="AD588" s="121"/>
      <c r="AE588" s="24"/>
      <c r="AF588" s="24"/>
      <c r="AG588" s="143"/>
      <c r="AH588" s="104"/>
    </row>
    <row r="589" spans="16:34" x14ac:dyDescent="0.2">
      <c r="P589" s="14"/>
      <c r="Q589" s="14"/>
      <c r="R589" s="14"/>
      <c r="S589" s="14"/>
      <c r="AB589" s="101"/>
      <c r="AC589" s="211"/>
      <c r="AD589" s="121"/>
      <c r="AE589" s="24"/>
      <c r="AF589" s="24"/>
      <c r="AG589" s="143"/>
      <c r="AH589" s="104"/>
    </row>
    <row r="590" spans="16:34" x14ac:dyDescent="0.2">
      <c r="P590" s="14"/>
      <c r="Q590" s="14"/>
      <c r="R590" s="14"/>
      <c r="S590" s="14"/>
      <c r="AB590" s="101"/>
      <c r="AC590" s="211"/>
      <c r="AD590" s="121"/>
      <c r="AE590" s="24"/>
      <c r="AF590" s="24"/>
      <c r="AG590" s="143"/>
      <c r="AH590" s="104"/>
    </row>
    <row r="591" spans="16:34" x14ac:dyDescent="0.2">
      <c r="P591" s="14"/>
      <c r="Q591" s="14"/>
      <c r="R591" s="14"/>
      <c r="S591" s="14"/>
      <c r="AB591" s="101"/>
      <c r="AC591" s="211"/>
      <c r="AD591" s="121"/>
      <c r="AE591" s="24"/>
      <c r="AF591" s="24"/>
      <c r="AG591" s="143"/>
      <c r="AH591" s="104"/>
    </row>
    <row r="592" spans="16:34" x14ac:dyDescent="0.2">
      <c r="P592" s="14"/>
      <c r="Q592" s="14"/>
      <c r="R592" s="14"/>
      <c r="S592" s="14"/>
      <c r="AB592" s="101"/>
      <c r="AC592" s="211"/>
      <c r="AD592" s="121"/>
      <c r="AE592" s="24"/>
      <c r="AF592" s="24"/>
      <c r="AG592" s="143"/>
      <c r="AH592" s="104"/>
    </row>
    <row r="593" spans="16:34" x14ac:dyDescent="0.2">
      <c r="P593" s="14"/>
      <c r="Q593" s="14"/>
      <c r="R593" s="14"/>
      <c r="S593" s="14"/>
      <c r="AB593" s="101"/>
      <c r="AC593" s="211"/>
      <c r="AD593" s="121"/>
      <c r="AE593" s="24"/>
      <c r="AF593" s="24"/>
      <c r="AG593" s="143"/>
      <c r="AH593" s="104"/>
    </row>
    <row r="594" spans="16:34" x14ac:dyDescent="0.2">
      <c r="P594" s="14"/>
      <c r="Q594" s="14"/>
      <c r="R594" s="14"/>
      <c r="S594" s="14"/>
      <c r="AB594" s="101"/>
      <c r="AC594" s="211"/>
      <c r="AD594" s="121"/>
      <c r="AE594" s="24"/>
      <c r="AF594" s="24"/>
      <c r="AG594" s="143"/>
      <c r="AH594" s="104"/>
    </row>
    <row r="595" spans="16:34" x14ac:dyDescent="0.2">
      <c r="P595" s="14"/>
      <c r="Q595" s="14"/>
      <c r="R595" s="14"/>
      <c r="S595" s="14"/>
      <c r="AB595" s="101"/>
      <c r="AC595" s="211"/>
      <c r="AD595" s="121"/>
      <c r="AE595" s="24"/>
      <c r="AF595" s="24"/>
      <c r="AG595" s="143"/>
      <c r="AH595" s="104"/>
    </row>
    <row r="596" spans="16:34" x14ac:dyDescent="0.2">
      <c r="P596" s="14"/>
      <c r="Q596" s="14"/>
      <c r="R596" s="14"/>
      <c r="S596" s="14"/>
      <c r="AB596" s="101"/>
      <c r="AC596" s="211"/>
      <c r="AD596" s="121"/>
      <c r="AE596" s="24"/>
      <c r="AF596" s="24"/>
      <c r="AG596" s="143"/>
      <c r="AH596" s="104"/>
    </row>
    <row r="597" spans="16:34" x14ac:dyDescent="0.2">
      <c r="P597" s="14"/>
      <c r="Q597" s="14"/>
      <c r="R597" s="14"/>
      <c r="S597" s="14"/>
      <c r="AB597" s="101"/>
      <c r="AC597" s="211"/>
      <c r="AD597" s="121"/>
      <c r="AE597" s="24"/>
      <c r="AF597" s="24"/>
      <c r="AG597" s="143"/>
      <c r="AH597" s="104"/>
    </row>
    <row r="598" spans="16:34" x14ac:dyDescent="0.2">
      <c r="P598" s="14"/>
      <c r="Q598" s="14"/>
      <c r="R598" s="14"/>
      <c r="S598" s="14"/>
      <c r="AB598" s="101"/>
      <c r="AC598" s="211"/>
      <c r="AD598" s="121"/>
      <c r="AE598" s="24"/>
      <c r="AF598" s="24"/>
      <c r="AG598" s="143"/>
      <c r="AH598" s="104"/>
    </row>
    <row r="599" spans="16:34" x14ac:dyDescent="0.2">
      <c r="P599" s="14"/>
      <c r="Q599" s="14"/>
      <c r="R599" s="14"/>
      <c r="S599" s="14"/>
      <c r="AB599" s="101"/>
      <c r="AC599" s="211"/>
      <c r="AD599" s="24"/>
      <c r="AE599" s="24"/>
      <c r="AF599" s="24"/>
      <c r="AG599" s="143"/>
      <c r="AH599" s="104"/>
    </row>
    <row r="600" spans="16:34" x14ac:dyDescent="0.2">
      <c r="P600" s="14"/>
      <c r="Q600" s="14"/>
      <c r="R600" s="14"/>
      <c r="S600" s="14"/>
      <c r="AB600" s="101"/>
      <c r="AC600" s="211"/>
      <c r="AD600" s="24"/>
      <c r="AE600" s="24"/>
      <c r="AF600" s="24"/>
      <c r="AG600" s="143"/>
      <c r="AH600" s="104"/>
    </row>
    <row r="601" spans="16:34" x14ac:dyDescent="0.2">
      <c r="P601" s="14"/>
      <c r="Q601" s="14"/>
      <c r="R601" s="14"/>
      <c r="S601" s="14"/>
      <c r="AB601" s="101"/>
      <c r="AC601" s="211"/>
      <c r="AD601" s="24"/>
      <c r="AE601" s="24"/>
      <c r="AF601" s="24"/>
      <c r="AG601" s="143"/>
      <c r="AH601" s="104"/>
    </row>
    <row r="602" spans="16:34" x14ac:dyDescent="0.2">
      <c r="P602" s="14"/>
      <c r="Q602" s="14"/>
      <c r="R602" s="14"/>
      <c r="S602" s="14"/>
      <c r="AB602" s="101"/>
      <c r="AC602" s="211"/>
      <c r="AD602" s="121"/>
      <c r="AE602" s="24"/>
      <c r="AF602" s="24"/>
      <c r="AG602" s="143"/>
      <c r="AH602" s="104"/>
    </row>
    <row r="603" spans="16:34" x14ac:dyDescent="0.2">
      <c r="P603" s="14"/>
      <c r="Q603" s="14"/>
      <c r="R603" s="14"/>
      <c r="S603" s="14"/>
      <c r="AB603" s="101"/>
      <c r="AC603" s="211"/>
      <c r="AD603" s="121"/>
      <c r="AE603" s="24"/>
      <c r="AF603" s="24"/>
      <c r="AG603" s="143"/>
      <c r="AH603" s="104"/>
    </row>
    <row r="604" spans="16:34" x14ac:dyDescent="0.2">
      <c r="P604" s="14"/>
      <c r="Q604" s="14"/>
      <c r="R604" s="14"/>
      <c r="S604" s="14"/>
      <c r="AB604" s="101"/>
      <c r="AC604" s="211"/>
      <c r="AD604" s="121"/>
      <c r="AE604" s="24"/>
      <c r="AF604" s="24"/>
      <c r="AG604" s="143"/>
      <c r="AH604" s="104"/>
    </row>
    <row r="605" spans="16:34" x14ac:dyDescent="0.2">
      <c r="P605" s="14"/>
      <c r="Q605" s="14"/>
      <c r="R605" s="14"/>
      <c r="S605" s="14"/>
      <c r="AB605" s="101"/>
      <c r="AC605" s="211"/>
      <c r="AD605" s="24"/>
      <c r="AE605" s="24"/>
      <c r="AF605" s="24"/>
      <c r="AG605" s="143"/>
      <c r="AH605" s="104"/>
    </row>
    <row r="606" spans="16:34" x14ac:dyDescent="0.2">
      <c r="P606" s="14"/>
      <c r="Q606" s="14"/>
      <c r="R606" s="14"/>
      <c r="S606" s="14"/>
      <c r="AB606" s="101"/>
      <c r="AC606" s="211"/>
      <c r="AD606" s="24"/>
      <c r="AE606" s="24"/>
      <c r="AF606" s="24"/>
      <c r="AG606" s="143"/>
      <c r="AH606" s="104"/>
    </row>
    <row r="607" spans="16:34" x14ac:dyDescent="0.2">
      <c r="P607" s="14"/>
      <c r="Q607" s="14"/>
      <c r="R607" s="14"/>
      <c r="S607" s="14"/>
      <c r="AB607" s="101"/>
      <c r="AC607" s="211"/>
      <c r="AD607" s="121"/>
      <c r="AE607" s="24"/>
      <c r="AF607" s="24"/>
      <c r="AG607" s="143"/>
      <c r="AH607" s="104"/>
    </row>
    <row r="608" spans="16:34" x14ac:dyDescent="0.2">
      <c r="P608" s="14"/>
      <c r="Q608" s="14"/>
      <c r="R608" s="14"/>
      <c r="S608" s="14"/>
      <c r="AB608" s="101"/>
      <c r="AC608" s="211"/>
      <c r="AD608" s="121"/>
      <c r="AE608" s="24"/>
      <c r="AF608" s="24"/>
      <c r="AG608" s="143"/>
      <c r="AH608" s="104"/>
    </row>
    <row r="609" spans="16:35" x14ac:dyDescent="0.2">
      <c r="P609" s="14"/>
      <c r="Q609" s="14"/>
      <c r="R609" s="14"/>
      <c r="S609" s="14"/>
      <c r="AB609" s="101"/>
      <c r="AC609" s="211"/>
      <c r="AD609" s="121"/>
      <c r="AE609" s="24"/>
      <c r="AF609" s="24"/>
      <c r="AG609" s="143"/>
      <c r="AH609" s="104"/>
    </row>
    <row r="610" spans="16:35" x14ac:dyDescent="0.2">
      <c r="P610" s="14"/>
      <c r="Q610" s="14"/>
      <c r="R610" s="14"/>
      <c r="S610" s="14"/>
      <c r="AB610" s="101"/>
      <c r="AC610" s="211"/>
      <c r="AD610" s="121"/>
      <c r="AE610" s="24"/>
      <c r="AF610" s="24"/>
      <c r="AG610" s="143"/>
      <c r="AH610" s="104"/>
    </row>
    <row r="611" spans="16:35" x14ac:dyDescent="0.2">
      <c r="P611" s="14"/>
      <c r="Q611" s="14"/>
      <c r="R611" s="14"/>
      <c r="S611" s="14"/>
      <c r="AB611" s="101"/>
      <c r="AC611" s="211"/>
      <c r="AD611" s="24"/>
      <c r="AE611" s="24"/>
      <c r="AF611" s="24"/>
      <c r="AG611" s="143"/>
      <c r="AH611" s="104"/>
    </row>
    <row r="612" spans="16:35" x14ac:dyDescent="0.2">
      <c r="P612" s="14"/>
      <c r="Q612" s="14"/>
      <c r="R612" s="14"/>
      <c r="S612" s="14"/>
      <c r="AB612" s="101"/>
      <c r="AC612" s="211"/>
      <c r="AD612" s="24"/>
      <c r="AE612" s="24"/>
      <c r="AF612" s="24"/>
      <c r="AG612" s="143"/>
      <c r="AH612" s="104"/>
    </row>
    <row r="613" spans="16:35" x14ac:dyDescent="0.2">
      <c r="P613" s="14"/>
      <c r="Q613" s="14"/>
      <c r="R613" s="14"/>
      <c r="S613" s="14"/>
      <c r="AB613" s="101"/>
      <c r="AC613" s="211"/>
      <c r="AD613" s="121"/>
      <c r="AE613" s="24"/>
      <c r="AF613" s="24"/>
      <c r="AG613" s="143"/>
      <c r="AH613" s="104"/>
    </row>
    <row r="614" spans="16:35" x14ac:dyDescent="0.2">
      <c r="P614" s="14"/>
      <c r="Q614" s="14"/>
      <c r="R614" s="14"/>
      <c r="S614" s="14"/>
      <c r="AB614" s="101"/>
      <c r="AC614" s="211"/>
      <c r="AD614" s="24"/>
      <c r="AE614" s="24"/>
      <c r="AF614" s="24"/>
      <c r="AG614" s="143"/>
      <c r="AH614" s="104"/>
    </row>
    <row r="615" spans="16:35" x14ac:dyDescent="0.2">
      <c r="P615" s="14"/>
      <c r="Q615" s="14"/>
      <c r="R615" s="14"/>
      <c r="S615" s="14"/>
      <c r="AB615" s="101"/>
      <c r="AC615" s="211"/>
      <c r="AD615" s="121"/>
      <c r="AE615" s="24"/>
      <c r="AF615" s="24"/>
      <c r="AG615" s="143"/>
      <c r="AH615" s="104"/>
      <c r="AI615" s="138"/>
    </row>
    <row r="616" spans="16:35" x14ac:dyDescent="0.2">
      <c r="P616" s="14"/>
      <c r="Q616" s="14"/>
      <c r="R616" s="14"/>
      <c r="S616" s="14"/>
      <c r="AB616" s="101"/>
      <c r="AC616" s="211"/>
      <c r="AD616" s="121"/>
      <c r="AE616" s="24"/>
      <c r="AF616" s="24"/>
      <c r="AG616" s="143"/>
      <c r="AH616" s="104"/>
      <c r="AI616" s="138"/>
    </row>
    <row r="617" spans="16:35" x14ac:dyDescent="0.2">
      <c r="P617" s="14"/>
      <c r="Q617" s="14"/>
      <c r="R617" s="14"/>
      <c r="S617" s="14"/>
      <c r="AB617" s="101"/>
      <c r="AC617" s="211"/>
      <c r="AD617" s="24"/>
      <c r="AE617" s="24"/>
      <c r="AF617" s="24"/>
      <c r="AG617" s="143"/>
      <c r="AH617" s="104"/>
    </row>
    <row r="618" spans="16:35" x14ac:dyDescent="0.2">
      <c r="P618" s="14"/>
      <c r="Q618" s="14"/>
      <c r="R618" s="14"/>
      <c r="S618" s="14"/>
      <c r="AB618" s="101"/>
      <c r="AC618" s="211"/>
      <c r="AD618" s="24"/>
      <c r="AE618" s="24"/>
      <c r="AF618" s="24"/>
      <c r="AG618" s="143"/>
      <c r="AH618" s="104"/>
    </row>
    <row r="619" spans="16:35" x14ac:dyDescent="0.2">
      <c r="P619" s="14"/>
      <c r="Q619" s="14"/>
      <c r="R619" s="14"/>
      <c r="S619" s="14"/>
      <c r="AB619" s="101"/>
      <c r="AC619" s="211"/>
      <c r="AD619" s="24"/>
      <c r="AE619" s="24"/>
      <c r="AF619" s="24"/>
      <c r="AG619" s="143"/>
      <c r="AH619" s="104"/>
    </row>
    <row r="620" spans="16:35" x14ac:dyDescent="0.2">
      <c r="P620" s="14"/>
      <c r="Q620" s="14"/>
      <c r="R620" s="14"/>
      <c r="S620" s="14"/>
      <c r="AB620" s="101"/>
      <c r="AC620" s="211"/>
      <c r="AD620" s="121"/>
      <c r="AE620" s="24"/>
      <c r="AF620" s="24"/>
      <c r="AG620" s="143"/>
      <c r="AH620" s="104"/>
      <c r="AI620" s="138"/>
    </row>
    <row r="621" spans="16:35" x14ac:dyDescent="0.2">
      <c r="P621" s="14"/>
      <c r="Q621" s="14"/>
      <c r="R621" s="14"/>
      <c r="S621" s="14"/>
      <c r="AB621" s="101"/>
      <c r="AC621" s="211"/>
      <c r="AD621" s="121"/>
      <c r="AE621" s="24"/>
      <c r="AF621" s="24"/>
      <c r="AG621" s="143"/>
      <c r="AH621" s="104"/>
      <c r="AI621" s="138"/>
    </row>
    <row r="622" spans="16:35" x14ac:dyDescent="0.2">
      <c r="P622" s="14"/>
      <c r="Q622" s="14"/>
      <c r="R622" s="14"/>
      <c r="S622" s="14"/>
      <c r="AB622" s="101"/>
      <c r="AC622" s="211"/>
      <c r="AD622" s="24"/>
      <c r="AE622" s="24"/>
      <c r="AF622" s="24"/>
      <c r="AG622" s="143"/>
      <c r="AH622" s="104"/>
    </row>
    <row r="623" spans="16:35" x14ac:dyDescent="0.2">
      <c r="P623" s="14"/>
      <c r="Q623" s="14"/>
      <c r="R623" s="14"/>
      <c r="S623" s="14"/>
      <c r="AB623" s="101"/>
      <c r="AC623" s="211"/>
      <c r="AD623" s="24"/>
      <c r="AE623" s="24"/>
      <c r="AF623" s="24"/>
      <c r="AG623" s="143"/>
      <c r="AH623" s="104"/>
    </row>
    <row r="624" spans="16:35" x14ac:dyDescent="0.2">
      <c r="P624" s="14"/>
      <c r="Q624" s="14"/>
      <c r="R624" s="14"/>
      <c r="S624" s="14"/>
      <c r="AB624" s="101"/>
      <c r="AC624" s="211"/>
      <c r="AD624" s="24"/>
      <c r="AE624" s="24"/>
      <c r="AF624" s="24"/>
      <c r="AG624" s="143"/>
      <c r="AH624" s="104"/>
    </row>
    <row r="625" spans="16:35" x14ac:dyDescent="0.2">
      <c r="P625" s="14"/>
      <c r="Q625" s="14"/>
      <c r="R625" s="14"/>
      <c r="S625" s="14"/>
      <c r="AB625" s="101"/>
      <c r="AC625" s="211"/>
      <c r="AD625" s="24"/>
      <c r="AE625" s="24"/>
      <c r="AF625" s="24"/>
      <c r="AG625" s="143"/>
      <c r="AH625" s="104"/>
    </row>
    <row r="626" spans="16:35" x14ac:dyDescent="0.2">
      <c r="P626" s="14"/>
      <c r="Q626" s="14"/>
      <c r="R626" s="14"/>
      <c r="S626" s="14"/>
      <c r="AB626" s="101"/>
      <c r="AC626" s="211"/>
      <c r="AD626" s="121"/>
      <c r="AE626" s="24"/>
      <c r="AF626" s="24"/>
      <c r="AG626" s="143"/>
      <c r="AH626" s="104"/>
      <c r="AI626" s="138"/>
    </row>
    <row r="627" spans="16:35" x14ac:dyDescent="0.2">
      <c r="P627" s="14"/>
      <c r="Q627" s="14"/>
      <c r="R627" s="14"/>
      <c r="S627" s="14"/>
      <c r="AB627" s="101"/>
      <c r="AC627" s="211"/>
      <c r="AD627" s="121"/>
      <c r="AE627" s="24"/>
      <c r="AF627" s="24"/>
      <c r="AG627" s="143"/>
      <c r="AH627" s="104"/>
      <c r="AI627" s="138"/>
    </row>
    <row r="628" spans="16:35" x14ac:dyDescent="0.2">
      <c r="P628" s="14"/>
      <c r="Q628" s="14"/>
      <c r="R628" s="14"/>
      <c r="S628" s="14"/>
      <c r="AB628" s="101"/>
      <c r="AC628" s="211"/>
      <c r="AD628" s="121"/>
      <c r="AE628" s="24"/>
      <c r="AF628" s="24"/>
      <c r="AG628" s="143"/>
      <c r="AH628" s="104"/>
      <c r="AI628" s="138"/>
    </row>
    <row r="629" spans="16:35" x14ac:dyDescent="0.2">
      <c r="P629" s="14"/>
      <c r="Q629" s="14"/>
      <c r="R629" s="14"/>
      <c r="S629" s="14"/>
      <c r="AB629" s="101"/>
      <c r="AC629" s="211"/>
      <c r="AD629" s="121"/>
      <c r="AE629" s="24"/>
      <c r="AF629" s="24"/>
      <c r="AG629" s="143"/>
      <c r="AH629" s="104"/>
      <c r="AI629" s="138"/>
    </row>
    <row r="630" spans="16:35" x14ac:dyDescent="0.2">
      <c r="P630" s="14"/>
      <c r="Q630" s="14"/>
      <c r="R630" s="14"/>
      <c r="S630" s="14"/>
      <c r="AH630" s="104"/>
    </row>
    <row r="631" spans="16:35" x14ac:dyDescent="0.2">
      <c r="P631" s="14"/>
      <c r="Q631" s="14"/>
      <c r="R631" s="14"/>
      <c r="S631" s="14"/>
    </row>
    <row r="632" spans="16:35" x14ac:dyDescent="0.2">
      <c r="P632" s="14"/>
      <c r="Q632" s="14"/>
      <c r="R632" s="14"/>
      <c r="S632" s="14"/>
      <c r="AH632" s="15"/>
    </row>
    <row r="633" spans="16:35" x14ac:dyDescent="0.2">
      <c r="P633" s="14"/>
      <c r="Q633" s="14"/>
      <c r="R633" s="14"/>
      <c r="S633" s="14"/>
    </row>
    <row r="634" spans="16:35" x14ac:dyDescent="0.2">
      <c r="P634" s="14"/>
      <c r="Q634" s="14"/>
      <c r="R634" s="14"/>
      <c r="S634" s="14"/>
    </row>
    <row r="635" spans="16:35" x14ac:dyDescent="0.2">
      <c r="P635" s="14"/>
      <c r="Q635" s="14"/>
      <c r="R635" s="14"/>
      <c r="S635" s="14"/>
    </row>
    <row r="636" spans="16:35" x14ac:dyDescent="0.2">
      <c r="P636" s="14"/>
      <c r="Q636" s="14"/>
      <c r="R636" s="14"/>
      <c r="S636" s="14"/>
    </row>
    <row r="637" spans="16:35" x14ac:dyDescent="0.2">
      <c r="P637" s="14"/>
      <c r="Q637" s="14"/>
      <c r="R637" s="14"/>
      <c r="S637" s="14"/>
    </row>
    <row r="638" spans="16:35" x14ac:dyDescent="0.2">
      <c r="P638" s="14"/>
      <c r="Q638" s="14"/>
      <c r="R638" s="14"/>
      <c r="S638" s="14"/>
    </row>
    <row r="639" spans="16:35" x14ac:dyDescent="0.2">
      <c r="P639" s="14"/>
      <c r="Q639" s="14"/>
      <c r="R639" s="14"/>
      <c r="S639" s="14"/>
    </row>
    <row r="640" spans="16:35" x14ac:dyDescent="0.2">
      <c r="P640" s="14"/>
      <c r="Q640" s="14"/>
      <c r="R640" s="14"/>
      <c r="S640" s="14"/>
    </row>
    <row r="641" spans="16:19" x14ac:dyDescent="0.2">
      <c r="P641" s="14"/>
      <c r="Q641" s="14"/>
      <c r="R641" s="14"/>
      <c r="S641" s="14"/>
    </row>
    <row r="642" spans="16:19" x14ac:dyDescent="0.2">
      <c r="P642" s="14"/>
      <c r="Q642" s="14"/>
      <c r="R642" s="14"/>
      <c r="S642" s="14"/>
    </row>
    <row r="643" spans="16:19" x14ac:dyDescent="0.2">
      <c r="P643" s="14"/>
      <c r="Q643" s="14"/>
      <c r="R643" s="14"/>
      <c r="S643" s="14"/>
    </row>
    <row r="644" spans="16:19" x14ac:dyDescent="0.2">
      <c r="P644" s="14"/>
      <c r="Q644" s="14"/>
      <c r="R644" s="14"/>
      <c r="S644" s="14"/>
    </row>
    <row r="645" spans="16:19" x14ac:dyDescent="0.2">
      <c r="P645" s="14"/>
      <c r="Q645" s="14"/>
      <c r="R645" s="14"/>
      <c r="S645" s="14"/>
    </row>
    <row r="646" spans="16:19" x14ac:dyDescent="0.2">
      <c r="P646" s="14"/>
      <c r="Q646" s="14"/>
      <c r="R646" s="14"/>
      <c r="S646" s="14"/>
    </row>
    <row r="647" spans="16:19" x14ac:dyDescent="0.2">
      <c r="P647" s="14"/>
      <c r="Q647" s="14"/>
      <c r="R647" s="14"/>
      <c r="S647" s="14"/>
    </row>
    <row r="648" spans="16:19" x14ac:dyDescent="0.2">
      <c r="P648" s="14"/>
      <c r="Q648" s="14"/>
      <c r="R648" s="14"/>
      <c r="S648" s="14"/>
    </row>
    <row r="649" spans="16:19" x14ac:dyDescent="0.2">
      <c r="P649" s="14"/>
      <c r="Q649" s="14"/>
      <c r="R649" s="14"/>
      <c r="S649" s="14"/>
    </row>
    <row r="650" spans="16:19" x14ac:dyDescent="0.2">
      <c r="P650" s="14"/>
      <c r="Q650" s="14"/>
      <c r="R650" s="14"/>
      <c r="S650" s="14"/>
    </row>
    <row r="651" spans="16:19" x14ac:dyDescent="0.2">
      <c r="P651" s="14"/>
      <c r="Q651" s="14"/>
      <c r="R651" s="14"/>
      <c r="S651" s="14"/>
    </row>
    <row r="652" spans="16:19" x14ac:dyDescent="0.2">
      <c r="P652" s="14"/>
      <c r="Q652" s="14"/>
      <c r="R652" s="14"/>
      <c r="S652" s="14"/>
    </row>
    <row r="653" spans="16:19" x14ac:dyDescent="0.2">
      <c r="P653" s="14"/>
      <c r="Q653" s="14"/>
      <c r="R653" s="14"/>
      <c r="S653" s="14"/>
    </row>
    <row r="654" spans="16:19" x14ac:dyDescent="0.2">
      <c r="P654" s="14"/>
      <c r="Q654" s="14"/>
      <c r="R654" s="14"/>
      <c r="S654" s="14"/>
    </row>
    <row r="655" spans="16:19" x14ac:dyDescent="0.2">
      <c r="P655" s="14"/>
      <c r="Q655" s="14"/>
      <c r="R655" s="14"/>
      <c r="S655" s="14"/>
    </row>
    <row r="656" spans="16:19" x14ac:dyDescent="0.2">
      <c r="P656" s="14"/>
      <c r="Q656" s="14"/>
      <c r="R656" s="14"/>
      <c r="S656" s="14"/>
    </row>
    <row r="657" spans="16:19" x14ac:dyDescent="0.2">
      <c r="P657" s="14"/>
      <c r="Q657" s="14"/>
      <c r="R657" s="14"/>
      <c r="S657" s="14"/>
    </row>
    <row r="658" spans="16:19" x14ac:dyDescent="0.2">
      <c r="P658" s="14"/>
      <c r="Q658" s="14"/>
      <c r="R658" s="14"/>
      <c r="S658" s="14"/>
    </row>
    <row r="659" spans="16:19" x14ac:dyDescent="0.2">
      <c r="P659" s="14"/>
      <c r="Q659" s="14"/>
      <c r="R659" s="14"/>
      <c r="S659" s="14"/>
    </row>
    <row r="660" spans="16:19" x14ac:dyDescent="0.2">
      <c r="P660" s="14"/>
      <c r="Q660" s="14"/>
      <c r="R660" s="14"/>
      <c r="S660" s="14"/>
    </row>
    <row r="661" spans="16:19" x14ac:dyDescent="0.2">
      <c r="P661" s="14"/>
      <c r="Q661" s="14"/>
      <c r="R661" s="14"/>
      <c r="S661" s="14"/>
    </row>
    <row r="662" spans="16:19" x14ac:dyDescent="0.2">
      <c r="P662" s="14"/>
      <c r="Q662" s="14"/>
      <c r="R662" s="14"/>
      <c r="S662" s="14"/>
    </row>
    <row r="663" spans="16:19" x14ac:dyDescent="0.2">
      <c r="P663" s="14"/>
      <c r="Q663" s="14"/>
      <c r="R663" s="14"/>
      <c r="S663" s="14"/>
    </row>
    <row r="664" spans="16:19" x14ac:dyDescent="0.2">
      <c r="P664" s="14"/>
      <c r="Q664" s="14"/>
      <c r="R664" s="14"/>
      <c r="S664" s="14"/>
    </row>
    <row r="665" spans="16:19" x14ac:dyDescent="0.2">
      <c r="P665" s="14"/>
      <c r="Q665" s="14"/>
      <c r="R665" s="14"/>
      <c r="S665" s="14"/>
    </row>
    <row r="666" spans="16:19" x14ac:dyDescent="0.2">
      <c r="P666" s="14"/>
      <c r="Q666" s="14"/>
      <c r="R666" s="14"/>
      <c r="S666" s="14"/>
    </row>
    <row r="667" spans="16:19" x14ac:dyDescent="0.2">
      <c r="P667" s="14"/>
      <c r="Q667" s="14"/>
      <c r="R667" s="14"/>
      <c r="S667" s="14"/>
    </row>
    <row r="668" spans="16:19" x14ac:dyDescent="0.2">
      <c r="P668" s="14"/>
      <c r="Q668" s="14"/>
      <c r="R668" s="14"/>
      <c r="S668" s="14"/>
    </row>
    <row r="669" spans="16:19" x14ac:dyDescent="0.2">
      <c r="P669" s="14"/>
      <c r="Q669" s="14"/>
      <c r="R669" s="14"/>
      <c r="S669" s="14"/>
    </row>
    <row r="670" spans="16:19" x14ac:dyDescent="0.2">
      <c r="P670" s="14"/>
      <c r="Q670" s="14"/>
      <c r="R670" s="14"/>
      <c r="S670" s="14"/>
    </row>
    <row r="671" spans="16:19" x14ac:dyDescent="0.2">
      <c r="P671" s="14"/>
      <c r="Q671" s="14"/>
      <c r="R671" s="14"/>
      <c r="S671" s="14"/>
    </row>
    <row r="672" spans="16:19" x14ac:dyDescent="0.2">
      <c r="P672" s="14"/>
      <c r="Q672" s="14"/>
      <c r="R672" s="14"/>
      <c r="S672" s="14"/>
    </row>
    <row r="673" spans="16:19" x14ac:dyDescent="0.2">
      <c r="P673" s="14"/>
      <c r="Q673" s="14"/>
      <c r="R673" s="14"/>
      <c r="S673" s="14"/>
    </row>
    <row r="674" spans="16:19" x14ac:dyDescent="0.2">
      <c r="P674" s="14"/>
      <c r="Q674" s="14"/>
      <c r="R674" s="14"/>
      <c r="S674" s="14"/>
    </row>
    <row r="675" spans="16:19" x14ac:dyDescent="0.2">
      <c r="P675" s="14"/>
      <c r="Q675" s="14"/>
      <c r="R675" s="14"/>
      <c r="S675" s="14"/>
    </row>
    <row r="676" spans="16:19" x14ac:dyDescent="0.2">
      <c r="P676" s="14"/>
      <c r="Q676" s="14"/>
      <c r="R676" s="14"/>
      <c r="S676" s="14"/>
    </row>
    <row r="677" spans="16:19" x14ac:dyDescent="0.2">
      <c r="P677" s="14"/>
      <c r="Q677" s="14"/>
      <c r="R677" s="14"/>
      <c r="S677" s="14"/>
    </row>
    <row r="678" spans="16:19" x14ac:dyDescent="0.2">
      <c r="P678" s="14"/>
      <c r="Q678" s="14"/>
      <c r="R678" s="14"/>
      <c r="S678" s="14"/>
    </row>
    <row r="679" spans="16:19" x14ac:dyDescent="0.2">
      <c r="P679" s="14"/>
      <c r="Q679" s="14"/>
      <c r="R679" s="14"/>
      <c r="S679" s="14"/>
    </row>
    <row r="680" spans="16:19" x14ac:dyDescent="0.2">
      <c r="P680" s="14"/>
      <c r="Q680" s="14"/>
      <c r="R680" s="14"/>
      <c r="S680" s="14"/>
    </row>
    <row r="681" spans="16:19" x14ac:dyDescent="0.2">
      <c r="P681" s="14"/>
      <c r="Q681" s="14"/>
      <c r="R681" s="14"/>
      <c r="S681" s="14"/>
    </row>
    <row r="682" spans="16:19" x14ac:dyDescent="0.2">
      <c r="P682" s="14"/>
      <c r="Q682" s="14"/>
      <c r="R682" s="14"/>
      <c r="S682" s="14"/>
    </row>
    <row r="683" spans="16:19" x14ac:dyDescent="0.2">
      <c r="P683" s="14"/>
      <c r="Q683" s="14"/>
      <c r="R683" s="14"/>
      <c r="S683" s="14"/>
    </row>
    <row r="684" spans="16:19" x14ac:dyDescent="0.2">
      <c r="P684" s="14"/>
      <c r="Q684" s="14"/>
      <c r="R684" s="14"/>
      <c r="S684" s="14"/>
    </row>
    <row r="685" spans="16:19" x14ac:dyDescent="0.2">
      <c r="P685" s="14"/>
      <c r="Q685" s="14"/>
      <c r="R685" s="14"/>
      <c r="S685" s="14"/>
    </row>
    <row r="686" spans="16:19" x14ac:dyDescent="0.2">
      <c r="P686" s="14"/>
      <c r="Q686" s="14"/>
      <c r="R686" s="14"/>
      <c r="S686" s="14"/>
    </row>
    <row r="687" spans="16:19" x14ac:dyDescent="0.2">
      <c r="P687" s="14"/>
      <c r="Q687" s="14"/>
      <c r="R687" s="14"/>
      <c r="S687" s="14"/>
    </row>
    <row r="688" spans="16:19" x14ac:dyDescent="0.2">
      <c r="P688" s="14"/>
      <c r="Q688" s="14"/>
      <c r="R688" s="14"/>
      <c r="S688" s="14"/>
    </row>
    <row r="689" spans="16:19" x14ac:dyDescent="0.2">
      <c r="P689" s="14"/>
      <c r="Q689" s="14"/>
      <c r="R689" s="14"/>
      <c r="S689" s="14"/>
    </row>
    <row r="690" spans="16:19" x14ac:dyDescent="0.2">
      <c r="P690" s="14"/>
      <c r="Q690" s="14"/>
      <c r="R690" s="14"/>
      <c r="S690" s="14"/>
    </row>
    <row r="691" spans="16:19" x14ac:dyDescent="0.2">
      <c r="P691" s="14"/>
      <c r="Q691" s="14"/>
      <c r="R691" s="14"/>
      <c r="S691" s="14"/>
    </row>
    <row r="692" spans="16:19" x14ac:dyDescent="0.2">
      <c r="P692" s="14"/>
      <c r="Q692" s="14"/>
      <c r="R692" s="14"/>
      <c r="S692" s="14"/>
    </row>
    <row r="693" spans="16:19" x14ac:dyDescent="0.2">
      <c r="P693" s="14"/>
      <c r="Q693" s="14"/>
      <c r="R693" s="14"/>
      <c r="S693" s="14"/>
    </row>
    <row r="694" spans="16:19" x14ac:dyDescent="0.2">
      <c r="P694" s="14"/>
      <c r="Q694" s="14"/>
      <c r="R694" s="14"/>
      <c r="S694" s="14"/>
    </row>
    <row r="695" spans="16:19" x14ac:dyDescent="0.2">
      <c r="P695" s="14"/>
      <c r="Q695" s="14"/>
      <c r="R695" s="14"/>
      <c r="S695" s="14"/>
    </row>
    <row r="696" spans="16:19" x14ac:dyDescent="0.2">
      <c r="P696" s="14"/>
      <c r="Q696" s="14"/>
      <c r="R696" s="14"/>
      <c r="S696" s="14"/>
    </row>
    <row r="697" spans="16:19" x14ac:dyDescent="0.2">
      <c r="P697" s="14"/>
      <c r="Q697" s="14"/>
      <c r="R697" s="14"/>
      <c r="S697" s="14"/>
    </row>
    <row r="698" spans="16:19" x14ac:dyDescent="0.2">
      <c r="P698" s="14"/>
      <c r="Q698" s="14"/>
      <c r="R698" s="14"/>
      <c r="S698" s="14"/>
    </row>
    <row r="699" spans="16:19" x14ac:dyDescent="0.2">
      <c r="P699" s="14"/>
      <c r="Q699" s="14"/>
      <c r="R699" s="14"/>
      <c r="S699" s="14"/>
    </row>
    <row r="700" spans="16:19" x14ac:dyDescent="0.2">
      <c r="P700" s="14"/>
      <c r="Q700" s="14"/>
      <c r="R700" s="14"/>
      <c r="S700" s="14"/>
    </row>
    <row r="701" spans="16:19" x14ac:dyDescent="0.2">
      <c r="P701" s="14"/>
      <c r="Q701" s="14"/>
      <c r="R701" s="14"/>
      <c r="S701" s="14"/>
    </row>
    <row r="702" spans="16:19" x14ac:dyDescent="0.2">
      <c r="P702" s="14"/>
      <c r="Q702" s="14"/>
      <c r="R702" s="14"/>
      <c r="S702" s="14"/>
    </row>
    <row r="703" spans="16:19" x14ac:dyDescent="0.2">
      <c r="P703" s="14"/>
      <c r="Q703" s="14"/>
      <c r="R703" s="14"/>
      <c r="S703" s="14"/>
    </row>
    <row r="704" spans="16:19" x14ac:dyDescent="0.2">
      <c r="P704" s="14"/>
      <c r="Q704" s="14"/>
      <c r="R704" s="14"/>
      <c r="S704" s="14"/>
    </row>
    <row r="705" spans="16:19" x14ac:dyDescent="0.2">
      <c r="P705" s="14"/>
      <c r="Q705" s="14"/>
      <c r="R705" s="14"/>
      <c r="S705" s="14"/>
    </row>
    <row r="706" spans="16:19" x14ac:dyDescent="0.2">
      <c r="P706" s="14"/>
      <c r="Q706" s="14"/>
      <c r="R706" s="14"/>
      <c r="S706" s="14"/>
    </row>
    <row r="707" spans="16:19" x14ac:dyDescent="0.2">
      <c r="P707" s="14"/>
      <c r="Q707" s="14"/>
      <c r="R707" s="14"/>
      <c r="S707" s="14"/>
    </row>
    <row r="708" spans="16:19" x14ac:dyDescent="0.2">
      <c r="P708" s="14"/>
      <c r="Q708" s="14"/>
      <c r="R708" s="14"/>
      <c r="S708" s="14"/>
    </row>
    <row r="709" spans="16:19" x14ac:dyDescent="0.2">
      <c r="P709" s="14"/>
      <c r="Q709" s="14"/>
      <c r="R709" s="14"/>
      <c r="S709" s="14"/>
    </row>
    <row r="710" spans="16:19" x14ac:dyDescent="0.2">
      <c r="P710" s="14"/>
      <c r="Q710" s="14"/>
      <c r="R710" s="14"/>
      <c r="S710" s="14"/>
    </row>
    <row r="711" spans="16:19" x14ac:dyDescent="0.2">
      <c r="P711" s="14"/>
      <c r="Q711" s="14"/>
      <c r="R711" s="14"/>
      <c r="S711" s="14"/>
    </row>
    <row r="712" spans="16:19" x14ac:dyDescent="0.2">
      <c r="P712" s="14"/>
      <c r="Q712" s="14"/>
      <c r="R712" s="14"/>
      <c r="S712" s="14"/>
    </row>
    <row r="713" spans="16:19" x14ac:dyDescent="0.2">
      <c r="P713" s="14"/>
      <c r="Q713" s="14"/>
      <c r="R713" s="14"/>
      <c r="S713" s="14"/>
    </row>
    <row r="714" spans="16:19" x14ac:dyDescent="0.2">
      <c r="P714" s="14"/>
      <c r="Q714" s="14"/>
      <c r="R714" s="14"/>
      <c r="S714" s="14"/>
    </row>
    <row r="715" spans="16:19" x14ac:dyDescent="0.2">
      <c r="P715" s="14"/>
      <c r="Q715" s="14"/>
      <c r="R715" s="14"/>
      <c r="S715" s="14"/>
    </row>
    <row r="716" spans="16:19" x14ac:dyDescent="0.2">
      <c r="P716" s="14"/>
      <c r="Q716" s="14"/>
      <c r="R716" s="14"/>
      <c r="S716" s="14"/>
    </row>
    <row r="717" spans="16:19" x14ac:dyDescent="0.2">
      <c r="P717" s="14"/>
      <c r="Q717" s="14"/>
      <c r="R717" s="14"/>
      <c r="S717" s="14"/>
    </row>
    <row r="718" spans="16:19" x14ac:dyDescent="0.2">
      <c r="P718" s="14"/>
      <c r="Q718" s="14"/>
      <c r="R718" s="14"/>
      <c r="S718" s="14"/>
    </row>
    <row r="719" spans="16:19" x14ac:dyDescent="0.2">
      <c r="P719" s="14"/>
      <c r="Q719" s="14"/>
      <c r="R719" s="14"/>
      <c r="S719" s="14"/>
    </row>
    <row r="720" spans="16:19" x14ac:dyDescent="0.2">
      <c r="P720" s="14"/>
      <c r="Q720" s="14"/>
      <c r="R720" s="14"/>
      <c r="S720" s="14"/>
    </row>
    <row r="721" spans="16:19" x14ac:dyDescent="0.2">
      <c r="P721" s="14"/>
      <c r="Q721" s="14"/>
      <c r="R721" s="14"/>
      <c r="S721" s="14"/>
    </row>
    <row r="722" spans="16:19" x14ac:dyDescent="0.2">
      <c r="P722" s="14"/>
      <c r="Q722" s="14"/>
      <c r="R722" s="14"/>
      <c r="S722" s="14"/>
    </row>
    <row r="723" spans="16:19" x14ac:dyDescent="0.2">
      <c r="P723" s="14"/>
      <c r="Q723" s="14"/>
      <c r="R723" s="14"/>
      <c r="S723" s="14"/>
    </row>
    <row r="724" spans="16:19" x14ac:dyDescent="0.2">
      <c r="P724" s="14"/>
      <c r="Q724" s="14"/>
      <c r="R724" s="14"/>
      <c r="S724" s="14"/>
    </row>
    <row r="725" spans="16:19" x14ac:dyDescent="0.2">
      <c r="P725" s="14"/>
      <c r="Q725" s="14"/>
      <c r="R725" s="14"/>
      <c r="S725" s="14"/>
    </row>
    <row r="726" spans="16:19" x14ac:dyDescent="0.2">
      <c r="P726" s="14"/>
      <c r="Q726" s="14"/>
      <c r="R726" s="14"/>
      <c r="S726" s="14"/>
    </row>
    <row r="727" spans="16:19" x14ac:dyDescent="0.2">
      <c r="P727" s="14"/>
      <c r="Q727" s="14"/>
      <c r="R727" s="14"/>
      <c r="S727" s="14"/>
    </row>
    <row r="728" spans="16:19" x14ac:dyDescent="0.2">
      <c r="P728" s="14"/>
      <c r="Q728" s="14"/>
      <c r="R728" s="14"/>
      <c r="S728" s="14"/>
    </row>
    <row r="729" spans="16:19" x14ac:dyDescent="0.2">
      <c r="P729" s="14"/>
      <c r="Q729" s="14"/>
      <c r="R729" s="14"/>
      <c r="S729" s="14"/>
    </row>
    <row r="730" spans="16:19" x14ac:dyDescent="0.2">
      <c r="P730" s="14"/>
      <c r="Q730" s="14"/>
      <c r="R730" s="14"/>
      <c r="S730" s="14"/>
    </row>
    <row r="731" spans="16:19" x14ac:dyDescent="0.2">
      <c r="P731" s="14"/>
      <c r="Q731" s="14"/>
      <c r="R731" s="14"/>
      <c r="S731" s="14"/>
    </row>
    <row r="732" spans="16:19" x14ac:dyDescent="0.2">
      <c r="P732" s="14"/>
      <c r="Q732" s="14"/>
      <c r="R732" s="14"/>
      <c r="S732" s="14"/>
    </row>
    <row r="733" spans="16:19" x14ac:dyDescent="0.2">
      <c r="P733" s="14"/>
      <c r="Q733" s="14"/>
      <c r="R733" s="14"/>
      <c r="S733" s="14"/>
    </row>
    <row r="734" spans="16:19" x14ac:dyDescent="0.2">
      <c r="P734" s="14"/>
      <c r="Q734" s="14"/>
      <c r="R734" s="14"/>
      <c r="S734" s="14"/>
    </row>
    <row r="735" spans="16:19" x14ac:dyDescent="0.2">
      <c r="P735" s="14"/>
      <c r="Q735" s="14"/>
      <c r="R735" s="14"/>
      <c r="S735" s="14"/>
    </row>
    <row r="736" spans="16:19" x14ac:dyDescent="0.2">
      <c r="P736" s="14"/>
      <c r="Q736" s="14"/>
      <c r="R736" s="14"/>
      <c r="S736" s="14"/>
    </row>
    <row r="737" spans="16:19" x14ac:dyDescent="0.2">
      <c r="P737" s="14"/>
      <c r="Q737" s="14"/>
      <c r="R737" s="14"/>
      <c r="S737" s="14"/>
    </row>
    <row r="738" spans="16:19" x14ac:dyDescent="0.2">
      <c r="P738" s="14"/>
      <c r="Q738" s="14"/>
      <c r="R738" s="14"/>
      <c r="S738" s="14"/>
    </row>
    <row r="739" spans="16:19" x14ac:dyDescent="0.2">
      <c r="P739" s="14"/>
      <c r="Q739" s="14"/>
      <c r="R739" s="14"/>
      <c r="S739" s="14"/>
    </row>
    <row r="740" spans="16:19" x14ac:dyDescent="0.2">
      <c r="P740" s="14"/>
      <c r="Q740" s="14"/>
      <c r="R740" s="14"/>
      <c r="S740" s="14"/>
    </row>
    <row r="741" spans="16:19" x14ac:dyDescent="0.2">
      <c r="P741" s="14"/>
      <c r="Q741" s="14"/>
      <c r="R741" s="14"/>
      <c r="S741" s="14"/>
    </row>
    <row r="742" spans="16:19" x14ac:dyDescent="0.2">
      <c r="P742" s="14"/>
      <c r="Q742" s="14"/>
      <c r="R742" s="14"/>
      <c r="S742" s="14"/>
    </row>
    <row r="743" spans="16:19" x14ac:dyDescent="0.2">
      <c r="P743" s="14"/>
      <c r="Q743" s="14"/>
      <c r="R743" s="14"/>
      <c r="S743" s="14"/>
    </row>
    <row r="744" spans="16:19" x14ac:dyDescent="0.2">
      <c r="P744" s="14"/>
      <c r="Q744" s="14"/>
      <c r="R744" s="14"/>
      <c r="S744" s="14"/>
    </row>
    <row r="745" spans="16:19" x14ac:dyDescent="0.2">
      <c r="P745" s="14"/>
      <c r="Q745" s="14"/>
      <c r="R745" s="14"/>
      <c r="S745" s="14"/>
    </row>
    <row r="746" spans="16:19" x14ac:dyDescent="0.2">
      <c r="P746" s="14"/>
      <c r="Q746" s="14"/>
      <c r="R746" s="14"/>
      <c r="S746" s="14"/>
    </row>
    <row r="747" spans="16:19" x14ac:dyDescent="0.2">
      <c r="P747" s="14"/>
      <c r="Q747" s="14"/>
      <c r="R747" s="14"/>
      <c r="S747" s="14"/>
    </row>
    <row r="748" spans="16:19" x14ac:dyDescent="0.2">
      <c r="P748" s="14"/>
      <c r="Q748" s="14"/>
      <c r="R748" s="14"/>
      <c r="S748" s="14"/>
    </row>
    <row r="749" spans="16:19" x14ac:dyDescent="0.2">
      <c r="P749" s="14"/>
      <c r="Q749" s="14"/>
      <c r="R749" s="14"/>
      <c r="S749" s="14"/>
    </row>
    <row r="750" spans="16:19" x14ac:dyDescent="0.2">
      <c r="P750" s="14"/>
      <c r="Q750" s="14"/>
      <c r="R750" s="14"/>
      <c r="S750" s="14"/>
    </row>
    <row r="751" spans="16:19" x14ac:dyDescent="0.2">
      <c r="P751" s="14"/>
      <c r="Q751" s="14"/>
      <c r="R751" s="14"/>
      <c r="S751" s="14"/>
    </row>
    <row r="752" spans="16:19" x14ac:dyDescent="0.2">
      <c r="P752" s="14"/>
      <c r="Q752" s="14"/>
      <c r="R752" s="14"/>
      <c r="S752" s="14"/>
    </row>
    <row r="753" spans="16:19" x14ac:dyDescent="0.2">
      <c r="P753" s="14"/>
      <c r="Q753" s="14"/>
      <c r="R753" s="14"/>
      <c r="S753" s="14"/>
    </row>
    <row r="754" spans="16:19" x14ac:dyDescent="0.2">
      <c r="P754" s="14"/>
      <c r="Q754" s="14"/>
      <c r="R754" s="14"/>
      <c r="S754" s="14"/>
    </row>
    <row r="755" spans="16:19" x14ac:dyDescent="0.2">
      <c r="P755" s="14"/>
      <c r="Q755" s="14"/>
      <c r="R755" s="14"/>
      <c r="S755" s="14"/>
    </row>
    <row r="756" spans="16:19" x14ac:dyDescent="0.2">
      <c r="P756" s="14"/>
      <c r="Q756" s="14"/>
      <c r="R756" s="14"/>
      <c r="S756" s="14"/>
    </row>
    <row r="757" spans="16:19" x14ac:dyDescent="0.2">
      <c r="P757" s="14"/>
      <c r="Q757" s="14"/>
      <c r="R757" s="14"/>
      <c r="S757" s="14"/>
    </row>
    <row r="758" spans="16:19" x14ac:dyDescent="0.2">
      <c r="P758" s="14"/>
      <c r="Q758" s="14"/>
      <c r="R758" s="14"/>
      <c r="S758" s="14"/>
    </row>
    <row r="759" spans="16:19" x14ac:dyDescent="0.2">
      <c r="P759" s="14"/>
      <c r="Q759" s="14"/>
      <c r="R759" s="14"/>
      <c r="S759" s="14"/>
    </row>
    <row r="760" spans="16:19" x14ac:dyDescent="0.2">
      <c r="P760" s="14"/>
      <c r="Q760" s="14"/>
      <c r="R760" s="14"/>
      <c r="S760" s="14"/>
    </row>
    <row r="761" spans="16:19" x14ac:dyDescent="0.2">
      <c r="P761" s="14"/>
      <c r="Q761" s="14"/>
      <c r="R761" s="14"/>
      <c r="S761" s="14"/>
    </row>
    <row r="762" spans="16:19" x14ac:dyDescent="0.2">
      <c r="P762" s="14"/>
      <c r="Q762" s="14"/>
      <c r="R762" s="14"/>
      <c r="S762" s="14"/>
    </row>
    <row r="763" spans="16:19" x14ac:dyDescent="0.2">
      <c r="P763" s="14"/>
      <c r="Q763" s="14"/>
      <c r="R763" s="14"/>
      <c r="S763" s="14"/>
    </row>
    <row r="764" spans="16:19" x14ac:dyDescent="0.2">
      <c r="P764" s="14"/>
      <c r="Q764" s="14"/>
      <c r="R764" s="14"/>
      <c r="S764" s="14"/>
    </row>
    <row r="765" spans="16:19" x14ac:dyDescent="0.2">
      <c r="P765" s="14"/>
      <c r="Q765" s="14"/>
      <c r="R765" s="14"/>
      <c r="S765" s="14"/>
    </row>
    <row r="766" spans="16:19" x14ac:dyDescent="0.2">
      <c r="P766" s="14"/>
      <c r="Q766" s="14"/>
      <c r="R766" s="14"/>
      <c r="S766" s="14"/>
    </row>
    <row r="767" spans="16:19" x14ac:dyDescent="0.2">
      <c r="P767" s="14"/>
      <c r="Q767" s="14"/>
      <c r="R767" s="14"/>
      <c r="S767" s="14"/>
    </row>
    <row r="768" spans="16:19" x14ac:dyDescent="0.2">
      <c r="P768" s="14"/>
      <c r="Q768" s="14"/>
      <c r="R768" s="14"/>
      <c r="S768" s="14"/>
    </row>
    <row r="769" spans="16:19" x14ac:dyDescent="0.2">
      <c r="P769" s="14"/>
      <c r="Q769" s="14"/>
      <c r="R769" s="14"/>
      <c r="S769" s="14"/>
    </row>
    <row r="770" spans="16:19" x14ac:dyDescent="0.2">
      <c r="P770" s="14"/>
      <c r="Q770" s="14"/>
      <c r="R770" s="14"/>
      <c r="S770" s="14"/>
    </row>
    <row r="771" spans="16:19" x14ac:dyDescent="0.2">
      <c r="P771" s="14"/>
      <c r="Q771" s="14"/>
      <c r="R771" s="14"/>
      <c r="S771" s="14"/>
    </row>
    <row r="772" spans="16:19" x14ac:dyDescent="0.2">
      <c r="P772" s="14"/>
      <c r="Q772" s="14"/>
      <c r="R772" s="14"/>
      <c r="S772" s="14"/>
    </row>
    <row r="773" spans="16:19" x14ac:dyDescent="0.2">
      <c r="P773" s="14"/>
      <c r="Q773" s="14"/>
      <c r="R773" s="14"/>
      <c r="S773" s="14"/>
    </row>
    <row r="774" spans="16:19" x14ac:dyDescent="0.2">
      <c r="P774" s="14"/>
      <c r="Q774" s="14"/>
      <c r="R774" s="14"/>
      <c r="S774" s="14"/>
    </row>
    <row r="775" spans="16:19" x14ac:dyDescent="0.2">
      <c r="P775" s="14"/>
      <c r="Q775" s="14"/>
      <c r="R775" s="14"/>
      <c r="S775" s="14"/>
    </row>
    <row r="776" spans="16:19" x14ac:dyDescent="0.2">
      <c r="P776" s="14"/>
      <c r="Q776" s="14"/>
      <c r="R776" s="14"/>
      <c r="S776" s="14"/>
    </row>
    <row r="777" spans="16:19" x14ac:dyDescent="0.2">
      <c r="P777" s="14"/>
      <c r="Q777" s="14"/>
      <c r="R777" s="14"/>
      <c r="S777" s="14"/>
    </row>
    <row r="778" spans="16:19" x14ac:dyDescent="0.2">
      <c r="P778" s="14"/>
      <c r="Q778" s="14"/>
      <c r="R778" s="14"/>
      <c r="S778" s="14"/>
    </row>
    <row r="779" spans="16:19" x14ac:dyDescent="0.2">
      <c r="P779" s="14"/>
      <c r="Q779" s="14"/>
      <c r="R779" s="14"/>
      <c r="S779" s="14"/>
    </row>
    <row r="780" spans="16:19" x14ac:dyDescent="0.2">
      <c r="P780" s="14"/>
      <c r="Q780" s="14"/>
      <c r="R780" s="14"/>
      <c r="S780" s="14"/>
    </row>
    <row r="781" spans="16:19" x14ac:dyDescent="0.2">
      <c r="P781" s="14"/>
      <c r="Q781" s="14"/>
      <c r="R781" s="14"/>
      <c r="S781" s="14"/>
    </row>
    <row r="782" spans="16:19" x14ac:dyDescent="0.2">
      <c r="P782" s="14"/>
      <c r="Q782" s="14"/>
      <c r="R782" s="14"/>
      <c r="S782" s="14"/>
    </row>
    <row r="783" spans="16:19" x14ac:dyDescent="0.2">
      <c r="P783" s="14"/>
      <c r="Q783" s="14"/>
      <c r="R783" s="14"/>
      <c r="S783" s="14"/>
    </row>
    <row r="784" spans="16:19" x14ac:dyDescent="0.2">
      <c r="P784" s="14"/>
      <c r="Q784" s="14"/>
      <c r="R784" s="14"/>
      <c r="S784" s="14"/>
    </row>
    <row r="785" spans="16:19" x14ac:dyDescent="0.2">
      <c r="P785" s="14"/>
      <c r="Q785" s="14"/>
      <c r="R785" s="14"/>
      <c r="S785" s="14"/>
    </row>
    <row r="786" spans="16:19" x14ac:dyDescent="0.2">
      <c r="P786" s="14"/>
      <c r="Q786" s="14"/>
      <c r="R786" s="14"/>
      <c r="S786" s="14"/>
    </row>
    <row r="787" spans="16:19" x14ac:dyDescent="0.2">
      <c r="P787" s="14"/>
      <c r="Q787" s="14"/>
      <c r="R787" s="14"/>
      <c r="S787" s="14"/>
    </row>
    <row r="788" spans="16:19" x14ac:dyDescent="0.2">
      <c r="P788" s="14"/>
      <c r="Q788" s="14"/>
      <c r="R788" s="14"/>
      <c r="S788" s="14"/>
    </row>
    <row r="789" spans="16:19" x14ac:dyDescent="0.2">
      <c r="P789" s="14"/>
      <c r="Q789" s="14"/>
      <c r="R789" s="14"/>
      <c r="S789" s="14"/>
    </row>
    <row r="790" spans="16:19" x14ac:dyDescent="0.2">
      <c r="P790" s="14"/>
      <c r="Q790" s="14"/>
      <c r="R790" s="14"/>
      <c r="S790" s="14"/>
    </row>
    <row r="791" spans="16:19" x14ac:dyDescent="0.2">
      <c r="P791" s="14"/>
      <c r="Q791" s="14"/>
      <c r="R791" s="14"/>
      <c r="S791" s="14"/>
    </row>
    <row r="792" spans="16:19" x14ac:dyDescent="0.2">
      <c r="P792" s="14"/>
      <c r="Q792" s="14"/>
      <c r="R792" s="14"/>
      <c r="S792" s="14"/>
    </row>
    <row r="793" spans="16:19" x14ac:dyDescent="0.2">
      <c r="P793" s="14"/>
      <c r="Q793" s="14"/>
      <c r="R793" s="14"/>
      <c r="S793" s="14"/>
    </row>
    <row r="794" spans="16:19" x14ac:dyDescent="0.2">
      <c r="P794" s="14"/>
      <c r="Q794" s="14"/>
      <c r="R794" s="14"/>
      <c r="S794" s="14"/>
    </row>
    <row r="795" spans="16:19" x14ac:dyDescent="0.2">
      <c r="P795" s="14"/>
      <c r="Q795" s="14"/>
      <c r="R795" s="14"/>
      <c r="S795" s="14"/>
    </row>
    <row r="796" spans="16:19" x14ac:dyDescent="0.2">
      <c r="P796" s="14"/>
      <c r="Q796" s="14"/>
      <c r="R796" s="14"/>
      <c r="S796" s="14"/>
    </row>
    <row r="797" spans="16:19" x14ac:dyDescent="0.2">
      <c r="P797" s="14"/>
      <c r="Q797" s="14"/>
      <c r="R797" s="14"/>
      <c r="S797" s="14"/>
    </row>
    <row r="798" spans="16:19" x14ac:dyDescent="0.2">
      <c r="P798" s="14"/>
      <c r="Q798" s="14"/>
      <c r="R798" s="14"/>
      <c r="S798" s="14"/>
    </row>
    <row r="799" spans="16:19" x14ac:dyDescent="0.2">
      <c r="P799" s="14"/>
      <c r="Q799" s="14"/>
      <c r="R799" s="14"/>
      <c r="S799" s="14"/>
    </row>
    <row r="800" spans="16:19" x14ac:dyDescent="0.2">
      <c r="P800" s="14"/>
      <c r="Q800" s="14"/>
      <c r="R800" s="14"/>
      <c r="S800" s="14"/>
    </row>
    <row r="801" spans="16:19" x14ac:dyDescent="0.2">
      <c r="P801" s="14"/>
      <c r="Q801" s="14"/>
      <c r="R801" s="14"/>
      <c r="S801" s="14"/>
    </row>
    <row r="802" spans="16:19" x14ac:dyDescent="0.2">
      <c r="P802" s="14"/>
      <c r="Q802" s="14"/>
      <c r="R802" s="14"/>
      <c r="S802" s="14"/>
    </row>
    <row r="803" spans="16:19" x14ac:dyDescent="0.2">
      <c r="P803" s="14"/>
      <c r="Q803" s="14"/>
      <c r="R803" s="14"/>
      <c r="S803" s="14"/>
    </row>
    <row r="804" spans="16:19" x14ac:dyDescent="0.2">
      <c r="P804" s="14"/>
      <c r="Q804" s="14"/>
      <c r="R804" s="14"/>
      <c r="S804" s="14"/>
    </row>
    <row r="805" spans="16:19" x14ac:dyDescent="0.2">
      <c r="P805" s="14"/>
      <c r="Q805" s="14"/>
      <c r="R805" s="14"/>
      <c r="S805" s="14"/>
    </row>
    <row r="806" spans="16:19" x14ac:dyDescent="0.2">
      <c r="P806" s="14"/>
      <c r="Q806" s="14"/>
      <c r="R806" s="14"/>
      <c r="S806" s="14"/>
    </row>
    <row r="807" spans="16:19" x14ac:dyDescent="0.2">
      <c r="P807" s="14"/>
      <c r="Q807" s="14"/>
      <c r="R807" s="14"/>
      <c r="S807" s="14"/>
    </row>
    <row r="808" spans="16:19" x14ac:dyDescent="0.2">
      <c r="P808" s="14"/>
      <c r="Q808" s="14"/>
      <c r="R808" s="14"/>
      <c r="S808" s="14"/>
    </row>
    <row r="809" spans="16:19" x14ac:dyDescent="0.2">
      <c r="P809" s="14"/>
      <c r="Q809" s="14"/>
      <c r="R809" s="14"/>
      <c r="S809" s="14"/>
    </row>
    <row r="810" spans="16:19" x14ac:dyDescent="0.2">
      <c r="P810" s="14"/>
      <c r="Q810" s="14"/>
      <c r="R810" s="14"/>
      <c r="S810" s="14"/>
    </row>
    <row r="811" spans="16:19" x14ac:dyDescent="0.2">
      <c r="P811" s="14"/>
      <c r="Q811" s="14"/>
      <c r="R811" s="14"/>
      <c r="S811" s="14"/>
    </row>
    <row r="812" spans="16:19" x14ac:dyDescent="0.2">
      <c r="P812" s="14"/>
      <c r="Q812" s="14"/>
      <c r="R812" s="14"/>
      <c r="S812" s="14"/>
    </row>
    <row r="813" spans="16:19" x14ac:dyDescent="0.2">
      <c r="P813" s="14"/>
      <c r="Q813" s="14"/>
      <c r="R813" s="14"/>
      <c r="S813" s="14"/>
    </row>
    <row r="814" spans="16:19" x14ac:dyDescent="0.2">
      <c r="P814" s="14"/>
      <c r="Q814" s="14"/>
      <c r="R814" s="14"/>
      <c r="S814" s="14"/>
    </row>
    <row r="815" spans="16:19" x14ac:dyDescent="0.2">
      <c r="P815" s="14"/>
      <c r="Q815" s="14"/>
      <c r="R815" s="14"/>
      <c r="S815" s="14"/>
    </row>
    <row r="816" spans="16:19" x14ac:dyDescent="0.2">
      <c r="P816" s="14"/>
      <c r="Q816" s="14"/>
      <c r="R816" s="14"/>
      <c r="S816" s="14"/>
    </row>
    <row r="817" spans="16:19" x14ac:dyDescent="0.2">
      <c r="P817" s="14"/>
      <c r="Q817" s="14"/>
      <c r="R817" s="14"/>
      <c r="S817" s="14"/>
    </row>
    <row r="818" spans="16:19" x14ac:dyDescent="0.2">
      <c r="P818" s="14"/>
      <c r="Q818" s="14"/>
      <c r="R818" s="14"/>
      <c r="S818" s="14"/>
    </row>
    <row r="819" spans="16:19" x14ac:dyDescent="0.2">
      <c r="P819" s="14"/>
      <c r="Q819" s="14"/>
      <c r="R819" s="14"/>
      <c r="S819" s="14"/>
    </row>
    <row r="820" spans="16:19" x14ac:dyDescent="0.2">
      <c r="P820" s="14"/>
      <c r="Q820" s="14"/>
      <c r="R820" s="14"/>
      <c r="S820" s="14"/>
    </row>
    <row r="821" spans="16:19" x14ac:dyDescent="0.2">
      <c r="P821" s="14"/>
      <c r="Q821" s="14"/>
      <c r="R821" s="14"/>
      <c r="S821" s="14"/>
    </row>
    <row r="822" spans="16:19" x14ac:dyDescent="0.2">
      <c r="P822" s="14"/>
      <c r="Q822" s="14"/>
      <c r="R822" s="14"/>
      <c r="S822" s="14"/>
    </row>
    <row r="823" spans="16:19" x14ac:dyDescent="0.2">
      <c r="P823" s="14"/>
      <c r="Q823" s="14"/>
      <c r="R823" s="14"/>
      <c r="S823" s="14"/>
    </row>
    <row r="824" spans="16:19" x14ac:dyDescent="0.2">
      <c r="P824" s="14"/>
      <c r="Q824" s="14"/>
      <c r="R824" s="14"/>
      <c r="S824" s="14"/>
    </row>
    <row r="825" spans="16:19" x14ac:dyDescent="0.2">
      <c r="P825" s="14"/>
      <c r="Q825" s="14"/>
      <c r="R825" s="14"/>
      <c r="S825" s="14"/>
    </row>
    <row r="826" spans="16:19" x14ac:dyDescent="0.2">
      <c r="P826" s="14"/>
      <c r="Q826" s="14"/>
      <c r="R826" s="14"/>
      <c r="S826" s="14"/>
    </row>
    <row r="827" spans="16:19" x14ac:dyDescent="0.2">
      <c r="P827" s="14"/>
      <c r="Q827" s="14"/>
      <c r="R827" s="14"/>
      <c r="S827" s="14"/>
    </row>
    <row r="828" spans="16:19" x14ac:dyDescent="0.2">
      <c r="P828" s="14"/>
      <c r="Q828" s="14"/>
      <c r="R828" s="14"/>
      <c r="S828" s="14"/>
    </row>
    <row r="829" spans="16:19" x14ac:dyDescent="0.2">
      <c r="P829" s="14"/>
      <c r="Q829" s="14"/>
      <c r="R829" s="14"/>
      <c r="S829" s="14"/>
    </row>
    <row r="830" spans="16:19" x14ac:dyDescent="0.2">
      <c r="P830" s="14"/>
      <c r="Q830" s="14"/>
      <c r="R830" s="14"/>
      <c r="S830" s="14"/>
    </row>
    <row r="831" spans="16:19" x14ac:dyDescent="0.2">
      <c r="P831" s="14"/>
      <c r="Q831" s="14"/>
      <c r="R831" s="14"/>
      <c r="S831" s="14"/>
    </row>
    <row r="832" spans="16:19" x14ac:dyDescent="0.2">
      <c r="P832" s="14"/>
      <c r="Q832" s="14"/>
      <c r="R832" s="14"/>
      <c r="S832" s="14"/>
    </row>
    <row r="833" spans="16:19" x14ac:dyDescent="0.2">
      <c r="P833" s="14"/>
      <c r="Q833" s="14"/>
      <c r="R833" s="14"/>
      <c r="S833" s="14"/>
    </row>
    <row r="834" spans="16:19" x14ac:dyDescent="0.2">
      <c r="P834" s="14"/>
      <c r="Q834" s="14"/>
      <c r="R834" s="14"/>
      <c r="S834" s="14"/>
    </row>
    <row r="835" spans="16:19" x14ac:dyDescent="0.2">
      <c r="P835" s="14"/>
      <c r="Q835" s="14"/>
      <c r="R835" s="14"/>
      <c r="S835" s="14"/>
    </row>
    <row r="836" spans="16:19" x14ac:dyDescent="0.2">
      <c r="P836" s="14"/>
      <c r="Q836" s="14"/>
      <c r="R836" s="14"/>
      <c r="S836" s="14"/>
    </row>
    <row r="837" spans="16:19" x14ac:dyDescent="0.2">
      <c r="P837" s="14"/>
      <c r="Q837" s="14"/>
      <c r="R837" s="14"/>
      <c r="S837" s="14"/>
    </row>
    <row r="838" spans="16:19" x14ac:dyDescent="0.2">
      <c r="P838" s="14"/>
      <c r="Q838" s="14"/>
      <c r="R838" s="14"/>
      <c r="S838" s="14"/>
    </row>
    <row r="839" spans="16:19" x14ac:dyDescent="0.2">
      <c r="P839" s="14"/>
      <c r="Q839" s="14"/>
      <c r="R839" s="14"/>
      <c r="S839" s="14"/>
    </row>
    <row r="840" spans="16:19" x14ac:dyDescent="0.2">
      <c r="P840" s="14"/>
      <c r="Q840" s="14"/>
      <c r="R840" s="14"/>
      <c r="S840" s="14"/>
    </row>
    <row r="841" spans="16:19" x14ac:dyDescent="0.2">
      <c r="P841" s="14"/>
      <c r="Q841" s="14"/>
      <c r="R841" s="14"/>
      <c r="S841" s="14"/>
    </row>
    <row r="842" spans="16:19" x14ac:dyDescent="0.2">
      <c r="P842" s="14"/>
      <c r="Q842" s="14"/>
      <c r="R842" s="14"/>
      <c r="S842" s="14"/>
    </row>
    <row r="843" spans="16:19" x14ac:dyDescent="0.2">
      <c r="P843" s="14"/>
      <c r="Q843" s="14"/>
      <c r="R843" s="14"/>
      <c r="S843" s="14"/>
    </row>
    <row r="844" spans="16:19" x14ac:dyDescent="0.2">
      <c r="P844" s="14"/>
      <c r="Q844" s="14"/>
      <c r="R844" s="14"/>
      <c r="S844" s="14"/>
    </row>
    <row r="845" spans="16:19" x14ac:dyDescent="0.2">
      <c r="P845" s="14"/>
      <c r="Q845" s="14"/>
      <c r="R845" s="14"/>
      <c r="S845" s="14"/>
    </row>
    <row r="846" spans="16:19" x14ac:dyDescent="0.2">
      <c r="P846" s="14"/>
      <c r="Q846" s="14"/>
      <c r="R846" s="14"/>
      <c r="S846" s="14"/>
    </row>
    <row r="847" spans="16:19" x14ac:dyDescent="0.2">
      <c r="P847" s="14"/>
      <c r="Q847" s="14"/>
      <c r="R847" s="14"/>
      <c r="S847" s="14"/>
    </row>
    <row r="848" spans="16:19" x14ac:dyDescent="0.2">
      <c r="P848" s="14"/>
      <c r="Q848" s="14"/>
      <c r="R848" s="14"/>
      <c r="S848" s="14"/>
    </row>
    <row r="849" spans="16:19" x14ac:dyDescent="0.2">
      <c r="P849" s="14"/>
      <c r="Q849" s="14"/>
      <c r="R849" s="14"/>
      <c r="S849" s="14"/>
    </row>
    <row r="850" spans="16:19" x14ac:dyDescent="0.2">
      <c r="P850" s="14"/>
      <c r="Q850" s="14"/>
      <c r="R850" s="14"/>
      <c r="S850" s="14"/>
    </row>
    <row r="851" spans="16:19" x14ac:dyDescent="0.2">
      <c r="P851" s="14"/>
      <c r="Q851" s="14"/>
      <c r="R851" s="14"/>
      <c r="S851" s="14"/>
    </row>
    <row r="852" spans="16:19" x14ac:dyDescent="0.2">
      <c r="P852" s="14"/>
      <c r="Q852" s="14"/>
      <c r="R852" s="14"/>
      <c r="S852" s="14"/>
    </row>
    <row r="853" spans="16:19" x14ac:dyDescent="0.2">
      <c r="P853" s="14"/>
      <c r="Q853" s="14"/>
      <c r="R853" s="14"/>
      <c r="S853" s="14"/>
    </row>
    <row r="854" spans="16:19" x14ac:dyDescent="0.2">
      <c r="P854" s="14"/>
      <c r="Q854" s="14"/>
      <c r="R854" s="14"/>
      <c r="S854" s="14"/>
    </row>
    <row r="855" spans="16:19" x14ac:dyDescent="0.2">
      <c r="P855" s="14"/>
      <c r="Q855" s="14"/>
      <c r="R855" s="14"/>
      <c r="S855" s="14"/>
    </row>
    <row r="856" spans="16:19" x14ac:dyDescent="0.2">
      <c r="P856" s="14"/>
      <c r="Q856" s="14"/>
      <c r="R856" s="14"/>
      <c r="S856" s="14"/>
    </row>
    <row r="857" spans="16:19" x14ac:dyDescent="0.2">
      <c r="P857" s="14"/>
      <c r="Q857" s="14"/>
      <c r="R857" s="14"/>
      <c r="S857" s="14"/>
    </row>
    <row r="858" spans="16:19" x14ac:dyDescent="0.2">
      <c r="P858" s="14"/>
      <c r="Q858" s="14"/>
      <c r="R858" s="14"/>
      <c r="S858" s="14"/>
    </row>
    <row r="859" spans="16:19" x14ac:dyDescent="0.2">
      <c r="P859" s="14"/>
      <c r="Q859" s="14"/>
      <c r="R859" s="14"/>
      <c r="S859" s="14"/>
    </row>
    <row r="860" spans="16:19" x14ac:dyDescent="0.2">
      <c r="P860" s="14"/>
      <c r="Q860" s="14"/>
      <c r="R860" s="14"/>
      <c r="S860" s="14"/>
    </row>
    <row r="861" spans="16:19" x14ac:dyDescent="0.2">
      <c r="P861" s="14"/>
      <c r="Q861" s="14"/>
      <c r="R861" s="14"/>
      <c r="S861" s="14"/>
    </row>
    <row r="862" spans="16:19" x14ac:dyDescent="0.2">
      <c r="P862" s="14"/>
      <c r="Q862" s="14"/>
      <c r="R862" s="14"/>
      <c r="S862" s="14"/>
    </row>
    <row r="863" spans="16:19" x14ac:dyDescent="0.2">
      <c r="P863" s="14"/>
      <c r="Q863" s="14"/>
      <c r="R863" s="14"/>
      <c r="S863" s="14"/>
    </row>
    <row r="864" spans="16:19" x14ac:dyDescent="0.2">
      <c r="P864" s="14"/>
      <c r="Q864" s="14"/>
      <c r="R864" s="14"/>
      <c r="S864" s="14"/>
    </row>
    <row r="865" spans="16:19" x14ac:dyDescent="0.2">
      <c r="P865" s="14"/>
      <c r="Q865" s="14"/>
      <c r="R865" s="14"/>
      <c r="S865" s="14"/>
    </row>
    <row r="866" spans="16:19" x14ac:dyDescent="0.2">
      <c r="P866" s="14"/>
      <c r="Q866" s="14"/>
      <c r="R866" s="14"/>
      <c r="S866" s="14"/>
    </row>
    <row r="867" spans="16:19" x14ac:dyDescent="0.2">
      <c r="P867" s="14"/>
      <c r="Q867" s="14"/>
      <c r="R867" s="14"/>
      <c r="S867" s="14"/>
    </row>
    <row r="868" spans="16:19" x14ac:dyDescent="0.2">
      <c r="P868" s="14"/>
      <c r="Q868" s="14"/>
      <c r="R868" s="14"/>
      <c r="S868" s="14"/>
    </row>
    <row r="869" spans="16:19" x14ac:dyDescent="0.2">
      <c r="P869" s="14"/>
      <c r="Q869" s="14"/>
      <c r="R869" s="14"/>
      <c r="S869" s="14"/>
    </row>
    <row r="870" spans="16:19" x14ac:dyDescent="0.2">
      <c r="P870" s="14"/>
      <c r="Q870" s="14"/>
      <c r="R870" s="14"/>
      <c r="S870" s="14"/>
    </row>
    <row r="871" spans="16:19" x14ac:dyDescent="0.2">
      <c r="P871" s="14"/>
      <c r="Q871" s="14"/>
      <c r="R871" s="14"/>
      <c r="S871" s="14"/>
    </row>
    <row r="872" spans="16:19" x14ac:dyDescent="0.2">
      <c r="P872" s="14"/>
      <c r="Q872" s="14"/>
      <c r="R872" s="14"/>
      <c r="S872" s="14"/>
    </row>
    <row r="873" spans="16:19" x14ac:dyDescent="0.2">
      <c r="P873" s="14"/>
      <c r="Q873" s="14"/>
      <c r="R873" s="14"/>
      <c r="S873" s="14"/>
    </row>
    <row r="874" spans="16:19" x14ac:dyDescent="0.2">
      <c r="P874" s="14"/>
      <c r="Q874" s="14"/>
      <c r="R874" s="14"/>
      <c r="S874" s="14"/>
    </row>
    <row r="875" spans="16:19" x14ac:dyDescent="0.2">
      <c r="P875" s="14"/>
      <c r="Q875" s="14"/>
      <c r="R875" s="14"/>
      <c r="S875" s="14"/>
    </row>
    <row r="876" spans="16:19" x14ac:dyDescent="0.2">
      <c r="P876" s="14"/>
      <c r="Q876" s="14"/>
      <c r="R876" s="14"/>
      <c r="S876" s="14"/>
    </row>
    <row r="877" spans="16:19" x14ac:dyDescent="0.2">
      <c r="P877" s="14"/>
      <c r="Q877" s="14"/>
      <c r="R877" s="14"/>
      <c r="S877" s="14"/>
    </row>
    <row r="878" spans="16:19" x14ac:dyDescent="0.2">
      <c r="P878" s="14"/>
      <c r="Q878" s="14"/>
      <c r="R878" s="14"/>
      <c r="S878" s="14"/>
    </row>
    <row r="879" spans="16:19" x14ac:dyDescent="0.2">
      <c r="P879" s="14"/>
      <c r="Q879" s="14"/>
      <c r="R879" s="14"/>
      <c r="S879" s="14"/>
    </row>
    <row r="880" spans="16:19" x14ac:dyDescent="0.2">
      <c r="P880" s="14"/>
      <c r="Q880" s="14"/>
      <c r="R880" s="14"/>
      <c r="S880" s="14"/>
    </row>
    <row r="881" spans="16:19" x14ac:dyDescent="0.2">
      <c r="P881" s="14"/>
      <c r="Q881" s="14"/>
      <c r="R881" s="14"/>
      <c r="S881" s="14"/>
    </row>
    <row r="882" spans="16:19" x14ac:dyDescent="0.2">
      <c r="P882" s="14"/>
      <c r="Q882" s="14"/>
      <c r="R882" s="14"/>
      <c r="S882" s="14"/>
    </row>
    <row r="883" spans="16:19" x14ac:dyDescent="0.2">
      <c r="P883" s="14"/>
      <c r="Q883" s="14"/>
      <c r="R883" s="14"/>
      <c r="S883" s="14"/>
    </row>
    <row r="884" spans="16:19" x14ac:dyDescent="0.2">
      <c r="P884" s="14"/>
      <c r="Q884" s="14"/>
      <c r="R884" s="14"/>
      <c r="S884" s="14"/>
    </row>
    <row r="885" spans="16:19" x14ac:dyDescent="0.2">
      <c r="P885" s="14"/>
      <c r="Q885" s="14"/>
      <c r="R885" s="14"/>
      <c r="S885" s="14"/>
    </row>
    <row r="886" spans="16:19" x14ac:dyDescent="0.2">
      <c r="P886" s="14"/>
      <c r="Q886" s="14"/>
      <c r="R886" s="14"/>
      <c r="S886" s="14"/>
    </row>
    <row r="887" spans="16:19" x14ac:dyDescent="0.2">
      <c r="P887" s="14"/>
      <c r="Q887" s="14"/>
      <c r="R887" s="14"/>
      <c r="S887" s="14"/>
    </row>
    <row r="888" spans="16:19" x14ac:dyDescent="0.2">
      <c r="P888" s="14"/>
      <c r="Q888" s="14"/>
      <c r="R888" s="14"/>
      <c r="S888" s="14"/>
    </row>
    <row r="889" spans="16:19" x14ac:dyDescent="0.2">
      <c r="P889" s="14"/>
      <c r="Q889" s="14"/>
      <c r="R889" s="14"/>
      <c r="S889" s="14"/>
    </row>
    <row r="890" spans="16:19" x14ac:dyDescent="0.2">
      <c r="P890" s="14"/>
      <c r="Q890" s="14"/>
      <c r="R890" s="14"/>
      <c r="S890" s="14"/>
    </row>
    <row r="891" spans="16:19" x14ac:dyDescent="0.2">
      <c r="P891" s="14"/>
      <c r="Q891" s="14"/>
      <c r="R891" s="14"/>
      <c r="S891" s="14"/>
    </row>
    <row r="892" spans="16:19" x14ac:dyDescent="0.2">
      <c r="P892" s="14"/>
      <c r="Q892" s="14"/>
      <c r="R892" s="14"/>
      <c r="S892" s="14"/>
    </row>
    <row r="893" spans="16:19" x14ac:dyDescent="0.2">
      <c r="P893" s="14"/>
      <c r="Q893" s="14"/>
      <c r="R893" s="14"/>
      <c r="S893" s="14"/>
    </row>
    <row r="894" spans="16:19" x14ac:dyDescent="0.2">
      <c r="P894" s="14"/>
      <c r="Q894" s="14"/>
      <c r="R894" s="14"/>
      <c r="S894" s="14"/>
    </row>
    <row r="895" spans="16:19" x14ac:dyDescent="0.2">
      <c r="P895" s="14"/>
      <c r="Q895" s="14"/>
      <c r="R895" s="14"/>
      <c r="S895" s="14"/>
    </row>
    <row r="896" spans="16:19" x14ac:dyDescent="0.2">
      <c r="P896" s="14"/>
      <c r="Q896" s="14"/>
      <c r="R896" s="14"/>
      <c r="S896" s="14"/>
    </row>
    <row r="897" spans="16:19" x14ac:dyDescent="0.2">
      <c r="P897" s="14"/>
      <c r="Q897" s="14"/>
      <c r="R897" s="14"/>
      <c r="S897" s="14"/>
    </row>
    <row r="898" spans="16:19" x14ac:dyDescent="0.2">
      <c r="P898" s="14"/>
      <c r="Q898" s="14"/>
      <c r="R898" s="14"/>
      <c r="S898" s="14"/>
    </row>
    <row r="899" spans="16:19" x14ac:dyDescent="0.2">
      <c r="P899" s="14"/>
      <c r="Q899" s="14"/>
      <c r="R899" s="14"/>
      <c r="S899" s="14"/>
    </row>
    <row r="900" spans="16:19" x14ac:dyDescent="0.2">
      <c r="P900" s="14"/>
      <c r="Q900" s="14"/>
      <c r="R900" s="14"/>
      <c r="S900" s="14"/>
    </row>
    <row r="901" spans="16:19" x14ac:dyDescent="0.2">
      <c r="P901" s="14"/>
      <c r="Q901" s="14"/>
      <c r="R901" s="14"/>
      <c r="S901" s="14"/>
    </row>
    <row r="902" spans="16:19" x14ac:dyDescent="0.2">
      <c r="P902" s="14"/>
      <c r="Q902" s="14"/>
      <c r="R902" s="14"/>
      <c r="S902" s="14"/>
    </row>
    <row r="903" spans="16:19" x14ac:dyDescent="0.2">
      <c r="P903" s="14"/>
      <c r="Q903" s="14"/>
      <c r="R903" s="14"/>
      <c r="S903" s="14"/>
    </row>
    <row r="904" spans="16:19" x14ac:dyDescent="0.2">
      <c r="P904" s="14"/>
      <c r="Q904" s="14"/>
      <c r="R904" s="14"/>
      <c r="S904" s="14"/>
    </row>
    <row r="905" spans="16:19" x14ac:dyDescent="0.2">
      <c r="P905" s="14"/>
      <c r="Q905" s="14"/>
      <c r="R905" s="14"/>
      <c r="S905" s="14"/>
    </row>
    <row r="906" spans="16:19" x14ac:dyDescent="0.2">
      <c r="P906" s="14"/>
      <c r="Q906" s="14"/>
      <c r="R906" s="14"/>
      <c r="S906" s="14"/>
    </row>
    <row r="907" spans="16:19" x14ac:dyDescent="0.2">
      <c r="P907" s="14"/>
      <c r="Q907" s="14"/>
      <c r="R907" s="14"/>
      <c r="S907" s="14"/>
    </row>
    <row r="908" spans="16:19" x14ac:dyDescent="0.2">
      <c r="P908" s="14"/>
      <c r="Q908" s="14"/>
      <c r="R908" s="14"/>
      <c r="S908" s="14"/>
    </row>
    <row r="909" spans="16:19" x14ac:dyDescent="0.2">
      <c r="P909" s="14"/>
      <c r="Q909" s="14"/>
      <c r="R909" s="14"/>
      <c r="S909" s="14"/>
    </row>
    <row r="910" spans="16:19" x14ac:dyDescent="0.2">
      <c r="P910" s="14"/>
      <c r="Q910" s="14"/>
      <c r="R910" s="14"/>
      <c r="S910" s="14"/>
    </row>
    <row r="911" spans="16:19" x14ac:dyDescent="0.2">
      <c r="P911" s="14"/>
      <c r="Q911" s="14"/>
      <c r="R911" s="14"/>
      <c r="S911" s="14"/>
    </row>
    <row r="912" spans="16:19" x14ac:dyDescent="0.2">
      <c r="P912" s="14"/>
      <c r="Q912" s="14"/>
      <c r="R912" s="14"/>
      <c r="S912" s="14"/>
    </row>
    <row r="913" spans="16:19" x14ac:dyDescent="0.2">
      <c r="P913" s="14"/>
      <c r="Q913" s="14"/>
      <c r="R913" s="14"/>
      <c r="S913" s="14"/>
    </row>
    <row r="914" spans="16:19" x14ac:dyDescent="0.2">
      <c r="P914" s="14"/>
      <c r="Q914" s="14"/>
      <c r="R914" s="14"/>
      <c r="S914" s="14"/>
    </row>
    <row r="915" spans="16:19" x14ac:dyDescent="0.2">
      <c r="P915" s="14"/>
      <c r="Q915" s="14"/>
      <c r="R915" s="14"/>
      <c r="S915" s="14"/>
    </row>
    <row r="916" spans="16:19" x14ac:dyDescent="0.2">
      <c r="P916" s="14"/>
      <c r="Q916" s="14"/>
      <c r="R916" s="14"/>
      <c r="S916" s="14"/>
    </row>
    <row r="917" spans="16:19" x14ac:dyDescent="0.2">
      <c r="P917" s="14"/>
      <c r="Q917" s="14"/>
      <c r="R917" s="14"/>
      <c r="S917" s="14"/>
    </row>
    <row r="918" spans="16:19" x14ac:dyDescent="0.2">
      <c r="P918" s="14"/>
      <c r="Q918" s="14"/>
      <c r="R918" s="14"/>
      <c r="S918" s="14"/>
    </row>
    <row r="919" spans="16:19" x14ac:dyDescent="0.2">
      <c r="P919" s="14"/>
      <c r="Q919" s="14"/>
      <c r="R919" s="14"/>
      <c r="S919" s="14"/>
    </row>
    <row r="920" spans="16:19" x14ac:dyDescent="0.2">
      <c r="P920" s="14"/>
      <c r="Q920" s="14"/>
      <c r="R920" s="14"/>
      <c r="S920" s="14"/>
    </row>
    <row r="921" spans="16:19" x14ac:dyDescent="0.2">
      <c r="P921" s="14"/>
      <c r="Q921" s="14"/>
      <c r="R921" s="14"/>
      <c r="S921" s="14"/>
    </row>
    <row r="922" spans="16:19" x14ac:dyDescent="0.2">
      <c r="P922" s="14"/>
      <c r="Q922" s="14"/>
      <c r="R922" s="14"/>
      <c r="S922" s="14"/>
    </row>
    <row r="923" spans="16:19" x14ac:dyDescent="0.2">
      <c r="P923" s="14"/>
      <c r="Q923" s="14"/>
      <c r="R923" s="14"/>
      <c r="S923" s="14"/>
    </row>
    <row r="924" spans="16:19" x14ac:dyDescent="0.2">
      <c r="P924" s="14"/>
      <c r="Q924" s="14"/>
      <c r="R924" s="14"/>
      <c r="S924" s="14"/>
    </row>
    <row r="925" spans="16:19" x14ac:dyDescent="0.2">
      <c r="P925" s="14"/>
      <c r="Q925" s="14"/>
      <c r="R925" s="14"/>
      <c r="S925" s="14"/>
    </row>
    <row r="926" spans="16:19" x14ac:dyDescent="0.2">
      <c r="P926" s="14"/>
      <c r="Q926" s="14"/>
      <c r="R926" s="14"/>
      <c r="S926" s="14"/>
    </row>
    <row r="927" spans="16:19" x14ac:dyDescent="0.2">
      <c r="P927" s="14"/>
      <c r="Q927" s="14"/>
      <c r="R927" s="14"/>
      <c r="S927" s="14"/>
    </row>
    <row r="928" spans="16:19" x14ac:dyDescent="0.2">
      <c r="P928" s="14"/>
      <c r="Q928" s="14"/>
      <c r="R928" s="14"/>
      <c r="S928" s="14"/>
    </row>
    <row r="929" spans="16:19" x14ac:dyDescent="0.2">
      <c r="P929" s="14"/>
      <c r="Q929" s="14"/>
      <c r="R929" s="14"/>
      <c r="S929" s="14"/>
    </row>
    <row r="930" spans="16:19" x14ac:dyDescent="0.2">
      <c r="P930" s="14"/>
      <c r="Q930" s="14"/>
      <c r="R930" s="14"/>
      <c r="S930" s="14"/>
    </row>
    <row r="931" spans="16:19" x14ac:dyDescent="0.2">
      <c r="P931" s="14"/>
      <c r="Q931" s="14"/>
      <c r="R931" s="14"/>
      <c r="S931" s="14"/>
    </row>
    <row r="932" spans="16:19" x14ac:dyDescent="0.2">
      <c r="P932" s="14"/>
      <c r="Q932" s="14"/>
      <c r="R932" s="14"/>
      <c r="S932" s="14"/>
    </row>
    <row r="933" spans="16:19" x14ac:dyDescent="0.2">
      <c r="P933" s="14"/>
      <c r="Q933" s="14"/>
      <c r="R933" s="14"/>
      <c r="S933" s="14"/>
    </row>
    <row r="934" spans="16:19" x14ac:dyDescent="0.2">
      <c r="P934" s="14"/>
      <c r="Q934" s="14"/>
      <c r="R934" s="14"/>
      <c r="S934" s="14"/>
    </row>
    <row r="935" spans="16:19" x14ac:dyDescent="0.2">
      <c r="P935" s="14"/>
      <c r="Q935" s="14"/>
      <c r="R935" s="14"/>
      <c r="S935" s="14"/>
    </row>
    <row r="936" spans="16:19" x14ac:dyDescent="0.2">
      <c r="P936" s="14"/>
      <c r="Q936" s="14"/>
      <c r="R936" s="14"/>
      <c r="S936" s="14"/>
    </row>
    <row r="937" spans="16:19" x14ac:dyDescent="0.2">
      <c r="P937" s="14"/>
      <c r="Q937" s="14"/>
      <c r="R937" s="14"/>
      <c r="S937" s="14"/>
    </row>
    <row r="938" spans="16:19" x14ac:dyDescent="0.2">
      <c r="P938" s="14"/>
      <c r="Q938" s="14"/>
      <c r="R938" s="14"/>
      <c r="S938" s="14"/>
    </row>
    <row r="939" spans="16:19" x14ac:dyDescent="0.2">
      <c r="P939" s="14"/>
      <c r="Q939" s="14"/>
      <c r="R939" s="14"/>
      <c r="S939" s="14"/>
    </row>
    <row r="940" spans="16:19" x14ac:dyDescent="0.2">
      <c r="P940" s="14"/>
      <c r="Q940" s="14"/>
      <c r="R940" s="14"/>
      <c r="S940" s="14"/>
    </row>
    <row r="941" spans="16:19" x14ac:dyDescent="0.2">
      <c r="P941" s="14"/>
      <c r="Q941" s="14"/>
      <c r="R941" s="14"/>
      <c r="S941" s="14"/>
    </row>
    <row r="942" spans="16:19" x14ac:dyDescent="0.2">
      <c r="P942" s="14"/>
      <c r="Q942" s="14"/>
      <c r="R942" s="14"/>
      <c r="S942" s="14"/>
    </row>
    <row r="943" spans="16:19" x14ac:dyDescent="0.2">
      <c r="P943" s="14"/>
      <c r="Q943" s="14"/>
      <c r="R943" s="14"/>
      <c r="S943" s="14"/>
    </row>
    <row r="944" spans="16:19" x14ac:dyDescent="0.2">
      <c r="P944" s="14"/>
      <c r="Q944" s="14"/>
      <c r="R944" s="14"/>
      <c r="S944" s="14"/>
    </row>
    <row r="945" spans="16:19" x14ac:dyDescent="0.2">
      <c r="P945" s="14"/>
      <c r="Q945" s="14"/>
      <c r="R945" s="14"/>
      <c r="S945" s="14"/>
    </row>
    <row r="946" spans="16:19" x14ac:dyDescent="0.2">
      <c r="P946" s="14"/>
      <c r="Q946" s="14"/>
      <c r="R946" s="14"/>
      <c r="S946" s="14"/>
    </row>
    <row r="947" spans="16:19" x14ac:dyDescent="0.2">
      <c r="P947" s="14"/>
      <c r="Q947" s="14"/>
      <c r="R947" s="14"/>
      <c r="S947" s="14"/>
    </row>
    <row r="948" spans="16:19" x14ac:dyDescent="0.2">
      <c r="P948" s="14"/>
      <c r="Q948" s="14"/>
      <c r="R948" s="14"/>
      <c r="S948" s="14"/>
    </row>
    <row r="949" spans="16:19" x14ac:dyDescent="0.2">
      <c r="P949" s="14"/>
      <c r="Q949" s="14"/>
      <c r="R949" s="14"/>
      <c r="S949" s="14"/>
    </row>
    <row r="950" spans="16:19" x14ac:dyDescent="0.2">
      <c r="P950" s="14"/>
      <c r="Q950" s="14"/>
      <c r="R950" s="14"/>
      <c r="S950" s="14"/>
    </row>
    <row r="951" spans="16:19" x14ac:dyDescent="0.2">
      <c r="P951" s="14"/>
      <c r="Q951" s="14"/>
      <c r="R951" s="14"/>
      <c r="S951" s="14"/>
    </row>
    <row r="952" spans="16:19" x14ac:dyDescent="0.2">
      <c r="P952" s="14"/>
      <c r="Q952" s="14"/>
      <c r="R952" s="14"/>
      <c r="S952" s="14"/>
    </row>
    <row r="953" spans="16:19" x14ac:dyDescent="0.2">
      <c r="P953" s="14"/>
      <c r="Q953" s="14"/>
      <c r="R953" s="14"/>
      <c r="S953" s="14"/>
    </row>
    <row r="954" spans="16:19" x14ac:dyDescent="0.2">
      <c r="P954" s="14"/>
      <c r="Q954" s="14"/>
      <c r="R954" s="14"/>
      <c r="S954" s="14"/>
    </row>
    <row r="955" spans="16:19" x14ac:dyDescent="0.2">
      <c r="P955" s="14"/>
      <c r="Q955" s="14"/>
      <c r="R955" s="14"/>
      <c r="S955" s="14"/>
    </row>
    <row r="956" spans="16:19" x14ac:dyDescent="0.2">
      <c r="P956" s="14"/>
      <c r="Q956" s="14"/>
      <c r="R956" s="14"/>
      <c r="S956" s="14"/>
    </row>
    <row r="957" spans="16:19" x14ac:dyDescent="0.2">
      <c r="P957" s="14"/>
      <c r="Q957" s="14"/>
      <c r="R957" s="14"/>
      <c r="S957" s="14"/>
    </row>
    <row r="958" spans="16:19" x14ac:dyDescent="0.2">
      <c r="P958" s="14"/>
      <c r="Q958" s="14"/>
      <c r="R958" s="14"/>
      <c r="S958" s="14"/>
    </row>
    <row r="959" spans="16:19" x14ac:dyDescent="0.2">
      <c r="P959" s="14"/>
      <c r="Q959" s="14"/>
      <c r="R959" s="14"/>
      <c r="S959" s="14"/>
    </row>
    <row r="960" spans="16:19" x14ac:dyDescent="0.2">
      <c r="P960" s="14"/>
      <c r="Q960" s="14"/>
      <c r="R960" s="14"/>
      <c r="S960" s="14"/>
    </row>
    <row r="961" spans="16:19" x14ac:dyDescent="0.2">
      <c r="P961" s="14"/>
      <c r="Q961" s="14"/>
      <c r="R961" s="14"/>
      <c r="S961" s="14"/>
    </row>
    <row r="962" spans="16:19" x14ac:dyDescent="0.2">
      <c r="P962" s="14"/>
      <c r="Q962" s="14"/>
      <c r="R962" s="14"/>
      <c r="S962" s="14"/>
    </row>
    <row r="963" spans="16:19" x14ac:dyDescent="0.2">
      <c r="P963" s="14"/>
      <c r="Q963" s="14"/>
      <c r="R963" s="14"/>
      <c r="S963" s="14"/>
    </row>
    <row r="964" spans="16:19" x14ac:dyDescent="0.2">
      <c r="P964" s="14"/>
      <c r="Q964" s="14"/>
      <c r="R964" s="14"/>
      <c r="S964" s="14"/>
    </row>
    <row r="965" spans="16:19" x14ac:dyDescent="0.2">
      <c r="P965" s="14"/>
      <c r="Q965" s="14"/>
      <c r="R965" s="14"/>
      <c r="S965" s="14"/>
    </row>
    <row r="966" spans="16:19" x14ac:dyDescent="0.2">
      <c r="P966" s="14"/>
      <c r="Q966" s="14"/>
      <c r="R966" s="14"/>
      <c r="S966" s="14"/>
    </row>
    <row r="967" spans="16:19" x14ac:dyDescent="0.2">
      <c r="P967" s="14"/>
      <c r="Q967" s="14"/>
      <c r="R967" s="14"/>
      <c r="S967" s="14"/>
    </row>
    <row r="968" spans="16:19" x14ac:dyDescent="0.2">
      <c r="P968" s="14"/>
      <c r="Q968" s="14"/>
      <c r="R968" s="14"/>
      <c r="S968" s="14"/>
    </row>
    <row r="969" spans="16:19" x14ac:dyDescent="0.2">
      <c r="P969" s="14"/>
      <c r="Q969" s="14"/>
      <c r="R969" s="14"/>
      <c r="S969" s="14"/>
    </row>
    <row r="970" spans="16:19" x14ac:dyDescent="0.2">
      <c r="P970" s="14"/>
      <c r="Q970" s="14"/>
      <c r="R970" s="14"/>
      <c r="S970" s="14"/>
    </row>
    <row r="971" spans="16:19" x14ac:dyDescent="0.2">
      <c r="P971" s="14"/>
      <c r="Q971" s="14"/>
      <c r="R971" s="14"/>
      <c r="S971" s="14"/>
    </row>
    <row r="972" spans="16:19" x14ac:dyDescent="0.2">
      <c r="P972" s="14"/>
      <c r="Q972" s="14"/>
      <c r="R972" s="14"/>
      <c r="S972" s="14"/>
    </row>
    <row r="973" spans="16:19" x14ac:dyDescent="0.2">
      <c r="P973" s="14"/>
      <c r="Q973" s="14"/>
      <c r="R973" s="14"/>
      <c r="S973" s="14"/>
    </row>
  </sheetData>
  <phoneticPr fontId="0" type="noConversion"/>
  <pageMargins left="0.75" right="0.75" top="1" bottom="1" header="0.5" footer="0.5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24" workbookViewId="0">
      <selection activeCell="A42" sqref="A42"/>
    </sheetView>
  </sheetViews>
  <sheetFormatPr defaultRowHeight="13.2" x14ac:dyDescent="0.25"/>
  <cols>
    <col min="2" max="2" width="11.6640625" customWidth="1"/>
    <col min="3" max="3" width="9.5546875" bestFit="1" customWidth="1"/>
    <col min="4" max="4" width="10.6640625" bestFit="1" customWidth="1"/>
  </cols>
  <sheetData>
    <row r="3" spans="1:4" ht="13.8" x14ac:dyDescent="0.25">
      <c r="A3" s="134"/>
      <c r="B3" s="3" t="s">
        <v>307</v>
      </c>
      <c r="C3" s="87"/>
      <c r="D3" s="87"/>
    </row>
    <row r="4" spans="1:4" x14ac:dyDescent="0.25">
      <c r="A4" s="3"/>
      <c r="B4" s="331" t="s">
        <v>306</v>
      </c>
      <c r="C4" s="87"/>
      <c r="D4" s="3"/>
    </row>
    <row r="5" spans="1:4" x14ac:dyDescent="0.25">
      <c r="A5" s="5" t="s">
        <v>11</v>
      </c>
      <c r="B5" s="6" t="s">
        <v>20</v>
      </c>
      <c r="C5" s="6" t="s">
        <v>21</v>
      </c>
    </row>
    <row r="6" spans="1:4" x14ac:dyDescent="0.25">
      <c r="A6" s="10">
        <v>1</v>
      </c>
      <c r="B6" s="11">
        <v>-13990</v>
      </c>
      <c r="C6" s="11">
        <v>-14000</v>
      </c>
      <c r="D6" s="25">
        <f>+C6-B6</f>
        <v>-10</v>
      </c>
    </row>
    <row r="7" spans="1:4" x14ac:dyDescent="0.25">
      <c r="A7" s="10">
        <v>2</v>
      </c>
      <c r="B7" s="11">
        <v>-13992</v>
      </c>
      <c r="C7" s="11">
        <v>-14000</v>
      </c>
      <c r="D7" s="25">
        <f t="shared" ref="D7:D36" si="0">+C7-B7</f>
        <v>-8</v>
      </c>
    </row>
    <row r="8" spans="1:4" x14ac:dyDescent="0.25">
      <c r="A8" s="10">
        <v>3</v>
      </c>
      <c r="B8" s="129">
        <v>-14009</v>
      </c>
      <c r="C8" s="11">
        <v>-14000</v>
      </c>
      <c r="D8" s="25">
        <f t="shared" si="0"/>
        <v>9</v>
      </c>
    </row>
    <row r="9" spans="1:4" x14ac:dyDescent="0.25">
      <c r="A9" s="10">
        <v>4</v>
      </c>
      <c r="B9" s="129">
        <v>-14013</v>
      </c>
      <c r="C9" s="11">
        <v>-14000</v>
      </c>
      <c r="D9" s="25">
        <f t="shared" si="0"/>
        <v>13</v>
      </c>
    </row>
    <row r="10" spans="1:4" x14ac:dyDescent="0.25">
      <c r="A10" s="10">
        <v>5</v>
      </c>
      <c r="B10" s="129">
        <v>-13999</v>
      </c>
      <c r="C10" s="11">
        <v>-14000</v>
      </c>
      <c r="D10" s="25">
        <f t="shared" si="0"/>
        <v>-1</v>
      </c>
    </row>
    <row r="11" spans="1:4" x14ac:dyDescent="0.25">
      <c r="A11" s="10">
        <v>6</v>
      </c>
      <c r="B11" s="129">
        <v>-13873</v>
      </c>
      <c r="C11" s="11">
        <v>-13944</v>
      </c>
      <c r="D11" s="25">
        <f t="shared" si="0"/>
        <v>-71</v>
      </c>
    </row>
    <row r="12" spans="1:4" x14ac:dyDescent="0.25">
      <c r="A12" s="10">
        <v>7</v>
      </c>
      <c r="B12" s="129">
        <v>-14088</v>
      </c>
      <c r="C12" s="11">
        <v>-13955</v>
      </c>
      <c r="D12" s="25">
        <f t="shared" si="0"/>
        <v>133</v>
      </c>
    </row>
    <row r="13" spans="1:4" x14ac:dyDescent="0.25">
      <c r="A13" s="10">
        <v>8</v>
      </c>
      <c r="B13" s="11">
        <v>-13865</v>
      </c>
      <c r="C13" s="11">
        <v>-14000</v>
      </c>
      <c r="D13" s="25">
        <f t="shared" si="0"/>
        <v>-135</v>
      </c>
    </row>
    <row r="14" spans="1:4" x14ac:dyDescent="0.25">
      <c r="A14" s="10">
        <v>9</v>
      </c>
      <c r="B14" s="11">
        <v>-13897</v>
      </c>
      <c r="C14" s="11">
        <v>-14000</v>
      </c>
      <c r="D14" s="25">
        <f t="shared" si="0"/>
        <v>-103</v>
      </c>
    </row>
    <row r="15" spans="1:4" x14ac:dyDescent="0.25">
      <c r="A15" s="10">
        <v>10</v>
      </c>
      <c r="B15" s="11">
        <v>-13902</v>
      </c>
      <c r="C15" s="11">
        <v>-14000</v>
      </c>
      <c r="D15" s="25">
        <f t="shared" si="0"/>
        <v>-98</v>
      </c>
    </row>
    <row r="16" spans="1:4" x14ac:dyDescent="0.25">
      <c r="A16" s="10">
        <v>11</v>
      </c>
      <c r="B16" s="11">
        <v>-14419</v>
      </c>
      <c r="C16" s="11">
        <v>-14000</v>
      </c>
      <c r="D16" s="25">
        <f t="shared" si="0"/>
        <v>419</v>
      </c>
    </row>
    <row r="17" spans="1:4" x14ac:dyDescent="0.25">
      <c r="A17" s="10">
        <v>12</v>
      </c>
      <c r="B17" s="11">
        <v>-14067</v>
      </c>
      <c r="C17" s="11">
        <v>-14000</v>
      </c>
      <c r="D17" s="25">
        <f t="shared" si="0"/>
        <v>67</v>
      </c>
    </row>
    <row r="18" spans="1:4" x14ac:dyDescent="0.25">
      <c r="A18" s="10">
        <v>13</v>
      </c>
      <c r="B18" s="11">
        <v>-13881</v>
      </c>
      <c r="C18" s="11">
        <v>-14000</v>
      </c>
      <c r="D18" s="25">
        <f t="shared" si="0"/>
        <v>-119</v>
      </c>
    </row>
    <row r="19" spans="1:4" x14ac:dyDescent="0.25">
      <c r="A19" s="10">
        <v>14</v>
      </c>
      <c r="B19" s="11">
        <v>-13922</v>
      </c>
      <c r="C19" s="11">
        <v>-14000</v>
      </c>
      <c r="D19" s="25">
        <f t="shared" si="0"/>
        <v>-78</v>
      </c>
    </row>
    <row r="20" spans="1:4" x14ac:dyDescent="0.25">
      <c r="A20" s="10">
        <v>15</v>
      </c>
      <c r="B20" s="11">
        <v>-13942</v>
      </c>
      <c r="C20" s="11">
        <v>-14000</v>
      </c>
      <c r="D20" s="25">
        <f t="shared" si="0"/>
        <v>-58</v>
      </c>
    </row>
    <row r="21" spans="1:4" x14ac:dyDescent="0.25">
      <c r="A21" s="10">
        <v>16</v>
      </c>
      <c r="B21" s="11">
        <v>-13935</v>
      </c>
      <c r="C21" s="11">
        <v>-14000</v>
      </c>
      <c r="D21" s="25">
        <f t="shared" si="0"/>
        <v>-65</v>
      </c>
    </row>
    <row r="22" spans="1:4" x14ac:dyDescent="0.25">
      <c r="A22" s="10">
        <v>17</v>
      </c>
      <c r="B22" s="11"/>
      <c r="C22" s="11"/>
      <c r="D22" s="25">
        <f t="shared" si="0"/>
        <v>0</v>
      </c>
    </row>
    <row r="23" spans="1:4" x14ac:dyDescent="0.25">
      <c r="A23" s="10">
        <v>18</v>
      </c>
      <c r="B23" s="11"/>
      <c r="C23" s="11"/>
      <c r="D23" s="25">
        <f t="shared" si="0"/>
        <v>0</v>
      </c>
    </row>
    <row r="24" spans="1:4" x14ac:dyDescent="0.25">
      <c r="A24" s="10">
        <v>19</v>
      </c>
      <c r="B24" s="11"/>
      <c r="C24" s="11"/>
      <c r="D24" s="25">
        <f t="shared" si="0"/>
        <v>0</v>
      </c>
    </row>
    <row r="25" spans="1:4" x14ac:dyDescent="0.25">
      <c r="A25" s="10">
        <v>20</v>
      </c>
      <c r="B25" s="11"/>
      <c r="C25" s="11"/>
      <c r="D25" s="25">
        <f t="shared" si="0"/>
        <v>0</v>
      </c>
    </row>
    <row r="26" spans="1:4" x14ac:dyDescent="0.25">
      <c r="A26" s="10">
        <v>21</v>
      </c>
      <c r="B26" s="11"/>
      <c r="C26" s="11"/>
      <c r="D26" s="25">
        <f t="shared" si="0"/>
        <v>0</v>
      </c>
    </row>
    <row r="27" spans="1:4" x14ac:dyDescent="0.25">
      <c r="A27" s="10">
        <v>22</v>
      </c>
      <c r="B27" s="11"/>
      <c r="C27" s="11"/>
      <c r="D27" s="25">
        <f t="shared" si="0"/>
        <v>0</v>
      </c>
    </row>
    <row r="28" spans="1:4" x14ac:dyDescent="0.25">
      <c r="A28" s="10">
        <v>23</v>
      </c>
      <c r="B28" s="11"/>
      <c r="C28" s="11"/>
      <c r="D28" s="25">
        <f t="shared" si="0"/>
        <v>0</v>
      </c>
    </row>
    <row r="29" spans="1:4" x14ac:dyDescent="0.25">
      <c r="A29" s="10">
        <v>24</v>
      </c>
      <c r="B29" s="11"/>
      <c r="C29" s="11"/>
      <c r="D29" s="25">
        <f t="shared" si="0"/>
        <v>0</v>
      </c>
    </row>
    <row r="30" spans="1:4" x14ac:dyDescent="0.25">
      <c r="A30" s="10">
        <v>25</v>
      </c>
      <c r="B30" s="11"/>
      <c r="C30" s="11"/>
      <c r="D30" s="25">
        <f t="shared" si="0"/>
        <v>0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-223794</v>
      </c>
      <c r="C37" s="11">
        <f>SUM(C6:C36)</f>
        <v>-223899</v>
      </c>
      <c r="D37" s="25">
        <f>SUM(D6:D36)</f>
        <v>-105</v>
      </c>
    </row>
    <row r="38" spans="1:4" x14ac:dyDescent="0.25">
      <c r="A38" s="26"/>
      <c r="C38" s="14"/>
      <c r="D38" s="329">
        <f>+summary!H4</f>
        <v>2.14</v>
      </c>
    </row>
    <row r="39" spans="1:4" x14ac:dyDescent="0.25">
      <c r="D39" s="138">
        <f>+D38*D37</f>
        <v>-224.70000000000002</v>
      </c>
    </row>
    <row r="40" spans="1:4" x14ac:dyDescent="0.25">
      <c r="A40" s="57">
        <v>37225</v>
      </c>
      <c r="C40" s="15"/>
      <c r="D40" s="523">
        <v>-482.28</v>
      </c>
    </row>
    <row r="41" spans="1:4" x14ac:dyDescent="0.25">
      <c r="A41" s="57">
        <v>37241</v>
      </c>
      <c r="C41" s="48"/>
      <c r="D41" s="138">
        <f>+D40+D39</f>
        <v>-706.98</v>
      </c>
    </row>
    <row r="42" spans="1:4" x14ac:dyDescent="0.25">
      <c r="D42" s="24"/>
    </row>
    <row r="45" spans="1:4" x14ac:dyDescent="0.25">
      <c r="A45" s="32" t="s">
        <v>152</v>
      </c>
      <c r="B45" s="32"/>
      <c r="C45" s="32"/>
      <c r="D45" s="32"/>
    </row>
    <row r="46" spans="1:4" x14ac:dyDescent="0.25">
      <c r="A46" s="49">
        <f>+A40</f>
        <v>37225</v>
      </c>
      <c r="B46" s="32"/>
      <c r="C46" s="32"/>
      <c r="D46" s="513">
        <v>12777</v>
      </c>
    </row>
    <row r="47" spans="1:4" x14ac:dyDescent="0.25">
      <c r="A47" s="49">
        <f>+A41</f>
        <v>37241</v>
      </c>
      <c r="B47" s="32"/>
      <c r="C47" s="32"/>
      <c r="D47" s="355">
        <f>+D37</f>
        <v>-105</v>
      </c>
    </row>
    <row r="48" spans="1:4" x14ac:dyDescent="0.25">
      <c r="A48" s="32"/>
      <c r="B48" s="32"/>
      <c r="C48" s="32"/>
      <c r="D48" s="14">
        <f>+D47+D46</f>
        <v>12672</v>
      </c>
    </row>
    <row r="49" spans="1:4" x14ac:dyDescent="0.25">
      <c r="A49" s="139"/>
      <c r="B49" s="119"/>
      <c r="C49" s="140"/>
      <c r="D49" s="140"/>
    </row>
  </sheetData>
  <phoneticPr fontId="0" type="noConversion"/>
  <pageMargins left="0.75" right="0.75" top="1" bottom="1" header="0.5" footer="0.5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49"/>
  <sheetViews>
    <sheetView topLeftCell="A27" workbookViewId="0">
      <selection activeCell="A41" sqref="A41"/>
    </sheetView>
  </sheetViews>
  <sheetFormatPr defaultRowHeight="13.2" x14ac:dyDescent="0.25"/>
  <cols>
    <col min="3" max="3" width="9.33203125" bestFit="1" customWidth="1"/>
  </cols>
  <sheetData>
    <row r="4" spans="1:4" ht="15.6" x14ac:dyDescent="0.3">
      <c r="A4" s="53">
        <v>56423</v>
      </c>
      <c r="B4" s="55"/>
    </row>
    <row r="6" spans="1:4" x14ac:dyDescent="0.25">
      <c r="A6" s="5" t="s">
        <v>11</v>
      </c>
      <c r="B6" s="6" t="s">
        <v>20</v>
      </c>
      <c r="C6" s="6" t="s">
        <v>21</v>
      </c>
      <c r="D6" s="6" t="s">
        <v>45</v>
      </c>
    </row>
    <row r="7" spans="1:4" x14ac:dyDescent="0.25">
      <c r="A7" s="10">
        <v>1</v>
      </c>
      <c r="B7" s="11">
        <v>150014</v>
      </c>
      <c r="C7" s="11">
        <v>149436</v>
      </c>
      <c r="D7" s="25">
        <f>+C7-B7</f>
        <v>-578</v>
      </c>
    </row>
    <row r="8" spans="1:4" x14ac:dyDescent="0.25">
      <c r="A8" s="10">
        <v>2</v>
      </c>
      <c r="B8" s="11">
        <v>160216</v>
      </c>
      <c r="C8" s="11">
        <v>158454</v>
      </c>
      <c r="D8" s="25">
        <f>+C8-B8</f>
        <v>-1762</v>
      </c>
    </row>
    <row r="9" spans="1:4" x14ac:dyDescent="0.25">
      <c r="A9" s="10">
        <v>3</v>
      </c>
      <c r="B9" s="11">
        <v>159349</v>
      </c>
      <c r="C9" s="11">
        <v>165965</v>
      </c>
      <c r="D9" s="25">
        <f t="shared" ref="D9:D37" si="0">+C9-B9</f>
        <v>6616</v>
      </c>
    </row>
    <row r="10" spans="1:4" x14ac:dyDescent="0.25">
      <c r="A10" s="10">
        <v>4</v>
      </c>
      <c r="B10" s="11">
        <v>155848</v>
      </c>
      <c r="C10" s="11">
        <v>155735</v>
      </c>
      <c r="D10" s="25">
        <f t="shared" si="0"/>
        <v>-113</v>
      </c>
    </row>
    <row r="11" spans="1:4" x14ac:dyDescent="0.25">
      <c r="A11" s="10">
        <v>5</v>
      </c>
      <c r="B11" s="129">
        <v>166911</v>
      </c>
      <c r="C11" s="11">
        <v>168136</v>
      </c>
      <c r="D11" s="25">
        <f t="shared" si="0"/>
        <v>1225</v>
      </c>
    </row>
    <row r="12" spans="1:4" x14ac:dyDescent="0.25">
      <c r="A12" s="10">
        <v>6</v>
      </c>
      <c r="B12" s="11">
        <v>181580</v>
      </c>
      <c r="C12" s="11">
        <v>183336</v>
      </c>
      <c r="D12" s="25">
        <f t="shared" si="0"/>
        <v>1756</v>
      </c>
    </row>
    <row r="13" spans="1:4" x14ac:dyDescent="0.25">
      <c r="A13" s="10">
        <v>7</v>
      </c>
      <c r="B13" s="129">
        <v>184934</v>
      </c>
      <c r="C13" s="11">
        <v>184986</v>
      </c>
      <c r="D13" s="25">
        <f t="shared" si="0"/>
        <v>52</v>
      </c>
    </row>
    <row r="14" spans="1:4" x14ac:dyDescent="0.25">
      <c r="A14" s="10">
        <v>8</v>
      </c>
      <c r="B14" s="11">
        <v>195682</v>
      </c>
      <c r="C14" s="11">
        <v>194987</v>
      </c>
      <c r="D14" s="25">
        <f t="shared" si="0"/>
        <v>-695</v>
      </c>
    </row>
    <row r="15" spans="1:4" x14ac:dyDescent="0.25">
      <c r="A15" s="10">
        <v>9</v>
      </c>
      <c r="B15" s="11">
        <v>197184</v>
      </c>
      <c r="C15" s="11">
        <v>204987</v>
      </c>
      <c r="D15" s="25">
        <f t="shared" si="0"/>
        <v>7803</v>
      </c>
    </row>
    <row r="16" spans="1:4" x14ac:dyDescent="0.25">
      <c r="A16" s="10">
        <v>10</v>
      </c>
      <c r="B16" s="11">
        <v>172328</v>
      </c>
      <c r="C16" s="11">
        <v>172131</v>
      </c>
      <c r="D16" s="25">
        <f t="shared" si="0"/>
        <v>-197</v>
      </c>
    </row>
    <row r="17" spans="1:4" x14ac:dyDescent="0.25">
      <c r="A17" s="10">
        <v>11</v>
      </c>
      <c r="B17" s="11">
        <v>168128</v>
      </c>
      <c r="C17" s="11">
        <v>169997</v>
      </c>
      <c r="D17" s="25">
        <f t="shared" si="0"/>
        <v>1869</v>
      </c>
    </row>
    <row r="18" spans="1:4" x14ac:dyDescent="0.25">
      <c r="A18" s="10">
        <v>12</v>
      </c>
      <c r="B18" s="11">
        <v>179190</v>
      </c>
      <c r="C18" s="11">
        <v>178987</v>
      </c>
      <c r="D18" s="25">
        <f t="shared" si="0"/>
        <v>-203</v>
      </c>
    </row>
    <row r="19" spans="1:4" x14ac:dyDescent="0.25">
      <c r="A19" s="10">
        <v>13</v>
      </c>
      <c r="B19" s="11">
        <v>195118</v>
      </c>
      <c r="C19" s="11">
        <v>194973</v>
      </c>
      <c r="D19" s="25">
        <f t="shared" si="0"/>
        <v>-145</v>
      </c>
    </row>
    <row r="20" spans="1:4" x14ac:dyDescent="0.25">
      <c r="A20" s="10">
        <v>14</v>
      </c>
      <c r="B20" s="11">
        <v>157810</v>
      </c>
      <c r="C20" s="11">
        <v>157053</v>
      </c>
      <c r="D20" s="25">
        <f t="shared" si="0"/>
        <v>-757</v>
      </c>
    </row>
    <row r="21" spans="1:4" x14ac:dyDescent="0.25">
      <c r="A21" s="10">
        <v>15</v>
      </c>
      <c r="B21" s="11">
        <v>172272</v>
      </c>
      <c r="C21" s="11">
        <v>173740</v>
      </c>
      <c r="D21" s="25">
        <f t="shared" si="0"/>
        <v>1468</v>
      </c>
    </row>
    <row r="22" spans="1:4" x14ac:dyDescent="0.25">
      <c r="A22" s="10">
        <v>16</v>
      </c>
      <c r="B22" s="11">
        <v>174151</v>
      </c>
      <c r="C22" s="11">
        <v>174108</v>
      </c>
      <c r="D22" s="25">
        <f t="shared" si="0"/>
        <v>-43</v>
      </c>
    </row>
    <row r="23" spans="1:4" x14ac:dyDescent="0.25">
      <c r="A23" s="10">
        <v>17</v>
      </c>
      <c r="B23" s="11">
        <v>175008</v>
      </c>
      <c r="C23" s="11">
        <v>175353</v>
      </c>
      <c r="D23" s="25">
        <f t="shared" si="0"/>
        <v>345</v>
      </c>
    </row>
    <row r="24" spans="1:4" x14ac:dyDescent="0.25">
      <c r="A24" s="10">
        <v>18</v>
      </c>
      <c r="B24" s="11"/>
      <c r="C24" s="11"/>
      <c r="D24" s="25">
        <f t="shared" si="0"/>
        <v>0</v>
      </c>
    </row>
    <row r="25" spans="1:4" x14ac:dyDescent="0.25">
      <c r="A25" s="10">
        <v>19</v>
      </c>
      <c r="B25" s="11"/>
      <c r="C25" s="11"/>
      <c r="D25" s="25">
        <f t="shared" si="0"/>
        <v>0</v>
      </c>
    </row>
    <row r="26" spans="1:4" x14ac:dyDescent="0.25">
      <c r="A26" s="10">
        <v>20</v>
      </c>
      <c r="B26" s="129"/>
      <c r="C26" s="11"/>
      <c r="D26" s="25">
        <f t="shared" si="0"/>
        <v>0</v>
      </c>
    </row>
    <row r="27" spans="1:4" x14ac:dyDescent="0.25">
      <c r="A27" s="10">
        <v>21</v>
      </c>
      <c r="B27" s="11"/>
      <c r="C27" s="11"/>
      <c r="D27" s="25">
        <f t="shared" si="0"/>
        <v>0</v>
      </c>
    </row>
    <row r="28" spans="1:4" x14ac:dyDescent="0.25">
      <c r="A28" s="10">
        <v>22</v>
      </c>
      <c r="B28" s="11"/>
      <c r="C28" s="11"/>
      <c r="D28" s="25">
        <f t="shared" si="0"/>
        <v>0</v>
      </c>
    </row>
    <row r="29" spans="1:4" x14ac:dyDescent="0.25">
      <c r="A29" s="10">
        <v>23</v>
      </c>
      <c r="B29" s="11"/>
      <c r="C29" s="11"/>
      <c r="D29" s="25">
        <f t="shared" si="0"/>
        <v>0</v>
      </c>
    </row>
    <row r="30" spans="1:4" x14ac:dyDescent="0.25">
      <c r="A30" s="10">
        <v>24</v>
      </c>
      <c r="B30" s="11"/>
      <c r="C30" s="11"/>
      <c r="D30" s="25">
        <f t="shared" si="0"/>
        <v>0</v>
      </c>
    </row>
    <row r="31" spans="1:4" x14ac:dyDescent="0.25">
      <c r="A31" s="10">
        <v>25</v>
      </c>
      <c r="B31" s="11"/>
      <c r="C31" s="11"/>
      <c r="D31" s="25">
        <f t="shared" si="0"/>
        <v>0</v>
      </c>
    </row>
    <row r="32" spans="1:4" x14ac:dyDescent="0.25">
      <c r="A32" s="10">
        <v>26</v>
      </c>
      <c r="B32" s="11"/>
      <c r="C32" s="11"/>
      <c r="D32" s="25">
        <f t="shared" si="0"/>
        <v>0</v>
      </c>
    </row>
    <row r="33" spans="1:8" x14ac:dyDescent="0.25">
      <c r="A33" s="10">
        <v>27</v>
      </c>
      <c r="B33" s="11"/>
      <c r="C33" s="11"/>
      <c r="D33" s="25">
        <f t="shared" si="0"/>
        <v>0</v>
      </c>
    </row>
    <row r="34" spans="1:8" x14ac:dyDescent="0.25">
      <c r="A34" s="10">
        <v>28</v>
      </c>
      <c r="B34" s="11"/>
      <c r="C34" s="11"/>
      <c r="D34" s="25">
        <f t="shared" si="0"/>
        <v>0</v>
      </c>
    </row>
    <row r="35" spans="1:8" x14ac:dyDescent="0.25">
      <c r="A35" s="10">
        <v>29</v>
      </c>
      <c r="B35" s="11"/>
      <c r="C35" s="11"/>
      <c r="D35" s="25">
        <f t="shared" si="0"/>
        <v>0</v>
      </c>
    </row>
    <row r="36" spans="1:8" x14ac:dyDescent="0.25">
      <c r="A36" s="10">
        <v>30</v>
      </c>
      <c r="B36" s="11"/>
      <c r="C36" s="11"/>
      <c r="D36" s="25">
        <f t="shared" si="0"/>
        <v>0</v>
      </c>
    </row>
    <row r="37" spans="1:8" x14ac:dyDescent="0.25">
      <c r="A37" s="10">
        <v>31</v>
      </c>
      <c r="B37" s="11"/>
      <c r="C37" s="11"/>
      <c r="D37" s="25">
        <f t="shared" si="0"/>
        <v>0</v>
      </c>
    </row>
    <row r="38" spans="1:8" x14ac:dyDescent="0.25">
      <c r="A38" s="10"/>
      <c r="B38" s="11">
        <f>SUM(B7:B37)</f>
        <v>2945723</v>
      </c>
      <c r="C38" s="11">
        <f>SUM(C7:C37)</f>
        <v>2962364</v>
      </c>
      <c r="D38" s="11">
        <f>SUM(D7:D37)</f>
        <v>16641</v>
      </c>
    </row>
    <row r="39" spans="1:8" x14ac:dyDescent="0.25">
      <c r="A39" s="26"/>
      <c r="C39" s="14"/>
      <c r="D39" s="106">
        <f>+summary!H3</f>
        <v>2.11</v>
      </c>
    </row>
    <row r="40" spans="1:8" x14ac:dyDescent="0.25">
      <c r="D40" s="138">
        <f>+D39*D38</f>
        <v>35112.509999999995</v>
      </c>
      <c r="H40">
        <v>20</v>
      </c>
    </row>
    <row r="41" spans="1:8" x14ac:dyDescent="0.25">
      <c r="A41" s="57">
        <v>37225</v>
      </c>
      <c r="C41" s="15"/>
      <c r="D41" s="471">
        <v>-23010</v>
      </c>
      <c r="H41">
        <v>530</v>
      </c>
    </row>
    <row r="42" spans="1:8" x14ac:dyDescent="0.25">
      <c r="A42" s="57">
        <v>37242</v>
      </c>
      <c r="D42" s="322">
        <f>+D41+D40</f>
        <v>12102.509999999995</v>
      </c>
      <c r="H42">
        <f>+H41*H40</f>
        <v>10600</v>
      </c>
    </row>
    <row r="43" spans="1:8" x14ac:dyDescent="0.25">
      <c r="H43">
        <v>5989</v>
      </c>
    </row>
    <row r="44" spans="1:8" x14ac:dyDescent="0.25">
      <c r="H44">
        <f>+H42-H43</f>
        <v>4611</v>
      </c>
    </row>
    <row r="46" spans="1:8" x14ac:dyDescent="0.25">
      <c r="A46" s="32" t="s">
        <v>152</v>
      </c>
      <c r="B46" s="32"/>
      <c r="C46" s="32"/>
      <c r="D46" s="32"/>
    </row>
    <row r="47" spans="1:8" x14ac:dyDescent="0.25">
      <c r="A47" s="49">
        <f>+A41</f>
        <v>37225</v>
      </c>
      <c r="B47" s="32"/>
      <c r="C47" s="32"/>
      <c r="D47" s="469">
        <v>-10969</v>
      </c>
    </row>
    <row r="48" spans="1:8" x14ac:dyDescent="0.25">
      <c r="A48" s="49">
        <f>+A42</f>
        <v>37242</v>
      </c>
      <c r="B48" s="32"/>
      <c r="C48" s="32"/>
      <c r="D48" s="355">
        <f>+D38</f>
        <v>16641</v>
      </c>
    </row>
    <row r="49" spans="1:4" x14ac:dyDescent="0.25">
      <c r="A49" s="32"/>
      <c r="B49" s="32"/>
      <c r="C49" s="32"/>
      <c r="D49" s="14">
        <f>+D48+D47</f>
        <v>5672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2"/>
  <sheetViews>
    <sheetView topLeftCell="A28" workbookViewId="0">
      <selection activeCell="C44" sqref="C44"/>
    </sheetView>
  </sheetViews>
  <sheetFormatPr defaultRowHeight="13.2" x14ac:dyDescent="0.25"/>
  <cols>
    <col min="1" max="1" width="8.6640625" bestFit="1" customWidth="1"/>
    <col min="2" max="3" width="9.88671875" customWidth="1"/>
    <col min="4" max="4" width="10.44140625" customWidth="1"/>
    <col min="7" max="8" width="9.88671875" customWidth="1"/>
    <col min="11" max="11" width="9.109375" style="2" customWidth="1"/>
    <col min="12" max="13" width="9.88671875" customWidth="1"/>
    <col min="16" max="17" width="9.88671875" customWidth="1"/>
    <col min="20" max="21" width="9.88671875" customWidth="1"/>
    <col min="24" max="25" width="9.88671875" customWidth="1"/>
    <col min="28" max="29" width="9.88671875" customWidth="1"/>
  </cols>
  <sheetData>
    <row r="1" spans="1:4" ht="15.6" x14ac:dyDescent="0.3">
      <c r="A1" s="53">
        <v>56698</v>
      </c>
      <c r="B1" s="55"/>
    </row>
    <row r="3" spans="1:4" x14ac:dyDescent="0.25">
      <c r="A3" s="5" t="s">
        <v>11</v>
      </c>
      <c r="B3" s="6" t="s">
        <v>20</v>
      </c>
      <c r="C3" s="6" t="s">
        <v>21</v>
      </c>
    </row>
    <row r="4" spans="1:4" x14ac:dyDescent="0.25">
      <c r="A4" s="10">
        <v>1</v>
      </c>
      <c r="B4" s="11">
        <v>-240328</v>
      </c>
      <c r="C4" s="11">
        <v>-239577</v>
      </c>
      <c r="D4" s="25">
        <f>+C4-B4</f>
        <v>751</v>
      </c>
    </row>
    <row r="5" spans="1:4" x14ac:dyDescent="0.25">
      <c r="A5" s="10">
        <v>2</v>
      </c>
      <c r="B5" s="129">
        <v>-198562</v>
      </c>
      <c r="C5" s="11">
        <v>-196653</v>
      </c>
      <c r="D5" s="25">
        <f t="shared" ref="D5:D34" si="0">+C5-B5</f>
        <v>1909</v>
      </c>
    </row>
    <row r="6" spans="1:4" x14ac:dyDescent="0.25">
      <c r="A6" s="10">
        <v>3</v>
      </c>
      <c r="B6" s="129">
        <v>-194696</v>
      </c>
      <c r="C6" s="11">
        <v>-193949</v>
      </c>
      <c r="D6" s="25">
        <f t="shared" si="0"/>
        <v>747</v>
      </c>
    </row>
    <row r="7" spans="1:4" x14ac:dyDescent="0.25">
      <c r="A7" s="10">
        <v>4</v>
      </c>
      <c r="B7" s="129">
        <v>-223094</v>
      </c>
      <c r="C7" s="11">
        <v>-223017</v>
      </c>
      <c r="D7" s="25">
        <f t="shared" si="0"/>
        <v>77</v>
      </c>
    </row>
    <row r="8" spans="1:4" x14ac:dyDescent="0.25">
      <c r="A8" s="10">
        <v>5</v>
      </c>
      <c r="B8" s="129">
        <v>-202987</v>
      </c>
      <c r="C8" s="11">
        <v>-201864</v>
      </c>
      <c r="D8" s="25">
        <f t="shared" si="0"/>
        <v>1123</v>
      </c>
    </row>
    <row r="9" spans="1:4" x14ac:dyDescent="0.25">
      <c r="A9" s="10">
        <v>6</v>
      </c>
      <c r="B9" s="129">
        <v>-227458</v>
      </c>
      <c r="C9" s="11">
        <v>-226646</v>
      </c>
      <c r="D9" s="25">
        <f t="shared" si="0"/>
        <v>812</v>
      </c>
    </row>
    <row r="10" spans="1:4" x14ac:dyDescent="0.25">
      <c r="A10" s="10">
        <v>7</v>
      </c>
      <c r="B10" s="129">
        <v>-263167</v>
      </c>
      <c r="C10" s="11">
        <v>-260228</v>
      </c>
      <c r="D10" s="25">
        <f t="shared" si="0"/>
        <v>2939</v>
      </c>
    </row>
    <row r="11" spans="1:4" x14ac:dyDescent="0.25">
      <c r="A11" s="10">
        <v>8</v>
      </c>
      <c r="B11" s="11">
        <v>-228626</v>
      </c>
      <c r="C11" s="11">
        <v>-227753</v>
      </c>
      <c r="D11" s="25">
        <f t="shared" si="0"/>
        <v>873</v>
      </c>
    </row>
    <row r="12" spans="1:4" x14ac:dyDescent="0.25">
      <c r="A12" s="10">
        <v>9</v>
      </c>
      <c r="B12" s="11">
        <v>-224124</v>
      </c>
      <c r="C12" s="11">
        <v>-223027</v>
      </c>
      <c r="D12" s="25">
        <f t="shared" si="0"/>
        <v>1097</v>
      </c>
    </row>
    <row r="13" spans="1:4" x14ac:dyDescent="0.25">
      <c r="A13" s="10">
        <v>10</v>
      </c>
      <c r="B13" s="11">
        <v>-223650</v>
      </c>
      <c r="C13" s="11">
        <v>-222542</v>
      </c>
      <c r="D13" s="25">
        <f t="shared" si="0"/>
        <v>1108</v>
      </c>
    </row>
    <row r="14" spans="1:4" x14ac:dyDescent="0.25">
      <c r="A14" s="10">
        <v>11</v>
      </c>
      <c r="B14" s="11">
        <v>-215716</v>
      </c>
      <c r="C14" s="11">
        <v>-219327</v>
      </c>
      <c r="D14" s="25">
        <f t="shared" si="0"/>
        <v>-3611</v>
      </c>
    </row>
    <row r="15" spans="1:4" x14ac:dyDescent="0.25">
      <c r="A15" s="10">
        <v>12</v>
      </c>
      <c r="B15" s="11">
        <v>-227714</v>
      </c>
      <c r="C15" s="11">
        <v>-232393</v>
      </c>
      <c r="D15" s="25">
        <f t="shared" si="0"/>
        <v>-4679</v>
      </c>
    </row>
    <row r="16" spans="1:4" x14ac:dyDescent="0.25">
      <c r="A16" s="10">
        <v>13</v>
      </c>
      <c r="B16" s="11">
        <v>-231329</v>
      </c>
      <c r="C16" s="11">
        <v>-233000</v>
      </c>
      <c r="D16" s="25">
        <f t="shared" si="0"/>
        <v>-1671</v>
      </c>
    </row>
    <row r="17" spans="1:4" x14ac:dyDescent="0.25">
      <c r="A17" s="10">
        <v>14</v>
      </c>
      <c r="B17" s="11">
        <v>-230200</v>
      </c>
      <c r="C17" s="11">
        <v>-229000</v>
      </c>
      <c r="D17" s="25">
        <f t="shared" si="0"/>
        <v>1200</v>
      </c>
    </row>
    <row r="18" spans="1:4" x14ac:dyDescent="0.25">
      <c r="A18" s="10">
        <v>15</v>
      </c>
      <c r="B18" s="11">
        <v>-230745</v>
      </c>
      <c r="C18" s="11">
        <v>-229607</v>
      </c>
      <c r="D18" s="25">
        <f t="shared" si="0"/>
        <v>1138</v>
      </c>
    </row>
    <row r="19" spans="1:4" x14ac:dyDescent="0.25">
      <c r="A19" s="10">
        <v>16</v>
      </c>
      <c r="B19" s="11">
        <v>-230998</v>
      </c>
      <c r="C19" s="11">
        <v>-229607</v>
      </c>
      <c r="D19" s="25">
        <f t="shared" si="0"/>
        <v>1391</v>
      </c>
    </row>
    <row r="20" spans="1:4" x14ac:dyDescent="0.25">
      <c r="A20" s="10">
        <v>17</v>
      </c>
      <c r="B20" s="11">
        <v>-229707</v>
      </c>
      <c r="C20" s="11">
        <v>-229607</v>
      </c>
      <c r="D20" s="25">
        <f t="shared" si="0"/>
        <v>100</v>
      </c>
    </row>
    <row r="21" spans="1:4" x14ac:dyDescent="0.25">
      <c r="A21" s="10">
        <v>18</v>
      </c>
      <c r="B21" s="129"/>
      <c r="C21" s="11"/>
      <c r="D21" s="25">
        <f t="shared" si="0"/>
        <v>0</v>
      </c>
    </row>
    <row r="22" spans="1:4" x14ac:dyDescent="0.25">
      <c r="A22" s="10">
        <v>19</v>
      </c>
      <c r="B22" s="129"/>
      <c r="C22" s="11"/>
      <c r="D22" s="25">
        <f t="shared" si="0"/>
        <v>0</v>
      </c>
    </row>
    <row r="23" spans="1:4" x14ac:dyDescent="0.25">
      <c r="A23" s="10">
        <v>20</v>
      </c>
      <c r="B23" s="11"/>
      <c r="C23" s="11"/>
      <c r="D23" s="25">
        <f t="shared" si="0"/>
        <v>0</v>
      </c>
    </row>
    <row r="24" spans="1:4" x14ac:dyDescent="0.25">
      <c r="A24" s="10">
        <v>21</v>
      </c>
      <c r="B24" s="129"/>
      <c r="C24" s="11"/>
      <c r="D24" s="25">
        <f t="shared" si="0"/>
        <v>0</v>
      </c>
    </row>
    <row r="25" spans="1:4" x14ac:dyDescent="0.25">
      <c r="A25" s="10">
        <v>22</v>
      </c>
      <c r="B25" s="11"/>
      <c r="C25" s="11"/>
      <c r="D25" s="25">
        <f t="shared" si="0"/>
        <v>0</v>
      </c>
    </row>
    <row r="26" spans="1:4" x14ac:dyDescent="0.25">
      <c r="A26" s="10">
        <v>23</v>
      </c>
      <c r="B26" s="129"/>
      <c r="C26" s="11"/>
      <c r="D26" s="25">
        <f t="shared" si="0"/>
        <v>0</v>
      </c>
    </row>
    <row r="27" spans="1:4" x14ac:dyDescent="0.25">
      <c r="A27" s="10">
        <v>24</v>
      </c>
      <c r="B27" s="129"/>
      <c r="C27" s="11"/>
      <c r="D27" s="25">
        <f t="shared" si="0"/>
        <v>0</v>
      </c>
    </row>
    <row r="28" spans="1:4" x14ac:dyDescent="0.25">
      <c r="A28" s="10">
        <v>25</v>
      </c>
      <c r="B28" s="129"/>
      <c r="C28" s="11"/>
      <c r="D28" s="25">
        <f t="shared" si="0"/>
        <v>0</v>
      </c>
    </row>
    <row r="29" spans="1:4" x14ac:dyDescent="0.25">
      <c r="A29" s="10">
        <v>26</v>
      </c>
      <c r="B29" s="129"/>
      <c r="C29" s="11"/>
      <c r="D29" s="25">
        <f t="shared" si="0"/>
        <v>0</v>
      </c>
    </row>
    <row r="30" spans="1:4" x14ac:dyDescent="0.25">
      <c r="A30" s="10">
        <v>27</v>
      </c>
      <c r="B30" s="129"/>
      <c r="C30" s="11"/>
      <c r="D30" s="25">
        <f t="shared" si="0"/>
        <v>0</v>
      </c>
    </row>
    <row r="31" spans="1:4" x14ac:dyDescent="0.25">
      <c r="A31" s="10">
        <v>28</v>
      </c>
      <c r="B31" s="129"/>
      <c r="C31" s="11"/>
      <c r="D31" s="25">
        <f t="shared" si="0"/>
        <v>0</v>
      </c>
    </row>
    <row r="32" spans="1:4" x14ac:dyDescent="0.25">
      <c r="A32" s="10">
        <v>29</v>
      </c>
      <c r="B32" s="129"/>
      <c r="C32" s="11"/>
      <c r="D32" s="25">
        <f t="shared" si="0"/>
        <v>0</v>
      </c>
    </row>
    <row r="33" spans="1:30" x14ac:dyDescent="0.25">
      <c r="A33" s="10">
        <v>30</v>
      </c>
      <c r="B33" s="129"/>
      <c r="C33" s="11"/>
      <c r="D33" s="25">
        <f t="shared" si="0"/>
        <v>0</v>
      </c>
    </row>
    <row r="34" spans="1:30" x14ac:dyDescent="0.25">
      <c r="A34" s="10">
        <v>31</v>
      </c>
      <c r="B34" s="129"/>
      <c r="C34" s="11"/>
      <c r="D34" s="25">
        <f t="shared" si="0"/>
        <v>0</v>
      </c>
    </row>
    <row r="35" spans="1:30" x14ac:dyDescent="0.25">
      <c r="A35" s="10"/>
      <c r="B35" s="11">
        <f>SUM(B4:B34)</f>
        <v>-3823101</v>
      </c>
      <c r="C35" s="11">
        <f>SUM(C4:C34)</f>
        <v>-3817797</v>
      </c>
      <c r="D35" s="11">
        <f>SUM(D4:D34)</f>
        <v>5304</v>
      </c>
    </row>
    <row r="36" spans="1:30" x14ac:dyDescent="0.25">
      <c r="A36" s="26"/>
      <c r="C36" s="25"/>
      <c r="D36" s="2"/>
    </row>
    <row r="37" spans="1:30" x14ac:dyDescent="0.25">
      <c r="A37" s="12"/>
      <c r="D37" s="51"/>
    </row>
    <row r="38" spans="1:30" x14ac:dyDescent="0.25">
      <c r="A38" s="245">
        <v>37225</v>
      </c>
      <c r="D38" s="535">
        <v>74202</v>
      </c>
    </row>
    <row r="39" spans="1:30" x14ac:dyDescent="0.25">
      <c r="A39" s="12"/>
      <c r="D39" s="51"/>
    </row>
    <row r="40" spans="1:30" x14ac:dyDescent="0.25">
      <c r="A40" s="245">
        <v>37242</v>
      </c>
      <c r="D40" s="51">
        <f>+D38+D35</f>
        <v>79506</v>
      </c>
    </row>
    <row r="41" spans="1:30" x14ac:dyDescent="0.25">
      <c r="D41" s="246"/>
    </row>
    <row r="42" spans="1:30" x14ac:dyDescent="0.25">
      <c r="D42" s="246"/>
    </row>
    <row r="43" spans="1:30" ht="15.6" x14ac:dyDescent="0.3">
      <c r="B43" s="53"/>
      <c r="C43" s="55"/>
      <c r="D43" s="246"/>
      <c r="K43" s="53"/>
      <c r="L43" s="55"/>
      <c r="O43" s="53"/>
      <c r="P43" s="55"/>
      <c r="S43" s="53"/>
      <c r="T43" s="55"/>
      <c r="W43" s="53"/>
      <c r="X43" s="55"/>
      <c r="AA43" s="53"/>
      <c r="AB43" s="55"/>
    </row>
    <row r="44" spans="1:30" x14ac:dyDescent="0.25">
      <c r="A44" s="32" t="s">
        <v>153</v>
      </c>
      <c r="B44" s="32"/>
      <c r="C44" s="32"/>
      <c r="D44" s="489"/>
      <c r="K44"/>
    </row>
    <row r="45" spans="1:30" x14ac:dyDescent="0.25">
      <c r="A45" s="49">
        <f>+A38</f>
        <v>37225</v>
      </c>
      <c r="B45" s="32"/>
      <c r="C45" s="32"/>
      <c r="D45" s="506">
        <v>46498</v>
      </c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</row>
    <row r="46" spans="1:30" x14ac:dyDescent="0.25">
      <c r="A46" s="49">
        <f>+A40</f>
        <v>37242</v>
      </c>
      <c r="B46" s="32"/>
      <c r="C46" s="32"/>
      <c r="D46" s="382">
        <f>+D35*'by type_area'!J4</f>
        <v>11350.560000000001</v>
      </c>
      <c r="I46" s="25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</row>
    <row r="47" spans="1:30" x14ac:dyDescent="0.25">
      <c r="A47" s="32"/>
      <c r="B47" s="32"/>
      <c r="C47" s="32"/>
      <c r="D47" s="200">
        <f>+D46+D45</f>
        <v>57848.56</v>
      </c>
      <c r="I47" s="25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</row>
    <row r="48" spans="1:30" x14ac:dyDescent="0.25">
      <c r="I48" s="25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</row>
    <row r="49" spans="1:30" x14ac:dyDescent="0.25">
      <c r="B49" s="10"/>
      <c r="C49" s="11"/>
      <c r="D49" s="11"/>
      <c r="I49" s="25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</row>
    <row r="50" spans="1:30" x14ac:dyDescent="0.25">
      <c r="B50" s="10"/>
      <c r="C50" s="270"/>
      <c r="D50" s="11"/>
      <c r="I50" s="25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</row>
    <row r="51" spans="1:30" x14ac:dyDescent="0.25">
      <c r="B51" s="10"/>
      <c r="C51" s="11"/>
      <c r="D51" s="11"/>
      <c r="I51" s="25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</row>
    <row r="52" spans="1:30" x14ac:dyDescent="0.25">
      <c r="B52" s="10"/>
      <c r="C52" s="11"/>
      <c r="D52" s="11"/>
      <c r="I52" s="25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</row>
    <row r="53" spans="1:30" x14ac:dyDescent="0.25">
      <c r="B53" s="10"/>
      <c r="C53" s="11"/>
      <c r="D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</row>
    <row r="54" spans="1:30" x14ac:dyDescent="0.25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</row>
    <row r="55" spans="1:30" x14ac:dyDescent="0.25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</row>
    <row r="56" spans="1:30" x14ac:dyDescent="0.25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</row>
    <row r="57" spans="1:30" x14ac:dyDescent="0.25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</row>
    <row r="58" spans="1:30" x14ac:dyDescent="0.25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</row>
    <row r="59" spans="1:30" x14ac:dyDescent="0.25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</row>
    <row r="60" spans="1:30" x14ac:dyDescent="0.25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</row>
    <row r="61" spans="1:30" x14ac:dyDescent="0.25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</row>
    <row r="62" spans="1:30" x14ac:dyDescent="0.25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</row>
    <row r="63" spans="1:30" x14ac:dyDescent="0.25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</row>
    <row r="64" spans="1:30" x14ac:dyDescent="0.25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</row>
    <row r="65" spans="1:30" x14ac:dyDescent="0.25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</row>
    <row r="66" spans="1:30" x14ac:dyDescent="0.25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</row>
    <row r="67" spans="1:30" x14ac:dyDescent="0.25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</row>
    <row r="68" spans="1:30" x14ac:dyDescent="0.25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</row>
    <row r="69" spans="1:30" x14ac:dyDescent="0.25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</row>
    <row r="70" spans="1:30" x14ac:dyDescent="0.25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</row>
    <row r="71" spans="1:30" x14ac:dyDescent="0.25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</row>
    <row r="72" spans="1:30" x14ac:dyDescent="0.25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</row>
    <row r="73" spans="1:30" x14ac:dyDescent="0.25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</row>
    <row r="74" spans="1:30" x14ac:dyDescent="0.25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</row>
    <row r="75" spans="1:30" x14ac:dyDescent="0.25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</row>
    <row r="76" spans="1:30" x14ac:dyDescent="0.25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</row>
    <row r="77" spans="1:30" x14ac:dyDescent="0.25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</row>
    <row r="78" spans="1:30" x14ac:dyDescent="0.25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</row>
    <row r="79" spans="1:30" x14ac:dyDescent="0.25">
      <c r="D79" s="24"/>
      <c r="I79" s="24"/>
      <c r="K79"/>
      <c r="N79" s="24"/>
      <c r="R79" s="24"/>
      <c r="V79" s="24"/>
      <c r="Z79" s="24"/>
      <c r="AD79" s="24"/>
    </row>
    <row r="80" spans="1:30" x14ac:dyDescent="0.25">
      <c r="D80" s="24"/>
      <c r="I80" s="24"/>
      <c r="K80"/>
      <c r="N80" s="24"/>
      <c r="R80" s="24"/>
      <c r="V80" s="24"/>
      <c r="Z80" s="24"/>
      <c r="AA80" s="56"/>
      <c r="AD80" s="24"/>
    </row>
    <row r="81" spans="4:30" x14ac:dyDescent="0.25">
      <c r="D81" s="24"/>
      <c r="I81" s="24"/>
      <c r="K81"/>
      <c r="N81" s="24"/>
      <c r="R81" s="24"/>
      <c r="V81" s="24"/>
      <c r="Z81" s="24"/>
      <c r="AA81" s="34"/>
      <c r="AD81" s="24"/>
    </row>
    <row r="82" spans="4:30" x14ac:dyDescent="0.25">
      <c r="D82" s="24"/>
      <c r="I82" s="24"/>
      <c r="K82"/>
      <c r="N82" s="24"/>
      <c r="R82" s="24"/>
      <c r="V82" s="24"/>
      <c r="Z82" s="36"/>
      <c r="AA82" s="56"/>
      <c r="AD82" s="3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05"/>
  <sheetViews>
    <sheetView workbookViewId="0">
      <selection activeCell="D20" sqref="D20"/>
    </sheetView>
  </sheetViews>
  <sheetFormatPr defaultRowHeight="13.2" x14ac:dyDescent="0.25"/>
  <cols>
    <col min="2" max="3" width="10.44140625" bestFit="1" customWidth="1"/>
    <col min="4" max="4" width="10.44140625" customWidth="1"/>
    <col min="7" max="8" width="9.88671875" customWidth="1"/>
    <col min="11" max="11" width="9.109375" style="2" customWidth="1"/>
    <col min="12" max="13" width="9.88671875" customWidth="1"/>
    <col min="16" max="17" width="9.88671875" customWidth="1"/>
    <col min="20" max="21" width="9.88671875" customWidth="1"/>
    <col min="24" max="25" width="9.88671875" customWidth="1"/>
    <col min="28" max="29" width="9.88671875" customWidth="1"/>
    <col min="32" max="33" width="9.88671875" customWidth="1"/>
    <col min="36" max="36" width="9.88671875" customWidth="1"/>
    <col min="37" max="37" width="10.33203125" customWidth="1"/>
  </cols>
  <sheetData>
    <row r="1" spans="1:11" ht="15.6" x14ac:dyDescent="0.3">
      <c r="A1" s="53"/>
      <c r="B1" s="55"/>
      <c r="F1" s="54"/>
    </row>
    <row r="2" spans="1:11" x14ac:dyDescent="0.25">
      <c r="B2" s="34">
        <v>10487</v>
      </c>
      <c r="C2" s="34"/>
      <c r="D2" s="34">
        <v>56697</v>
      </c>
    </row>
    <row r="3" spans="1:11" x14ac:dyDescent="0.25">
      <c r="A3" s="5" t="s">
        <v>11</v>
      </c>
      <c r="B3" s="6" t="s">
        <v>20</v>
      </c>
      <c r="C3" s="6" t="s">
        <v>21</v>
      </c>
      <c r="D3" s="6" t="s">
        <v>20</v>
      </c>
      <c r="E3" s="6" t="s">
        <v>21</v>
      </c>
      <c r="H3" s="5"/>
      <c r="I3" s="6"/>
    </row>
    <row r="4" spans="1:11" x14ac:dyDescent="0.25">
      <c r="A4" s="10">
        <v>1</v>
      </c>
      <c r="B4" s="11">
        <v>-763477</v>
      </c>
      <c r="C4" s="11">
        <v>-772679</v>
      </c>
      <c r="D4" s="11"/>
      <c r="E4" s="11"/>
      <c r="F4" s="25">
        <f>+E4+C4-D4-B4</f>
        <v>-9202</v>
      </c>
      <c r="H4" s="10"/>
      <c r="I4" s="11"/>
    </row>
    <row r="5" spans="1:11" x14ac:dyDescent="0.25">
      <c r="A5" s="10">
        <v>2</v>
      </c>
      <c r="B5" s="11">
        <v>-730195</v>
      </c>
      <c r="C5" s="11">
        <v>-728895</v>
      </c>
      <c r="D5" s="11"/>
      <c r="E5" s="11"/>
      <c r="F5" s="25">
        <f t="shared" ref="F5:F34" si="0">+C5-B5+E5-D5</f>
        <v>1300</v>
      </c>
      <c r="H5" s="10"/>
      <c r="I5" s="11"/>
    </row>
    <row r="6" spans="1:11" x14ac:dyDescent="0.25">
      <c r="A6" s="10">
        <v>3</v>
      </c>
      <c r="B6" s="11">
        <v>-640796</v>
      </c>
      <c r="C6" s="11">
        <v>-640100</v>
      </c>
      <c r="D6" s="11"/>
      <c r="E6" s="11"/>
      <c r="F6" s="25">
        <f t="shared" si="0"/>
        <v>696</v>
      </c>
      <c r="H6" s="10"/>
      <c r="I6" s="11"/>
    </row>
    <row r="7" spans="1:11" x14ac:dyDescent="0.25">
      <c r="A7" s="10">
        <v>4</v>
      </c>
      <c r="B7" s="11">
        <v>-702439</v>
      </c>
      <c r="C7" s="11">
        <v>-710951</v>
      </c>
      <c r="D7" s="11"/>
      <c r="E7" s="11"/>
      <c r="F7" s="25">
        <f t="shared" si="0"/>
        <v>-8512</v>
      </c>
      <c r="H7" s="10"/>
      <c r="I7" s="11"/>
      <c r="K7" s="25"/>
    </row>
    <row r="8" spans="1:11" x14ac:dyDescent="0.25">
      <c r="A8" s="10">
        <v>5</v>
      </c>
      <c r="B8" s="129">
        <v>-710737</v>
      </c>
      <c r="C8" s="11">
        <v>-709528</v>
      </c>
      <c r="D8" s="11"/>
      <c r="E8" s="11"/>
      <c r="F8" s="25">
        <f t="shared" si="0"/>
        <v>1209</v>
      </c>
      <c r="H8" s="10"/>
      <c r="I8" s="11"/>
    </row>
    <row r="9" spans="1:11" x14ac:dyDescent="0.25">
      <c r="A9" s="10">
        <v>6</v>
      </c>
      <c r="B9" s="11">
        <v>-724060</v>
      </c>
      <c r="C9" s="11">
        <v>-724723</v>
      </c>
      <c r="D9" s="11"/>
      <c r="E9" s="11"/>
      <c r="F9" s="25">
        <f t="shared" si="0"/>
        <v>-663</v>
      </c>
      <c r="H9" s="10"/>
      <c r="I9" s="11"/>
    </row>
    <row r="10" spans="1:11" x14ac:dyDescent="0.25">
      <c r="A10" s="10">
        <v>7</v>
      </c>
      <c r="B10" s="129">
        <v>-747369</v>
      </c>
      <c r="C10" s="11">
        <v>-746978</v>
      </c>
      <c r="D10" s="129"/>
      <c r="E10" s="11"/>
      <c r="F10" s="25">
        <f t="shared" si="0"/>
        <v>391</v>
      </c>
      <c r="H10" s="10"/>
      <c r="I10" s="11"/>
    </row>
    <row r="11" spans="1:11" x14ac:dyDescent="0.25">
      <c r="A11" s="10">
        <v>8</v>
      </c>
      <c r="B11" s="11">
        <v>-762345</v>
      </c>
      <c r="C11" s="11">
        <v>-763214</v>
      </c>
      <c r="D11" s="11"/>
      <c r="E11" s="11"/>
      <c r="F11" s="25">
        <f t="shared" si="0"/>
        <v>-869</v>
      </c>
      <c r="H11" s="10"/>
      <c r="I11" s="11"/>
    </row>
    <row r="12" spans="1:11" x14ac:dyDescent="0.25">
      <c r="A12" s="10">
        <v>9</v>
      </c>
      <c r="B12" s="11">
        <v>-753963</v>
      </c>
      <c r="C12" s="11">
        <v>-756703</v>
      </c>
      <c r="D12" s="11"/>
      <c r="E12" s="11"/>
      <c r="F12" s="25">
        <f t="shared" si="0"/>
        <v>-2740</v>
      </c>
      <c r="H12" s="10"/>
      <c r="I12" s="11"/>
    </row>
    <row r="13" spans="1:11" x14ac:dyDescent="0.25">
      <c r="A13" s="10">
        <v>10</v>
      </c>
      <c r="B13" s="11">
        <v>-755573</v>
      </c>
      <c r="C13" s="11">
        <v>-756009</v>
      </c>
      <c r="D13" s="129"/>
      <c r="E13" s="11"/>
      <c r="F13" s="25">
        <f t="shared" si="0"/>
        <v>-436</v>
      </c>
      <c r="H13" s="10"/>
      <c r="I13" s="11"/>
    </row>
    <row r="14" spans="1:11" x14ac:dyDescent="0.25">
      <c r="A14" s="10">
        <v>11</v>
      </c>
      <c r="B14" s="11">
        <v>-762551</v>
      </c>
      <c r="C14" s="11">
        <v>-756396</v>
      </c>
      <c r="D14" s="11"/>
      <c r="E14" s="11"/>
      <c r="F14" s="25">
        <f t="shared" si="0"/>
        <v>6155</v>
      </c>
      <c r="H14" s="10"/>
      <c r="I14" s="11"/>
    </row>
    <row r="15" spans="1:11" x14ac:dyDescent="0.25">
      <c r="A15" s="10">
        <v>12</v>
      </c>
      <c r="B15" s="11">
        <v>-757415</v>
      </c>
      <c r="C15" s="11">
        <v>-758111</v>
      </c>
      <c r="D15" s="11"/>
      <c r="E15" s="11"/>
      <c r="F15" s="25">
        <f t="shared" si="0"/>
        <v>-696</v>
      </c>
      <c r="H15" s="10"/>
      <c r="I15" s="11"/>
    </row>
    <row r="16" spans="1:11" x14ac:dyDescent="0.25">
      <c r="A16" s="10">
        <v>13</v>
      </c>
      <c r="B16" s="11">
        <v>-752936</v>
      </c>
      <c r="C16" s="11">
        <v>-773274</v>
      </c>
      <c r="D16" s="11"/>
      <c r="E16" s="11"/>
      <c r="F16" s="25">
        <f t="shared" si="0"/>
        <v>-20338</v>
      </c>
      <c r="H16" s="10"/>
      <c r="I16" s="11"/>
      <c r="K16" s="25"/>
    </row>
    <row r="17" spans="1:11" x14ac:dyDescent="0.25">
      <c r="A17" s="10">
        <v>14</v>
      </c>
      <c r="B17" s="11">
        <v>-767245</v>
      </c>
      <c r="C17" s="11">
        <v>-768253</v>
      </c>
      <c r="D17" s="11"/>
      <c r="E17" s="11"/>
      <c r="F17" s="25">
        <f t="shared" si="0"/>
        <v>-1008</v>
      </c>
      <c r="H17" s="10"/>
      <c r="I17" s="11"/>
    </row>
    <row r="18" spans="1:11" x14ac:dyDescent="0.25">
      <c r="A18" s="10">
        <v>15</v>
      </c>
      <c r="B18" s="11">
        <v>-773091</v>
      </c>
      <c r="C18" s="11">
        <v>-772836</v>
      </c>
      <c r="D18" s="11"/>
      <c r="E18" s="11"/>
      <c r="F18" s="25">
        <f t="shared" si="0"/>
        <v>255</v>
      </c>
      <c r="H18" s="10"/>
      <c r="I18" s="11"/>
    </row>
    <row r="19" spans="1:11" x14ac:dyDescent="0.25">
      <c r="A19" s="10">
        <v>16</v>
      </c>
      <c r="B19" s="11">
        <v>-770638</v>
      </c>
      <c r="C19" s="11">
        <v>-773317</v>
      </c>
      <c r="D19" s="11"/>
      <c r="E19" s="11"/>
      <c r="F19" s="25">
        <f t="shared" si="0"/>
        <v>-2679</v>
      </c>
      <c r="H19" s="10"/>
      <c r="I19" s="11"/>
    </row>
    <row r="20" spans="1:11" x14ac:dyDescent="0.25">
      <c r="A20" s="10">
        <v>17</v>
      </c>
      <c r="B20" s="11">
        <v>-718667</v>
      </c>
      <c r="C20" s="11">
        <v>-710056</v>
      </c>
      <c r="D20" s="11"/>
      <c r="E20" s="11"/>
      <c r="F20" s="25">
        <f t="shared" si="0"/>
        <v>8611</v>
      </c>
      <c r="H20" s="10"/>
      <c r="I20" s="11"/>
    </row>
    <row r="21" spans="1:11" x14ac:dyDescent="0.25">
      <c r="A21" s="10">
        <v>18</v>
      </c>
      <c r="B21" s="11"/>
      <c r="C21" s="11"/>
      <c r="D21" s="11"/>
      <c r="E21" s="11"/>
      <c r="F21" s="25">
        <f t="shared" si="0"/>
        <v>0</v>
      </c>
      <c r="H21" s="10"/>
      <c r="I21" s="11"/>
    </row>
    <row r="22" spans="1:11" x14ac:dyDescent="0.25">
      <c r="A22" s="10">
        <v>19</v>
      </c>
      <c r="B22" s="129"/>
      <c r="C22" s="11"/>
      <c r="D22" s="11"/>
      <c r="E22" s="11"/>
      <c r="F22" s="25">
        <f t="shared" si="0"/>
        <v>0</v>
      </c>
      <c r="H22" s="10"/>
      <c r="I22" s="11"/>
    </row>
    <row r="23" spans="1:11" x14ac:dyDescent="0.25">
      <c r="A23" s="10">
        <v>20</v>
      </c>
      <c r="B23" s="129"/>
      <c r="C23" s="11"/>
      <c r="D23" s="11"/>
      <c r="E23" s="11"/>
      <c r="F23" s="25">
        <f t="shared" si="0"/>
        <v>0</v>
      </c>
      <c r="H23" s="10"/>
      <c r="I23" s="11"/>
    </row>
    <row r="24" spans="1:11" x14ac:dyDescent="0.25">
      <c r="A24" s="10">
        <v>21</v>
      </c>
      <c r="B24" s="11"/>
      <c r="C24" s="11"/>
      <c r="D24" s="129"/>
      <c r="E24" s="11"/>
      <c r="F24" s="25">
        <f t="shared" si="0"/>
        <v>0</v>
      </c>
      <c r="H24" s="10"/>
      <c r="I24" s="11"/>
      <c r="K24" s="25"/>
    </row>
    <row r="25" spans="1:11" x14ac:dyDescent="0.25">
      <c r="A25" s="10">
        <v>22</v>
      </c>
      <c r="B25" s="11"/>
      <c r="C25" s="11"/>
      <c r="D25" s="11"/>
      <c r="E25" s="11"/>
      <c r="F25" s="25">
        <f t="shared" si="0"/>
        <v>0</v>
      </c>
      <c r="H25" s="10"/>
      <c r="I25" s="11"/>
    </row>
    <row r="26" spans="1:11" x14ac:dyDescent="0.25">
      <c r="A26" s="10">
        <v>23</v>
      </c>
      <c r="B26" s="11"/>
      <c r="C26" s="11"/>
      <c r="D26" s="11"/>
      <c r="E26" s="11"/>
      <c r="F26" s="25">
        <f t="shared" si="0"/>
        <v>0</v>
      </c>
      <c r="H26" s="10"/>
      <c r="I26" s="11"/>
    </row>
    <row r="27" spans="1:11" x14ac:dyDescent="0.25">
      <c r="A27" s="10">
        <v>24</v>
      </c>
      <c r="B27" s="11"/>
      <c r="C27" s="11"/>
      <c r="D27" s="11"/>
      <c r="E27" s="11"/>
      <c r="F27" s="25">
        <f t="shared" si="0"/>
        <v>0</v>
      </c>
      <c r="H27" s="10"/>
      <c r="I27" s="11"/>
      <c r="K27" s="25"/>
    </row>
    <row r="28" spans="1:11" x14ac:dyDescent="0.25">
      <c r="A28" s="10">
        <v>25</v>
      </c>
      <c r="B28" s="11"/>
      <c r="C28" s="11"/>
      <c r="D28" s="11"/>
      <c r="E28" s="11"/>
      <c r="F28" s="25">
        <f t="shared" si="0"/>
        <v>0</v>
      </c>
      <c r="H28" s="10"/>
      <c r="I28" s="11"/>
      <c r="K28" s="25"/>
    </row>
    <row r="29" spans="1:11" x14ac:dyDescent="0.25">
      <c r="A29" s="10">
        <v>26</v>
      </c>
      <c r="B29" s="11"/>
      <c r="C29" s="11"/>
      <c r="D29" s="11"/>
      <c r="E29" s="11"/>
      <c r="F29" s="25">
        <f t="shared" si="0"/>
        <v>0</v>
      </c>
      <c r="H29" s="10"/>
      <c r="I29" s="11"/>
      <c r="K29" s="25"/>
    </row>
    <row r="30" spans="1:11" x14ac:dyDescent="0.25">
      <c r="A30" s="10">
        <v>27</v>
      </c>
      <c r="B30" s="11"/>
      <c r="C30" s="11"/>
      <c r="D30" s="11"/>
      <c r="E30" s="11"/>
      <c r="F30" s="25">
        <f t="shared" si="0"/>
        <v>0</v>
      </c>
      <c r="H30" s="10"/>
      <c r="I30" s="11"/>
      <c r="K30" s="25"/>
    </row>
    <row r="31" spans="1:11" x14ac:dyDescent="0.25">
      <c r="A31" s="10">
        <v>28</v>
      </c>
      <c r="B31" s="11"/>
      <c r="C31" s="11"/>
      <c r="D31" s="11"/>
      <c r="E31" s="11"/>
      <c r="F31" s="25">
        <f t="shared" si="0"/>
        <v>0</v>
      </c>
      <c r="H31" s="10"/>
      <c r="I31" s="11"/>
    </row>
    <row r="32" spans="1:11" x14ac:dyDescent="0.25">
      <c r="A32" s="10">
        <v>29</v>
      </c>
      <c r="B32" s="11"/>
      <c r="C32" s="11"/>
      <c r="D32" s="11"/>
      <c r="E32" s="11"/>
      <c r="F32" s="25">
        <f t="shared" si="0"/>
        <v>0</v>
      </c>
      <c r="H32" s="10"/>
      <c r="I32" s="11"/>
    </row>
    <row r="33" spans="1:45" x14ac:dyDescent="0.25">
      <c r="A33" s="10">
        <v>30</v>
      </c>
      <c r="B33" s="11"/>
      <c r="C33" s="11"/>
      <c r="D33" s="11"/>
      <c r="E33" s="11"/>
      <c r="F33" s="25">
        <f t="shared" si="0"/>
        <v>0</v>
      </c>
      <c r="H33" s="10"/>
      <c r="I33" s="11"/>
    </row>
    <row r="34" spans="1:45" x14ac:dyDescent="0.25">
      <c r="A34" s="10">
        <v>31</v>
      </c>
      <c r="B34" s="11"/>
      <c r="C34" s="11"/>
      <c r="D34" s="11"/>
      <c r="E34" s="11"/>
      <c r="F34" s="25">
        <f t="shared" si="0"/>
        <v>0</v>
      </c>
      <c r="H34" s="10"/>
      <c r="I34" s="11"/>
    </row>
    <row r="35" spans="1:45" x14ac:dyDescent="0.25">
      <c r="A35" s="10"/>
      <c r="B35" s="11">
        <f>SUM(B4:B34)</f>
        <v>-12593497</v>
      </c>
      <c r="C35" s="11">
        <f>SUM(C4:C34)</f>
        <v>-12622023</v>
      </c>
      <c r="D35" s="11">
        <f>SUM(D4:D34)</f>
        <v>0</v>
      </c>
      <c r="E35" s="11">
        <f>SUM(E4:E34)</f>
        <v>0</v>
      </c>
      <c r="F35" s="11">
        <f>SUM(F4:F34)</f>
        <v>-28526</v>
      </c>
      <c r="H35" s="10"/>
      <c r="I35" s="11"/>
      <c r="K35" s="11"/>
    </row>
    <row r="36" spans="1:45" x14ac:dyDescent="0.25">
      <c r="A36" s="26"/>
      <c r="B36" s="24"/>
      <c r="C36" s="25"/>
      <c r="F36" s="2"/>
      <c r="H36" s="26"/>
    </row>
    <row r="37" spans="1:45" x14ac:dyDescent="0.25">
      <c r="F37" s="24"/>
    </row>
    <row r="38" spans="1:45" x14ac:dyDescent="0.25">
      <c r="A38" s="57">
        <v>37225</v>
      </c>
      <c r="D38" s="246"/>
      <c r="E38" s="246"/>
      <c r="F38" s="505">
        <v>170123</v>
      </c>
      <c r="G38" s="246"/>
    </row>
    <row r="39" spans="1:45" x14ac:dyDescent="0.25">
      <c r="A39" s="2"/>
      <c r="D39" s="246"/>
      <c r="E39" s="246"/>
      <c r="F39" s="51"/>
      <c r="G39" s="246"/>
    </row>
    <row r="40" spans="1:45" x14ac:dyDescent="0.25">
      <c r="A40" s="57">
        <v>37242</v>
      </c>
      <c r="D40" s="246"/>
      <c r="E40" s="246"/>
      <c r="F40" s="51">
        <f>+F38+F35</f>
        <v>141597</v>
      </c>
      <c r="G40" s="246"/>
    </row>
    <row r="41" spans="1:45" x14ac:dyDescent="0.25">
      <c r="D41" s="246"/>
      <c r="E41" s="246"/>
      <c r="F41" s="246"/>
      <c r="G41" s="246"/>
    </row>
    <row r="42" spans="1:45" x14ac:dyDescent="0.25">
      <c r="D42" s="246"/>
      <c r="E42" s="246"/>
      <c r="F42" s="246"/>
      <c r="G42" s="246"/>
      <c r="AF42" s="296"/>
      <c r="AG42" s="296"/>
      <c r="AH42" s="296"/>
      <c r="AI42" s="296"/>
      <c r="AJ42" s="296"/>
      <c r="AK42" s="296"/>
      <c r="AL42" s="296"/>
      <c r="AM42" s="296"/>
      <c r="AN42" s="296"/>
      <c r="AO42" s="296"/>
      <c r="AP42" s="296"/>
      <c r="AQ42" s="296"/>
      <c r="AR42" s="296"/>
      <c r="AS42" s="296"/>
    </row>
    <row r="43" spans="1:45" ht="15.6" x14ac:dyDescent="0.3">
      <c r="A43" s="53"/>
      <c r="B43" s="11"/>
      <c r="C43" s="11"/>
      <c r="D43" s="246"/>
      <c r="E43" s="246"/>
      <c r="F43" s="317"/>
      <c r="G43" s="246"/>
      <c r="H43" s="53"/>
      <c r="I43" s="55"/>
      <c r="K43" s="53"/>
      <c r="L43" s="55"/>
      <c r="O43" s="53"/>
      <c r="P43" s="55"/>
      <c r="S43" s="53"/>
      <c r="T43" s="55"/>
      <c r="W43" s="53"/>
      <c r="X43" s="55"/>
      <c r="AA43" s="53"/>
      <c r="AB43" s="55"/>
      <c r="AE43" s="53"/>
      <c r="AF43" s="297"/>
      <c r="AG43" s="296"/>
      <c r="AH43" s="296"/>
      <c r="AI43" s="298"/>
      <c r="AJ43" s="297"/>
      <c r="AK43" s="296"/>
      <c r="AL43" s="296"/>
      <c r="AM43" s="298"/>
      <c r="AN43" s="297"/>
      <c r="AO43" s="296"/>
      <c r="AP43" s="296"/>
      <c r="AQ43" s="296"/>
      <c r="AR43" s="296"/>
      <c r="AS43" s="296"/>
    </row>
    <row r="44" spans="1:45" x14ac:dyDescent="0.25">
      <c r="A44" s="32" t="s">
        <v>153</v>
      </c>
      <c r="B44" s="32"/>
      <c r="C44" s="32"/>
      <c r="D44" s="489"/>
      <c r="E44" s="246"/>
      <c r="F44" s="246"/>
      <c r="G44" s="246"/>
      <c r="K44"/>
      <c r="AF44" s="296"/>
      <c r="AG44" s="296"/>
      <c r="AH44" s="296"/>
      <c r="AI44" s="296"/>
      <c r="AJ44" s="296"/>
      <c r="AK44" s="296"/>
      <c r="AL44" s="296"/>
      <c r="AM44" s="296"/>
      <c r="AN44" s="296"/>
      <c r="AO44" s="296"/>
      <c r="AP44" s="296"/>
      <c r="AQ44" s="296"/>
      <c r="AR44" s="296"/>
      <c r="AS44" s="296"/>
    </row>
    <row r="45" spans="1:45" x14ac:dyDescent="0.25">
      <c r="A45" s="49">
        <f>+A38</f>
        <v>37225</v>
      </c>
      <c r="B45" s="32"/>
      <c r="C45" s="32"/>
      <c r="D45" s="506">
        <v>479748.49</v>
      </c>
      <c r="E45" s="246"/>
      <c r="F45" s="246"/>
      <c r="G45" s="246"/>
      <c r="H45" s="5"/>
      <c r="I45" s="6"/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  <c r="AE45" s="5"/>
      <c r="AF45" s="299"/>
      <c r="AG45" s="299"/>
      <c r="AH45" s="296"/>
      <c r="AI45" s="300"/>
      <c r="AJ45" s="299"/>
      <c r="AK45" s="299"/>
      <c r="AL45" s="296"/>
      <c r="AM45" s="300"/>
      <c r="AN45" s="299"/>
      <c r="AO45" s="299"/>
      <c r="AP45" s="296"/>
      <c r="AQ45" s="296"/>
      <c r="AR45" s="296"/>
      <c r="AS45" s="296"/>
    </row>
    <row r="46" spans="1:45" x14ac:dyDescent="0.25">
      <c r="A46" s="49">
        <f>+A40</f>
        <v>37242</v>
      </c>
      <c r="B46" s="32"/>
      <c r="C46" s="32"/>
      <c r="D46" s="490">
        <f>+F35*'by type_area'!J4</f>
        <v>-61045.640000000007</v>
      </c>
      <c r="E46" s="246"/>
      <c r="F46" s="131"/>
      <c r="G46" s="246"/>
      <c r="H46" s="10"/>
      <c r="I46" s="11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  <c r="AE46" s="10"/>
      <c r="AF46" s="301"/>
      <c r="AG46" s="301"/>
      <c r="AH46" s="302"/>
      <c r="AI46" s="303"/>
      <c r="AJ46" s="301"/>
      <c r="AK46" s="301"/>
      <c r="AL46" s="302"/>
      <c r="AM46" s="303"/>
      <c r="AN46" s="301"/>
      <c r="AO46" s="301"/>
      <c r="AP46" s="302"/>
      <c r="AQ46" s="296"/>
      <c r="AR46" s="296"/>
      <c r="AS46" s="296"/>
    </row>
    <row r="47" spans="1:45" x14ac:dyDescent="0.25">
      <c r="A47" s="32"/>
      <c r="B47" s="32"/>
      <c r="C47" s="32"/>
      <c r="D47" s="488">
        <f>+D46+D45</f>
        <v>418702.85</v>
      </c>
      <c r="E47" s="246"/>
      <c r="F47" s="491"/>
      <c r="G47" s="246"/>
      <c r="H47" s="10"/>
      <c r="I47" s="11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  <c r="AE47" s="10"/>
      <c r="AF47" s="301"/>
      <c r="AG47" s="301"/>
      <c r="AH47" s="302"/>
      <c r="AI47" s="303"/>
      <c r="AJ47" s="301"/>
      <c r="AK47" s="301"/>
      <c r="AL47" s="302"/>
      <c r="AM47" s="303"/>
      <c r="AN47" s="301"/>
      <c r="AO47" s="301"/>
      <c r="AP47" s="302"/>
      <c r="AQ47" s="296"/>
      <c r="AR47" s="296"/>
      <c r="AS47" s="296"/>
    </row>
    <row r="48" spans="1:45" x14ac:dyDescent="0.25">
      <c r="F48" s="25"/>
      <c r="H48" s="10"/>
      <c r="I48" s="11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  <c r="AE48" s="10"/>
      <c r="AF48" s="301"/>
      <c r="AG48" s="301"/>
      <c r="AH48" s="302"/>
      <c r="AI48" s="303"/>
      <c r="AJ48" s="301"/>
      <c r="AK48" s="301"/>
      <c r="AL48" s="302"/>
      <c r="AM48" s="303"/>
      <c r="AN48" s="301"/>
      <c r="AO48" s="301"/>
      <c r="AP48" s="302"/>
      <c r="AQ48" s="296"/>
      <c r="AR48" s="296"/>
      <c r="AS48" s="296"/>
    </row>
    <row r="49" spans="1:45" x14ac:dyDescent="0.25">
      <c r="A49" s="10"/>
      <c r="B49" s="11"/>
      <c r="C49" s="11"/>
      <c r="F49" s="25"/>
      <c r="H49" s="10"/>
      <c r="I49" s="11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  <c r="AE49" s="10"/>
      <c r="AF49" s="301"/>
      <c r="AG49" s="301"/>
      <c r="AH49" s="302"/>
      <c r="AI49" s="303"/>
      <c r="AJ49" s="301"/>
      <c r="AK49" s="301"/>
      <c r="AL49" s="302"/>
      <c r="AM49" s="303"/>
      <c r="AN49" s="301"/>
      <c r="AO49" s="301"/>
      <c r="AP49" s="302"/>
      <c r="AQ49" s="296"/>
      <c r="AR49" s="296"/>
      <c r="AS49" s="296"/>
    </row>
    <row r="50" spans="1:45" x14ac:dyDescent="0.25">
      <c r="A50" s="10"/>
      <c r="B50" s="11"/>
      <c r="C50" s="11"/>
      <c r="F50" s="25"/>
      <c r="H50" s="10"/>
      <c r="I50" s="11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  <c r="AE50" s="10"/>
      <c r="AF50" s="301"/>
      <c r="AG50" s="301"/>
      <c r="AH50" s="302"/>
      <c r="AI50" s="303"/>
      <c r="AJ50" s="301"/>
      <c r="AK50" s="301"/>
      <c r="AL50" s="302"/>
      <c r="AM50" s="303"/>
      <c r="AN50" s="301"/>
      <c r="AO50" s="301"/>
      <c r="AP50" s="302"/>
      <c r="AQ50" s="296"/>
      <c r="AR50" s="296"/>
      <c r="AS50" s="296"/>
    </row>
    <row r="51" spans="1:45" x14ac:dyDescent="0.25">
      <c r="A51" s="10"/>
      <c r="B51" s="11"/>
      <c r="C51" s="11"/>
      <c r="F51" s="25"/>
      <c r="H51" s="10"/>
      <c r="I51" s="11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  <c r="AE51" s="10"/>
      <c r="AF51" s="301"/>
      <c r="AG51" s="301"/>
      <c r="AH51" s="302"/>
      <c r="AI51" s="303"/>
      <c r="AJ51" s="301"/>
      <c r="AK51" s="301"/>
      <c r="AL51" s="302"/>
      <c r="AM51" s="303"/>
      <c r="AN51" s="301"/>
      <c r="AO51" s="301"/>
      <c r="AP51" s="302"/>
      <c r="AQ51" s="296"/>
      <c r="AR51" s="296"/>
      <c r="AS51" s="296"/>
    </row>
    <row r="52" spans="1:45" x14ac:dyDescent="0.25">
      <c r="A52" s="10"/>
      <c r="B52" s="11"/>
      <c r="C52" s="11"/>
      <c r="F52" s="25"/>
      <c r="H52" s="10"/>
      <c r="I52" s="11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  <c r="AE52" s="10"/>
      <c r="AF52" s="301"/>
      <c r="AG52" s="301"/>
      <c r="AH52" s="302"/>
      <c r="AI52" s="303"/>
      <c r="AJ52" s="301"/>
      <c r="AK52" s="301"/>
      <c r="AL52" s="302"/>
      <c r="AM52" s="303"/>
      <c r="AN52" s="301"/>
      <c r="AO52" s="301"/>
      <c r="AP52" s="302"/>
      <c r="AQ52" s="296"/>
      <c r="AR52" s="296"/>
      <c r="AS52" s="296"/>
    </row>
    <row r="53" spans="1:45" x14ac:dyDescent="0.25">
      <c r="A53" s="10"/>
      <c r="B53" s="11"/>
      <c r="C53" s="11"/>
      <c r="D53" s="25"/>
      <c r="F53" s="10"/>
      <c r="G53" s="11"/>
      <c r="H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  <c r="AE53" s="10"/>
      <c r="AF53" s="301"/>
      <c r="AG53" s="301"/>
      <c r="AH53" s="302"/>
      <c r="AI53" s="303"/>
      <c r="AJ53" s="301"/>
      <c r="AK53" s="301"/>
      <c r="AL53" s="302"/>
      <c r="AM53" s="303"/>
      <c r="AN53" s="301"/>
      <c r="AO53" s="301"/>
      <c r="AP53" s="302"/>
      <c r="AQ53" s="296"/>
      <c r="AR53" s="296"/>
      <c r="AS53" s="296"/>
    </row>
    <row r="54" spans="1:45" x14ac:dyDescent="0.25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  <c r="AE54" s="10"/>
      <c r="AF54" s="301"/>
      <c r="AG54" s="301"/>
      <c r="AH54" s="302"/>
      <c r="AI54" s="303"/>
      <c r="AJ54" s="301"/>
      <c r="AK54" s="301"/>
      <c r="AL54" s="302"/>
      <c r="AM54" s="303"/>
      <c r="AN54" s="301"/>
      <c r="AO54" s="301"/>
      <c r="AP54" s="302"/>
      <c r="AQ54" s="296"/>
      <c r="AR54" s="296"/>
      <c r="AS54" s="296"/>
    </row>
    <row r="55" spans="1:45" x14ac:dyDescent="0.25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  <c r="AE55" s="10"/>
      <c r="AF55" s="301"/>
      <c r="AG55" s="301"/>
      <c r="AH55" s="302"/>
      <c r="AI55" s="303"/>
      <c r="AJ55" s="301"/>
      <c r="AK55" s="301"/>
      <c r="AL55" s="302"/>
      <c r="AM55" s="303"/>
      <c r="AN55" s="301"/>
      <c r="AO55" s="301"/>
      <c r="AP55" s="302"/>
      <c r="AQ55" s="296"/>
      <c r="AR55" s="296"/>
      <c r="AS55" s="296"/>
    </row>
    <row r="56" spans="1:45" x14ac:dyDescent="0.25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  <c r="AE56" s="10"/>
      <c r="AF56" s="301"/>
      <c r="AG56" s="301"/>
      <c r="AH56" s="302"/>
      <c r="AI56" s="303"/>
      <c r="AJ56" s="301"/>
      <c r="AK56" s="301"/>
      <c r="AL56" s="302"/>
      <c r="AM56" s="303"/>
      <c r="AN56" s="301"/>
      <c r="AO56" s="301"/>
      <c r="AP56" s="302"/>
      <c r="AQ56" s="296"/>
      <c r="AR56" s="296"/>
      <c r="AS56" s="296"/>
    </row>
    <row r="57" spans="1:45" x14ac:dyDescent="0.25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  <c r="AE57" s="10"/>
      <c r="AF57" s="301"/>
      <c r="AG57" s="301"/>
      <c r="AH57" s="302"/>
      <c r="AI57" s="303"/>
      <c r="AJ57" s="301"/>
      <c r="AK57" s="301"/>
      <c r="AL57" s="302"/>
      <c r="AM57" s="303"/>
      <c r="AN57" s="301"/>
      <c r="AO57" s="301"/>
      <c r="AP57" s="302"/>
      <c r="AQ57" s="296"/>
      <c r="AR57" s="296"/>
      <c r="AS57" s="296"/>
    </row>
    <row r="58" spans="1:45" x14ac:dyDescent="0.25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  <c r="AE58" s="10"/>
      <c r="AF58" s="301"/>
      <c r="AG58" s="301"/>
      <c r="AH58" s="302"/>
      <c r="AI58" s="303"/>
      <c r="AJ58" s="301"/>
      <c r="AK58" s="301"/>
      <c r="AL58" s="302"/>
      <c r="AM58" s="303"/>
      <c r="AN58" s="301"/>
      <c r="AO58" s="301"/>
      <c r="AP58" s="302"/>
      <c r="AQ58" s="296"/>
      <c r="AR58" s="296"/>
      <c r="AS58" s="296"/>
    </row>
    <row r="59" spans="1:45" x14ac:dyDescent="0.25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  <c r="AE59" s="10"/>
      <c r="AF59" s="301"/>
      <c r="AG59" s="301"/>
      <c r="AH59" s="302"/>
      <c r="AI59" s="303"/>
      <c r="AJ59" s="301"/>
      <c r="AK59" s="301"/>
      <c r="AL59" s="302"/>
      <c r="AM59" s="303"/>
      <c r="AN59" s="301"/>
      <c r="AO59" s="301"/>
      <c r="AP59" s="302"/>
      <c r="AQ59" s="296"/>
      <c r="AR59" s="296"/>
      <c r="AS59" s="296"/>
    </row>
    <row r="60" spans="1:45" x14ac:dyDescent="0.25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  <c r="AE60" s="10"/>
      <c r="AF60" s="301"/>
      <c r="AG60" s="301"/>
      <c r="AH60" s="302"/>
      <c r="AI60" s="303"/>
      <c r="AJ60" s="301"/>
      <c r="AK60" s="301"/>
      <c r="AL60" s="302"/>
      <c r="AM60" s="303"/>
      <c r="AN60" s="301"/>
      <c r="AO60" s="301"/>
      <c r="AP60" s="302"/>
      <c r="AQ60" s="296"/>
      <c r="AR60" s="296"/>
      <c r="AS60" s="296"/>
    </row>
    <row r="61" spans="1:45" x14ac:dyDescent="0.25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  <c r="AE61" s="10"/>
      <c r="AF61" s="301"/>
      <c r="AG61" s="301"/>
      <c r="AH61" s="302"/>
      <c r="AI61" s="303"/>
      <c r="AJ61" s="301"/>
      <c r="AK61" s="301"/>
      <c r="AL61" s="302"/>
      <c r="AM61" s="303"/>
      <c r="AN61" s="301"/>
      <c r="AO61" s="301"/>
      <c r="AP61" s="302"/>
      <c r="AQ61" s="296"/>
      <c r="AR61" s="296"/>
      <c r="AS61" s="296"/>
    </row>
    <row r="62" spans="1:45" x14ac:dyDescent="0.25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  <c r="AE62" s="10"/>
      <c r="AF62" s="301"/>
      <c r="AG62" s="301"/>
      <c r="AH62" s="302"/>
      <c r="AI62" s="303"/>
      <c r="AJ62" s="301"/>
      <c r="AK62" s="301"/>
      <c r="AL62" s="302"/>
      <c r="AM62" s="303"/>
      <c r="AN62" s="301"/>
      <c r="AO62" s="301"/>
      <c r="AP62" s="302"/>
      <c r="AQ62" s="296"/>
      <c r="AR62" s="296"/>
      <c r="AS62" s="296"/>
    </row>
    <row r="63" spans="1:45" x14ac:dyDescent="0.25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  <c r="AE63" s="10"/>
      <c r="AF63" s="301"/>
      <c r="AG63" s="301"/>
      <c r="AH63" s="302"/>
      <c r="AI63" s="303"/>
      <c r="AJ63" s="301"/>
      <c r="AK63" s="301"/>
      <c r="AL63" s="302"/>
      <c r="AM63" s="303"/>
      <c r="AN63" s="301"/>
      <c r="AO63" s="301"/>
      <c r="AP63" s="302"/>
      <c r="AQ63" s="296"/>
      <c r="AR63" s="296"/>
      <c r="AS63" s="296"/>
    </row>
    <row r="64" spans="1:45" x14ac:dyDescent="0.25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  <c r="AE64" s="10"/>
      <c r="AF64" s="301"/>
      <c r="AG64" s="301"/>
      <c r="AH64" s="302"/>
      <c r="AI64" s="303"/>
      <c r="AJ64" s="301"/>
      <c r="AK64" s="301"/>
      <c r="AL64" s="302"/>
      <c r="AM64" s="303"/>
      <c r="AN64" s="301"/>
      <c r="AO64" s="301"/>
      <c r="AP64" s="302"/>
      <c r="AQ64" s="296"/>
      <c r="AR64" s="296"/>
      <c r="AS64" s="296"/>
    </row>
    <row r="65" spans="1:45" x14ac:dyDescent="0.25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  <c r="AE65" s="10"/>
      <c r="AF65" s="301"/>
      <c r="AG65" s="301"/>
      <c r="AH65" s="302"/>
      <c r="AI65" s="303"/>
      <c r="AJ65" s="301"/>
      <c r="AK65" s="301"/>
      <c r="AL65" s="302"/>
      <c r="AM65" s="303"/>
      <c r="AN65" s="301"/>
      <c r="AO65" s="301"/>
      <c r="AP65" s="302"/>
      <c r="AQ65" s="296"/>
      <c r="AR65" s="296"/>
      <c r="AS65" s="296"/>
    </row>
    <row r="66" spans="1:45" x14ac:dyDescent="0.25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  <c r="AE66" s="10"/>
      <c r="AF66" s="301"/>
      <c r="AG66" s="301"/>
      <c r="AH66" s="302"/>
      <c r="AI66" s="303"/>
      <c r="AJ66" s="301"/>
      <c r="AK66" s="301"/>
      <c r="AL66" s="302"/>
      <c r="AM66" s="303"/>
      <c r="AN66" s="301"/>
      <c r="AO66" s="301"/>
      <c r="AP66" s="302"/>
      <c r="AQ66" s="296"/>
      <c r="AR66" s="296"/>
      <c r="AS66" s="296"/>
    </row>
    <row r="67" spans="1:45" x14ac:dyDescent="0.25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  <c r="AE67" s="10"/>
      <c r="AF67" s="301"/>
      <c r="AG67" s="301"/>
      <c r="AH67" s="302"/>
      <c r="AI67" s="303"/>
      <c r="AJ67" s="301"/>
      <c r="AK67" s="301"/>
      <c r="AL67" s="302"/>
      <c r="AM67" s="303"/>
      <c r="AN67" s="301"/>
      <c r="AO67" s="301"/>
      <c r="AP67" s="302"/>
      <c r="AQ67" s="296"/>
      <c r="AR67" s="296"/>
      <c r="AS67" s="296"/>
    </row>
    <row r="68" spans="1:45" x14ac:dyDescent="0.25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  <c r="AE68" s="10"/>
      <c r="AF68" s="301"/>
      <c r="AG68" s="301"/>
      <c r="AH68" s="302"/>
      <c r="AI68" s="303"/>
      <c r="AJ68" s="301"/>
      <c r="AK68" s="301"/>
      <c r="AL68" s="302"/>
      <c r="AM68" s="303"/>
      <c r="AN68" s="301"/>
      <c r="AO68" s="301"/>
      <c r="AP68" s="302"/>
      <c r="AQ68" s="296"/>
      <c r="AR68" s="296"/>
      <c r="AS68" s="296"/>
    </row>
    <row r="69" spans="1:45" x14ac:dyDescent="0.25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  <c r="AE69" s="10"/>
      <c r="AF69" s="301"/>
      <c r="AG69" s="301"/>
      <c r="AH69" s="302"/>
      <c r="AI69" s="303"/>
      <c r="AJ69" s="301"/>
      <c r="AK69" s="301"/>
      <c r="AL69" s="302"/>
      <c r="AM69" s="303"/>
      <c r="AN69" s="301"/>
      <c r="AO69" s="301"/>
      <c r="AP69" s="302"/>
      <c r="AQ69" s="296"/>
      <c r="AR69" s="296"/>
      <c r="AS69" s="296"/>
    </row>
    <row r="70" spans="1:45" x14ac:dyDescent="0.25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  <c r="AE70" s="10"/>
      <c r="AF70" s="301"/>
      <c r="AG70" s="301"/>
      <c r="AH70" s="302"/>
      <c r="AI70" s="303"/>
      <c r="AJ70" s="301"/>
      <c r="AK70" s="301"/>
      <c r="AL70" s="302"/>
      <c r="AM70" s="303"/>
      <c r="AN70" s="301"/>
      <c r="AO70" s="301"/>
      <c r="AP70" s="302"/>
      <c r="AQ70" s="296"/>
      <c r="AR70" s="296"/>
      <c r="AS70" s="296"/>
    </row>
    <row r="71" spans="1:45" x14ac:dyDescent="0.25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  <c r="AE71" s="10"/>
      <c r="AF71" s="301"/>
      <c r="AG71" s="301"/>
      <c r="AH71" s="302"/>
      <c r="AI71" s="303"/>
      <c r="AJ71" s="301"/>
      <c r="AK71" s="301"/>
      <c r="AL71" s="302"/>
      <c r="AM71" s="303"/>
      <c r="AN71" s="301"/>
      <c r="AO71" s="301"/>
      <c r="AP71" s="302"/>
      <c r="AQ71" s="296"/>
      <c r="AR71" s="296"/>
      <c r="AS71" s="296"/>
    </row>
    <row r="72" spans="1:45" x14ac:dyDescent="0.25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  <c r="AE72" s="10"/>
      <c r="AF72" s="301"/>
      <c r="AG72" s="301"/>
      <c r="AH72" s="302"/>
      <c r="AI72" s="303"/>
      <c r="AJ72" s="301"/>
      <c r="AK72" s="301"/>
      <c r="AL72" s="302"/>
      <c r="AM72" s="303"/>
      <c r="AN72" s="301"/>
      <c r="AO72" s="301"/>
      <c r="AP72" s="302"/>
      <c r="AQ72" s="296"/>
      <c r="AR72" s="296"/>
      <c r="AS72" s="296"/>
    </row>
    <row r="73" spans="1:45" x14ac:dyDescent="0.25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  <c r="AE73" s="10"/>
      <c r="AF73" s="301"/>
      <c r="AG73" s="301"/>
      <c r="AH73" s="302"/>
      <c r="AI73" s="303"/>
      <c r="AJ73" s="301"/>
      <c r="AK73" s="301"/>
      <c r="AL73" s="302"/>
      <c r="AM73" s="303"/>
      <c r="AN73" s="301"/>
      <c r="AO73" s="301"/>
      <c r="AP73" s="302"/>
      <c r="AQ73" s="296"/>
      <c r="AR73" s="296"/>
      <c r="AS73" s="296"/>
    </row>
    <row r="74" spans="1:45" x14ac:dyDescent="0.25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  <c r="AE74" s="10"/>
      <c r="AF74" s="301"/>
      <c r="AG74" s="301"/>
      <c r="AH74" s="302"/>
      <c r="AI74" s="303"/>
      <c r="AJ74" s="301"/>
      <c r="AK74" s="301"/>
      <c r="AL74" s="302"/>
      <c r="AM74" s="303"/>
      <c r="AN74" s="301"/>
      <c r="AO74" s="301"/>
      <c r="AP74" s="302"/>
      <c r="AQ74" s="296"/>
      <c r="AR74" s="296"/>
      <c r="AS74" s="296"/>
    </row>
    <row r="75" spans="1:45" x14ac:dyDescent="0.25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  <c r="AE75" s="10"/>
      <c r="AF75" s="301"/>
      <c r="AG75" s="301"/>
      <c r="AH75" s="302"/>
      <c r="AI75" s="303"/>
      <c r="AJ75" s="301"/>
      <c r="AK75" s="301"/>
      <c r="AL75" s="302"/>
      <c r="AM75" s="303"/>
      <c r="AN75" s="301"/>
      <c r="AO75" s="301"/>
      <c r="AP75" s="302"/>
      <c r="AQ75" s="296"/>
      <c r="AR75" s="296"/>
      <c r="AS75" s="296"/>
    </row>
    <row r="76" spans="1:45" x14ac:dyDescent="0.25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  <c r="AE76" s="10"/>
      <c r="AF76" s="301"/>
      <c r="AG76" s="301"/>
      <c r="AH76" s="302"/>
      <c r="AI76" s="303"/>
      <c r="AJ76" s="301"/>
      <c r="AK76" s="301"/>
      <c r="AL76" s="302"/>
      <c r="AM76" s="303"/>
      <c r="AN76" s="301"/>
      <c r="AO76" s="301"/>
      <c r="AP76" s="302"/>
      <c r="AQ76" s="296"/>
      <c r="AR76" s="296"/>
      <c r="AS76" s="296"/>
    </row>
    <row r="77" spans="1:45" x14ac:dyDescent="0.25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  <c r="AE77" s="10"/>
      <c r="AF77" s="301"/>
      <c r="AG77" s="301"/>
      <c r="AH77" s="301"/>
      <c r="AI77" s="303"/>
      <c r="AJ77" s="301"/>
      <c r="AK77" s="301"/>
      <c r="AL77" s="301"/>
      <c r="AM77" s="303"/>
      <c r="AN77" s="301"/>
      <c r="AO77" s="301"/>
      <c r="AP77" s="301"/>
      <c r="AQ77" s="296"/>
      <c r="AR77" s="296"/>
      <c r="AS77" s="296"/>
    </row>
    <row r="78" spans="1:45" x14ac:dyDescent="0.25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  <c r="AE78" s="26"/>
      <c r="AF78" s="296"/>
      <c r="AG78" s="302"/>
      <c r="AH78" s="304"/>
      <c r="AI78" s="305"/>
      <c r="AJ78" s="296"/>
      <c r="AK78" s="302"/>
      <c r="AL78" s="304"/>
      <c r="AM78" s="305"/>
      <c r="AN78" s="296"/>
      <c r="AO78" s="302"/>
      <c r="AP78" s="304"/>
      <c r="AQ78" s="296"/>
      <c r="AR78" s="296"/>
      <c r="AS78" s="296"/>
    </row>
    <row r="79" spans="1:45" x14ac:dyDescent="0.25">
      <c r="D79" s="24"/>
      <c r="I79" s="24"/>
      <c r="K79"/>
      <c r="N79" s="24"/>
      <c r="R79" s="24"/>
      <c r="V79" s="24"/>
      <c r="Z79" s="24"/>
      <c r="AD79" s="24"/>
      <c r="AF79" s="296"/>
      <c r="AG79" s="296"/>
      <c r="AH79" s="306"/>
      <c r="AI79" s="296"/>
      <c r="AJ79" s="296"/>
      <c r="AK79" s="296"/>
      <c r="AL79" s="306"/>
      <c r="AM79" s="296"/>
      <c r="AN79" s="296"/>
      <c r="AO79" s="296"/>
      <c r="AP79" s="306"/>
      <c r="AQ79" s="296"/>
      <c r="AR79" s="296"/>
      <c r="AS79" s="296"/>
    </row>
    <row r="80" spans="1:45" x14ac:dyDescent="0.25">
      <c r="D80" s="24"/>
      <c r="I80" s="24"/>
      <c r="K80"/>
      <c r="N80" s="24"/>
      <c r="R80" s="24"/>
      <c r="V80" s="24"/>
      <c r="Z80" s="24"/>
      <c r="AA80" s="56"/>
      <c r="AD80" s="24"/>
      <c r="AE80" s="57"/>
      <c r="AF80" s="296"/>
      <c r="AG80" s="296"/>
      <c r="AH80" s="306"/>
      <c r="AI80" s="307"/>
      <c r="AJ80" s="296"/>
      <c r="AK80" s="296"/>
      <c r="AL80" s="306"/>
      <c r="AM80" s="307"/>
      <c r="AN80" s="296"/>
      <c r="AO80" s="296"/>
      <c r="AP80" s="306"/>
      <c r="AQ80" s="296"/>
      <c r="AR80" s="296"/>
      <c r="AS80" s="296"/>
    </row>
    <row r="81" spans="4:45" x14ac:dyDescent="0.25">
      <c r="D81" s="24"/>
      <c r="I81" s="24"/>
      <c r="K81"/>
      <c r="N81" s="24"/>
      <c r="R81" s="24"/>
      <c r="V81" s="24"/>
      <c r="Z81" s="24"/>
      <c r="AA81" s="34"/>
      <c r="AD81" s="24"/>
      <c r="AE81" s="2"/>
      <c r="AF81" s="296"/>
      <c r="AG81" s="296"/>
      <c r="AH81" s="306"/>
      <c r="AI81" s="304"/>
      <c r="AJ81" s="296"/>
      <c r="AK81" s="296"/>
      <c r="AL81" s="306"/>
      <c r="AM81" s="304"/>
      <c r="AN81" s="296"/>
      <c r="AO81" s="296"/>
      <c r="AP81" s="306"/>
      <c r="AQ81" s="296"/>
      <c r="AR81" s="296"/>
      <c r="AS81" s="296"/>
    </row>
    <row r="82" spans="4:45" x14ac:dyDescent="0.25">
      <c r="D82" s="24"/>
      <c r="I82" s="24"/>
      <c r="K82"/>
      <c r="N82" s="24"/>
      <c r="R82" s="24"/>
      <c r="V82" s="24"/>
      <c r="Z82" s="36"/>
      <c r="AA82" s="56"/>
      <c r="AD82" s="36"/>
      <c r="AE82" s="57"/>
      <c r="AF82" s="296"/>
      <c r="AG82" s="296"/>
      <c r="AH82" s="306"/>
      <c r="AI82" s="307"/>
      <c r="AJ82" s="296"/>
      <c r="AK82" s="296"/>
      <c r="AL82" s="306"/>
      <c r="AM82" s="307"/>
      <c r="AN82" s="296"/>
      <c r="AO82" s="296"/>
      <c r="AP82" s="306"/>
      <c r="AQ82" s="296"/>
      <c r="AR82" s="296"/>
      <c r="AS82" s="296"/>
    </row>
    <row r="83" spans="4:45" x14ac:dyDescent="0.25">
      <c r="AE83" s="32"/>
      <c r="AF83" s="296"/>
      <c r="AG83" s="296"/>
      <c r="AH83" s="296"/>
      <c r="AI83" s="296"/>
      <c r="AJ83" s="296"/>
      <c r="AK83" s="296"/>
      <c r="AL83" s="296"/>
      <c r="AM83" s="296"/>
      <c r="AN83" s="296"/>
      <c r="AO83" s="296"/>
      <c r="AP83" s="296"/>
      <c r="AQ83" s="296"/>
      <c r="AR83" s="296"/>
      <c r="AS83" s="296"/>
    </row>
    <row r="84" spans="4:45" x14ac:dyDescent="0.25">
      <c r="AE84" s="32"/>
      <c r="AF84" s="296"/>
      <c r="AG84" s="296"/>
      <c r="AH84" s="296"/>
      <c r="AI84" s="296"/>
      <c r="AJ84" s="296"/>
      <c r="AK84" s="296"/>
      <c r="AL84" s="296"/>
      <c r="AM84" s="296"/>
      <c r="AN84" s="296"/>
      <c r="AO84" s="296"/>
      <c r="AP84" s="296"/>
      <c r="AQ84" s="296"/>
      <c r="AR84" s="296"/>
      <c r="AS84" s="296"/>
    </row>
    <row r="85" spans="4:45" x14ac:dyDescent="0.25">
      <c r="AF85" s="296"/>
      <c r="AG85" s="296"/>
      <c r="AH85" s="296"/>
      <c r="AI85" s="296"/>
      <c r="AJ85" s="296"/>
      <c r="AK85" s="296"/>
      <c r="AL85" s="296"/>
      <c r="AM85" s="296"/>
      <c r="AN85" s="296"/>
      <c r="AO85" s="296"/>
      <c r="AP85" s="296"/>
      <c r="AQ85" s="296"/>
      <c r="AR85" s="296"/>
      <c r="AS85" s="296"/>
    </row>
    <row r="86" spans="4:45" x14ac:dyDescent="0.25">
      <c r="AF86" s="296"/>
      <c r="AG86" s="296"/>
      <c r="AH86" s="296"/>
      <c r="AI86" s="296"/>
      <c r="AJ86" s="296"/>
      <c r="AK86" s="296"/>
      <c r="AL86" s="296"/>
      <c r="AM86" s="296"/>
      <c r="AN86" s="296"/>
      <c r="AO86" s="296"/>
      <c r="AP86" s="296"/>
      <c r="AQ86" s="296"/>
      <c r="AR86" s="296"/>
      <c r="AS86" s="296"/>
    </row>
    <row r="87" spans="4:45" x14ac:dyDescent="0.25">
      <c r="AF87" s="296"/>
      <c r="AG87" s="296"/>
      <c r="AH87" s="296"/>
      <c r="AI87" s="296"/>
      <c r="AJ87" s="296"/>
      <c r="AK87" s="296"/>
      <c r="AL87" s="296"/>
      <c r="AM87" s="296"/>
      <c r="AN87" s="296"/>
      <c r="AO87" s="296"/>
      <c r="AP87" s="296"/>
      <c r="AQ87" s="296"/>
      <c r="AR87" s="296"/>
      <c r="AS87" s="296"/>
    </row>
    <row r="88" spans="4:45" x14ac:dyDescent="0.25">
      <c r="AF88" s="296"/>
      <c r="AG88" s="296"/>
      <c r="AH88" s="296"/>
      <c r="AI88" s="296"/>
      <c r="AJ88" s="296"/>
      <c r="AK88" s="296"/>
      <c r="AL88" s="296"/>
      <c r="AM88" s="296"/>
      <c r="AN88" s="296"/>
      <c r="AO88" s="296"/>
      <c r="AP88" s="296"/>
      <c r="AQ88" s="296"/>
      <c r="AR88" s="296"/>
      <c r="AS88" s="296"/>
    </row>
    <row r="89" spans="4:45" x14ac:dyDescent="0.25">
      <c r="AF89" s="296"/>
      <c r="AG89" s="296"/>
      <c r="AH89" s="296"/>
      <c r="AI89" s="296"/>
      <c r="AJ89" s="296"/>
      <c r="AK89" s="296"/>
      <c r="AL89" s="296"/>
      <c r="AM89" s="296"/>
      <c r="AN89" s="296"/>
      <c r="AO89" s="296"/>
      <c r="AP89" s="296"/>
      <c r="AQ89" s="296"/>
      <c r="AR89" s="296"/>
      <c r="AS89" s="296"/>
    </row>
    <row r="90" spans="4:45" x14ac:dyDescent="0.25">
      <c r="AF90" s="296"/>
      <c r="AG90" s="296"/>
      <c r="AH90" s="296"/>
      <c r="AI90" s="296"/>
      <c r="AJ90" s="296"/>
      <c r="AK90" s="296"/>
      <c r="AL90" s="296"/>
      <c r="AM90" s="296"/>
      <c r="AN90" s="296"/>
      <c r="AO90" s="296"/>
      <c r="AP90" s="296"/>
      <c r="AQ90" s="296"/>
      <c r="AR90" s="296"/>
      <c r="AS90" s="296"/>
    </row>
    <row r="91" spans="4:45" x14ac:dyDescent="0.25">
      <c r="AF91" s="296"/>
      <c r="AG91" s="296"/>
      <c r="AH91" s="296"/>
      <c r="AI91" s="296"/>
      <c r="AJ91" s="296"/>
      <c r="AK91" s="296"/>
      <c r="AL91" s="296"/>
      <c r="AM91" s="296"/>
      <c r="AN91" s="296"/>
      <c r="AO91" s="296"/>
      <c r="AP91" s="296"/>
      <c r="AQ91" s="296"/>
      <c r="AR91" s="296"/>
      <c r="AS91" s="296"/>
    </row>
    <row r="92" spans="4:45" x14ac:dyDescent="0.25">
      <c r="AF92" s="296"/>
      <c r="AG92" s="296"/>
      <c r="AH92" s="296"/>
      <c r="AI92" s="296"/>
      <c r="AJ92" s="296"/>
      <c r="AK92" s="296"/>
      <c r="AL92" s="296"/>
      <c r="AM92" s="296"/>
      <c r="AN92" s="296"/>
      <c r="AO92" s="296"/>
      <c r="AP92" s="296"/>
      <c r="AQ92" s="296"/>
      <c r="AR92" s="296"/>
      <c r="AS92" s="296"/>
    </row>
    <row r="93" spans="4:45" x14ac:dyDescent="0.25">
      <c r="AF93" s="296"/>
      <c r="AG93" s="296"/>
      <c r="AH93" s="296"/>
      <c r="AI93" s="296"/>
      <c r="AJ93" s="296"/>
      <c r="AK93" s="296"/>
      <c r="AL93" s="296"/>
      <c r="AM93" s="296"/>
      <c r="AN93" s="296"/>
      <c r="AO93" s="296"/>
      <c r="AP93" s="296"/>
      <c r="AQ93" s="296"/>
      <c r="AR93" s="296"/>
      <c r="AS93" s="296"/>
    </row>
    <row r="94" spans="4:45" x14ac:dyDescent="0.25">
      <c r="AF94" s="296"/>
      <c r="AG94" s="296"/>
      <c r="AH94" s="296"/>
      <c r="AI94" s="296"/>
      <c r="AJ94" s="296"/>
      <c r="AK94" s="296"/>
      <c r="AL94" s="296"/>
      <c r="AM94" s="296"/>
      <c r="AN94" s="296"/>
      <c r="AO94" s="296"/>
      <c r="AP94" s="296"/>
      <c r="AQ94" s="296"/>
      <c r="AR94" s="296"/>
      <c r="AS94" s="296"/>
    </row>
    <row r="95" spans="4:45" x14ac:dyDescent="0.25">
      <c r="AF95" s="296"/>
      <c r="AG95" s="296"/>
      <c r="AH95" s="296"/>
      <c r="AI95" s="296"/>
      <c r="AJ95" s="296"/>
      <c r="AK95" s="296"/>
      <c r="AL95" s="296"/>
      <c r="AM95" s="296"/>
      <c r="AN95" s="296"/>
      <c r="AO95" s="296"/>
      <c r="AP95" s="296"/>
      <c r="AQ95" s="296"/>
      <c r="AR95" s="296"/>
      <c r="AS95" s="296"/>
    </row>
    <row r="96" spans="4:45" x14ac:dyDescent="0.25">
      <c r="AF96" s="296"/>
      <c r="AG96" s="296"/>
      <c r="AH96" s="296"/>
      <c r="AI96" s="296"/>
      <c r="AJ96" s="296"/>
      <c r="AK96" s="296"/>
      <c r="AL96" s="296"/>
      <c r="AM96" s="296"/>
      <c r="AN96" s="296"/>
      <c r="AO96" s="296"/>
      <c r="AP96" s="296"/>
      <c r="AQ96" s="296"/>
      <c r="AR96" s="296"/>
      <c r="AS96" s="296"/>
    </row>
    <row r="97" spans="32:45" x14ac:dyDescent="0.25">
      <c r="AF97" s="296"/>
      <c r="AG97" s="296"/>
      <c r="AH97" s="296"/>
      <c r="AI97" s="296"/>
      <c r="AJ97" s="296"/>
      <c r="AK97" s="296"/>
      <c r="AL97" s="296"/>
      <c r="AM97" s="296"/>
      <c r="AN97" s="296"/>
      <c r="AO97" s="296"/>
      <c r="AP97" s="296"/>
      <c r="AQ97" s="296"/>
      <c r="AR97" s="296"/>
      <c r="AS97" s="296"/>
    </row>
    <row r="98" spans="32:45" x14ac:dyDescent="0.25">
      <c r="AF98" s="296"/>
      <c r="AG98" s="296"/>
      <c r="AH98" s="296"/>
      <c r="AI98" s="296"/>
      <c r="AJ98" s="296"/>
      <c r="AK98" s="296"/>
      <c r="AL98" s="296"/>
      <c r="AM98" s="296"/>
      <c r="AN98" s="296"/>
      <c r="AO98" s="296"/>
      <c r="AP98" s="296"/>
      <c r="AQ98" s="296"/>
      <c r="AR98" s="296"/>
      <c r="AS98" s="296"/>
    </row>
    <row r="99" spans="32:45" x14ac:dyDescent="0.25">
      <c r="AF99" s="296"/>
      <c r="AG99" s="296"/>
      <c r="AH99" s="296"/>
      <c r="AI99" s="296"/>
      <c r="AJ99" s="296"/>
      <c r="AK99" s="296"/>
      <c r="AL99" s="296"/>
      <c r="AM99" s="296"/>
      <c r="AN99" s="296"/>
      <c r="AO99" s="296"/>
      <c r="AP99" s="296"/>
      <c r="AQ99" s="296"/>
      <c r="AR99" s="296"/>
      <c r="AS99" s="296"/>
    </row>
    <row r="100" spans="32:45" x14ac:dyDescent="0.25">
      <c r="AF100" s="296"/>
      <c r="AG100" s="296"/>
      <c r="AH100" s="296"/>
      <c r="AI100" s="296"/>
      <c r="AJ100" s="296"/>
      <c r="AK100" s="296"/>
      <c r="AL100" s="296"/>
      <c r="AM100" s="296"/>
      <c r="AN100" s="296"/>
      <c r="AO100" s="296"/>
      <c r="AP100" s="296"/>
      <c r="AQ100" s="296"/>
      <c r="AR100" s="296"/>
      <c r="AS100" s="296"/>
    </row>
    <row r="101" spans="32:45" x14ac:dyDescent="0.25">
      <c r="AF101" s="296"/>
      <c r="AG101" s="296"/>
      <c r="AH101" s="296"/>
      <c r="AI101" s="296"/>
      <c r="AJ101" s="296"/>
      <c r="AK101" s="296"/>
      <c r="AL101" s="296"/>
      <c r="AM101" s="296"/>
      <c r="AN101" s="296"/>
      <c r="AO101" s="296"/>
      <c r="AP101" s="296"/>
      <c r="AQ101" s="296"/>
      <c r="AR101" s="296"/>
      <c r="AS101" s="296"/>
    </row>
    <row r="102" spans="32:45" x14ac:dyDescent="0.25">
      <c r="AF102" s="296"/>
      <c r="AG102" s="296"/>
      <c r="AH102" s="296"/>
      <c r="AI102" s="296"/>
      <c r="AJ102" s="296"/>
      <c r="AK102" s="296"/>
      <c r="AL102" s="296"/>
      <c r="AM102" s="296"/>
      <c r="AN102" s="296"/>
      <c r="AO102" s="296"/>
      <c r="AP102" s="296"/>
      <c r="AQ102" s="296"/>
      <c r="AR102" s="296"/>
      <c r="AS102" s="296"/>
    </row>
    <row r="103" spans="32:45" x14ac:dyDescent="0.25">
      <c r="AF103" s="296"/>
      <c r="AG103" s="296"/>
      <c r="AH103" s="296"/>
      <c r="AI103" s="296"/>
      <c r="AJ103" s="296"/>
      <c r="AK103" s="296"/>
      <c r="AL103" s="296"/>
      <c r="AM103" s="296"/>
      <c r="AN103" s="296"/>
      <c r="AO103" s="296"/>
      <c r="AP103" s="296"/>
      <c r="AQ103" s="296"/>
      <c r="AR103" s="296"/>
      <c r="AS103" s="296"/>
    </row>
    <row r="104" spans="32:45" x14ac:dyDescent="0.25">
      <c r="AF104" s="296"/>
      <c r="AG104" s="296"/>
      <c r="AH104" s="296"/>
      <c r="AI104" s="296"/>
      <c r="AJ104" s="296"/>
      <c r="AK104" s="296"/>
      <c r="AL104" s="296"/>
      <c r="AM104" s="296"/>
      <c r="AN104" s="296"/>
      <c r="AO104" s="296"/>
      <c r="AP104" s="296"/>
      <c r="AQ104" s="296"/>
      <c r="AR104" s="296"/>
      <c r="AS104" s="296"/>
    </row>
    <row r="105" spans="32:45" x14ac:dyDescent="0.25">
      <c r="AF105" s="296"/>
      <c r="AG105" s="296"/>
      <c r="AH105" s="296"/>
      <c r="AI105" s="296"/>
      <c r="AJ105" s="296"/>
      <c r="AK105" s="296"/>
      <c r="AL105" s="296"/>
      <c r="AM105" s="296"/>
      <c r="AN105" s="296"/>
      <c r="AO105" s="296"/>
      <c r="AP105" s="296"/>
      <c r="AQ105" s="296"/>
      <c r="AR105" s="296"/>
      <c r="AS105" s="29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9"/>
  <sheetViews>
    <sheetView topLeftCell="A24" workbookViewId="0">
      <selection activeCell="D41" sqref="D41"/>
    </sheetView>
  </sheetViews>
  <sheetFormatPr defaultColWidth="9.109375" defaultRowHeight="10.199999999999999" x14ac:dyDescent="0.2"/>
  <cols>
    <col min="1" max="1" width="9.109375" style="32"/>
    <col min="2" max="2" width="9.88671875" style="32" bestFit="1" customWidth="1"/>
    <col min="3" max="3" width="11.6640625" style="32" customWidth="1"/>
    <col min="4" max="4" width="9.88671875" style="32" bestFit="1" customWidth="1"/>
    <col min="5" max="5" width="11" style="32" customWidth="1"/>
    <col min="6" max="6" width="10.44140625" style="32" customWidth="1"/>
    <col min="7" max="7" width="9.88671875" style="32" bestFit="1" customWidth="1"/>
    <col min="8" max="8" width="9.44140625" style="32" customWidth="1"/>
    <col min="9" max="9" width="13.88671875" style="14" bestFit="1" customWidth="1"/>
    <col min="10" max="10" width="12.33203125" style="32" bestFit="1" customWidth="1"/>
    <col min="11" max="11" width="12.5546875" style="32" bestFit="1" customWidth="1"/>
    <col min="12" max="13" width="10.88671875" style="32" bestFit="1" customWidth="1"/>
    <col min="14" max="14" width="12" style="32" bestFit="1" customWidth="1"/>
    <col min="15" max="15" width="9.109375" style="32"/>
    <col min="16" max="16" width="11.6640625" style="32" bestFit="1" customWidth="1"/>
    <col min="17" max="21" width="9.109375" style="32"/>
    <col min="22" max="22" width="10.6640625" style="32" bestFit="1" customWidth="1"/>
    <col min="23" max="16384" width="9.109375" style="32"/>
  </cols>
  <sheetData>
    <row r="1" spans="1:17" x14ac:dyDescent="0.2">
      <c r="A1" s="37"/>
      <c r="C1" s="14"/>
      <c r="F1" s="2">
        <v>12283</v>
      </c>
    </row>
    <row r="2" spans="1:17" x14ac:dyDescent="0.2">
      <c r="A2" s="2"/>
      <c r="B2" s="2" t="s">
        <v>18</v>
      </c>
      <c r="C2" s="14"/>
      <c r="D2" s="38" t="s">
        <v>19</v>
      </c>
      <c r="E2" s="4"/>
      <c r="F2" s="38" t="s">
        <v>27</v>
      </c>
      <c r="G2" s="4"/>
      <c r="J2" s="4"/>
      <c r="K2" s="4"/>
      <c r="L2" s="38"/>
      <c r="M2" s="4"/>
    </row>
    <row r="3" spans="1:17" x14ac:dyDescent="0.2">
      <c r="A3" s="39" t="s">
        <v>11</v>
      </c>
      <c r="B3" s="6" t="s">
        <v>20</v>
      </c>
      <c r="C3" s="40" t="s">
        <v>21</v>
      </c>
      <c r="D3" s="6" t="s">
        <v>20</v>
      </c>
      <c r="E3" s="6" t="s">
        <v>21</v>
      </c>
      <c r="F3" s="6" t="s">
        <v>20</v>
      </c>
      <c r="G3" s="6" t="s">
        <v>21</v>
      </c>
      <c r="I3" s="100"/>
      <c r="J3" s="39"/>
      <c r="K3" s="6"/>
      <c r="L3" s="6"/>
      <c r="M3" s="6"/>
    </row>
    <row r="4" spans="1:17" ht="13.2" x14ac:dyDescent="0.25">
      <c r="A4" s="41">
        <v>1</v>
      </c>
      <c r="B4" s="11">
        <v>-6314</v>
      </c>
      <c r="C4" s="11">
        <v>-4260</v>
      </c>
      <c r="D4" s="11"/>
      <c r="E4" s="11"/>
      <c r="F4" s="11"/>
      <c r="G4" s="11"/>
      <c r="H4" s="11">
        <f>+G4+E4+C4-F4-D4-B4</f>
        <v>2054</v>
      </c>
      <c r="I4" s="11"/>
      <c r="J4" s="102"/>
      <c r="K4" s="419"/>
      <c r="L4" s="419"/>
      <c r="M4" s="419"/>
      <c r="N4" s="419"/>
      <c r="O4" s="285"/>
      <c r="P4" s="285"/>
    </row>
    <row r="5" spans="1:17" ht="13.2" x14ac:dyDescent="0.25">
      <c r="A5" s="41">
        <v>2</v>
      </c>
      <c r="B5" s="11">
        <v>-3164</v>
      </c>
      <c r="C5" s="11">
        <v>-4260</v>
      </c>
      <c r="D5" s="129"/>
      <c r="E5" s="11"/>
      <c r="F5" s="11"/>
      <c r="G5" s="11"/>
      <c r="H5" s="11">
        <f t="shared" ref="H5:H34" si="0">+G5+E5+C5-F5-D5-B5</f>
        <v>-1096</v>
      </c>
      <c r="I5" s="11"/>
      <c r="J5" s="102"/>
      <c r="K5" s="118"/>
      <c r="L5" s="34"/>
      <c r="M5" s="34"/>
      <c r="N5" s="189"/>
      <c r="O5" s="420" t="s">
        <v>180</v>
      </c>
      <c r="P5" s="189"/>
      <c r="Q5" s="2"/>
    </row>
    <row r="6" spans="1:17" ht="13.2" x14ac:dyDescent="0.25">
      <c r="A6" s="41">
        <v>3</v>
      </c>
      <c r="B6" s="11">
        <v>-4573</v>
      </c>
      <c r="C6" s="11">
        <v>-4260</v>
      </c>
      <c r="D6" s="11"/>
      <c r="E6" s="11"/>
      <c r="F6" s="11"/>
      <c r="G6" s="11"/>
      <c r="H6" s="11">
        <f t="shared" si="0"/>
        <v>313</v>
      </c>
      <c r="I6" s="11"/>
      <c r="J6" s="102"/>
      <c r="K6" s="118" t="s">
        <v>40</v>
      </c>
      <c r="L6" s="421" t="s">
        <v>20</v>
      </c>
      <c r="M6" s="421" t="s">
        <v>21</v>
      </c>
      <c r="N6" s="422" t="s">
        <v>50</v>
      </c>
      <c r="O6" s="420" t="s">
        <v>16</v>
      </c>
      <c r="P6" s="189" t="s">
        <v>28</v>
      </c>
      <c r="Q6" s="2"/>
    </row>
    <row r="7" spans="1:17" ht="13.2" x14ac:dyDescent="0.25">
      <c r="A7" s="41">
        <v>4</v>
      </c>
      <c r="B7" s="11">
        <v>-8603</v>
      </c>
      <c r="C7" s="11">
        <v>45</v>
      </c>
      <c r="D7" s="129"/>
      <c r="E7" s="11">
        <v>-8433</v>
      </c>
      <c r="F7" s="11"/>
      <c r="G7" s="11"/>
      <c r="H7" s="11">
        <f t="shared" si="0"/>
        <v>215</v>
      </c>
      <c r="I7" s="11"/>
      <c r="J7" s="102"/>
      <c r="K7" s="34"/>
      <c r="L7" s="34"/>
      <c r="M7" s="34"/>
      <c r="N7" s="34"/>
      <c r="O7" s="34"/>
      <c r="P7" s="34"/>
      <c r="Q7" s="2"/>
    </row>
    <row r="8" spans="1:17" ht="13.2" x14ac:dyDescent="0.25">
      <c r="A8" s="41">
        <v>5</v>
      </c>
      <c r="B8" s="129">
        <v>-9653</v>
      </c>
      <c r="C8" s="11"/>
      <c r="D8" s="11"/>
      <c r="E8" s="11">
        <v>-8241</v>
      </c>
      <c r="F8" s="11"/>
      <c r="G8" s="11"/>
      <c r="H8" s="11">
        <f t="shared" si="0"/>
        <v>1412</v>
      </c>
      <c r="I8" s="11"/>
      <c r="J8" s="102"/>
      <c r="K8" s="34"/>
      <c r="L8" s="34"/>
      <c r="M8" s="34"/>
      <c r="N8" s="34"/>
      <c r="O8" s="34"/>
      <c r="P8" s="34"/>
      <c r="Q8" s="2"/>
    </row>
    <row r="9" spans="1:17" ht="20.100000000000001" customHeight="1" x14ac:dyDescent="0.25">
      <c r="A9" s="41">
        <v>6</v>
      </c>
      <c r="B9" s="11">
        <v>-16437</v>
      </c>
      <c r="C9" s="11">
        <v>181</v>
      </c>
      <c r="D9" s="11"/>
      <c r="E9" s="11">
        <v>-17010</v>
      </c>
      <c r="F9" s="11"/>
      <c r="G9" s="11"/>
      <c r="H9" s="11">
        <f t="shared" si="0"/>
        <v>-392</v>
      </c>
      <c r="I9" s="11"/>
      <c r="J9" s="102"/>
      <c r="K9" s="118">
        <v>36892</v>
      </c>
      <c r="L9" s="119">
        <v>-715680</v>
      </c>
      <c r="M9" s="119">
        <v>-705664</v>
      </c>
      <c r="N9" s="119">
        <f t="shared" ref="N9:N15" si="1">+M9-L9</f>
        <v>10016</v>
      </c>
      <c r="O9" s="420">
        <v>8.2100000000000009</v>
      </c>
      <c r="P9" s="425">
        <f t="shared" ref="P9:P15" si="2">+O9*N9</f>
        <v>82231.360000000015</v>
      </c>
      <c r="Q9" s="2"/>
    </row>
    <row r="10" spans="1:17" ht="20.100000000000001" customHeight="1" x14ac:dyDescent="0.25">
      <c r="A10" s="41">
        <v>7</v>
      </c>
      <c r="B10" s="129">
        <v>-8957</v>
      </c>
      <c r="C10" s="11">
        <v>181</v>
      </c>
      <c r="D10" s="11"/>
      <c r="E10" s="11">
        <v>-3732</v>
      </c>
      <c r="F10" s="11"/>
      <c r="G10" s="11"/>
      <c r="H10" s="11">
        <f t="shared" si="0"/>
        <v>5406</v>
      </c>
      <c r="I10" s="11"/>
      <c r="J10" s="102"/>
      <c r="K10" s="118">
        <v>36923</v>
      </c>
      <c r="L10" s="119">
        <v>-661568</v>
      </c>
      <c r="M10" s="119">
        <v>-648307</v>
      </c>
      <c r="N10" s="119">
        <f t="shared" si="1"/>
        <v>13261</v>
      </c>
      <c r="O10" s="420">
        <v>5.62</v>
      </c>
      <c r="P10" s="425">
        <f t="shared" si="2"/>
        <v>74526.820000000007</v>
      </c>
      <c r="Q10" s="2"/>
    </row>
    <row r="11" spans="1:17" ht="20.100000000000001" customHeight="1" x14ac:dyDescent="0.25">
      <c r="A11" s="41">
        <v>8</v>
      </c>
      <c r="B11" s="11">
        <v>-14890</v>
      </c>
      <c r="C11" s="11"/>
      <c r="D11" s="129"/>
      <c r="E11" s="11">
        <v>-14366</v>
      </c>
      <c r="F11" s="11"/>
      <c r="G11" s="11"/>
      <c r="H11" s="11">
        <f t="shared" si="0"/>
        <v>524</v>
      </c>
      <c r="I11" s="11"/>
      <c r="J11" s="102"/>
      <c r="K11" s="118">
        <v>36951</v>
      </c>
      <c r="L11" s="119">
        <v>-1831536</v>
      </c>
      <c r="M11" s="119">
        <v>-1828209</v>
      </c>
      <c r="N11" s="119">
        <f t="shared" si="1"/>
        <v>3327</v>
      </c>
      <c r="O11" s="420">
        <v>4.9800000000000004</v>
      </c>
      <c r="P11" s="425">
        <f t="shared" si="2"/>
        <v>16568.460000000003</v>
      </c>
      <c r="Q11" s="2"/>
    </row>
    <row r="12" spans="1:17" ht="20.100000000000001" customHeight="1" x14ac:dyDescent="0.25">
      <c r="A12" s="41">
        <v>9</v>
      </c>
      <c r="B12" s="11">
        <v>-13952</v>
      </c>
      <c r="C12" s="11"/>
      <c r="D12" s="11"/>
      <c r="E12" s="11">
        <v>-14366</v>
      </c>
      <c r="F12" s="11"/>
      <c r="G12" s="11"/>
      <c r="H12" s="11">
        <f t="shared" si="0"/>
        <v>-414</v>
      </c>
      <c r="I12" s="11"/>
      <c r="J12" s="102"/>
      <c r="K12" s="118">
        <v>36982</v>
      </c>
      <c r="L12" s="119">
        <f>-3230259-283308-283488+283308</f>
        <v>-3513747</v>
      </c>
      <c r="M12" s="119">
        <v>-3486797</v>
      </c>
      <c r="N12" s="119">
        <f t="shared" si="1"/>
        <v>26950</v>
      </c>
      <c r="O12" s="420">
        <v>4.87</v>
      </c>
      <c r="P12" s="425">
        <f t="shared" si="2"/>
        <v>131246.5</v>
      </c>
      <c r="Q12" s="2"/>
    </row>
    <row r="13" spans="1:17" ht="20.100000000000001" customHeight="1" x14ac:dyDescent="0.25">
      <c r="A13" s="41">
        <v>10</v>
      </c>
      <c r="B13" s="11">
        <v>-14001</v>
      </c>
      <c r="C13" s="11">
        <v>100</v>
      </c>
      <c r="D13" s="11"/>
      <c r="E13" s="129">
        <v>-14366</v>
      </c>
      <c r="F13" s="11"/>
      <c r="G13" s="11"/>
      <c r="H13" s="11">
        <f t="shared" si="0"/>
        <v>-265</v>
      </c>
      <c r="I13" s="11"/>
      <c r="J13" s="102"/>
      <c r="K13" s="118">
        <v>37012</v>
      </c>
      <c r="L13" s="119">
        <v>-3735499</v>
      </c>
      <c r="M13" s="119">
        <v>-3753054</v>
      </c>
      <c r="N13" s="119">
        <f t="shared" si="1"/>
        <v>-17555</v>
      </c>
      <c r="O13" s="420">
        <v>3.82</v>
      </c>
      <c r="P13" s="425">
        <f t="shared" si="2"/>
        <v>-67060.099999999991</v>
      </c>
      <c r="Q13" s="104"/>
    </row>
    <row r="14" spans="1:17" ht="20.100000000000001" customHeight="1" x14ac:dyDescent="0.25">
      <c r="A14" s="41">
        <v>11</v>
      </c>
      <c r="B14" s="11">
        <v>-53448</v>
      </c>
      <c r="C14" s="11">
        <v>181</v>
      </c>
      <c r="D14" s="11"/>
      <c r="E14" s="11">
        <v>-54000</v>
      </c>
      <c r="F14" s="11"/>
      <c r="G14" s="11"/>
      <c r="H14" s="11">
        <f t="shared" si="0"/>
        <v>-371</v>
      </c>
      <c r="I14" s="11"/>
      <c r="J14" s="102"/>
      <c r="K14" s="118">
        <v>37043</v>
      </c>
      <c r="L14" s="119">
        <f>-4979779-80784</f>
        <v>-5060563</v>
      </c>
      <c r="M14" s="119">
        <v>-5025875</v>
      </c>
      <c r="N14" s="119">
        <f t="shared" si="1"/>
        <v>34688</v>
      </c>
      <c r="O14" s="420">
        <v>3.2</v>
      </c>
      <c r="P14" s="425">
        <f t="shared" si="2"/>
        <v>111001.60000000001</v>
      </c>
      <c r="Q14" s="104"/>
    </row>
    <row r="15" spans="1:17" ht="20.100000000000001" customHeight="1" x14ac:dyDescent="0.25">
      <c r="A15" s="41">
        <v>12</v>
      </c>
      <c r="B15" s="11">
        <v>-48863</v>
      </c>
      <c r="C15" s="11">
        <v>181</v>
      </c>
      <c r="D15" s="11"/>
      <c r="E15" s="11">
        <v>-49000</v>
      </c>
      <c r="F15" s="11"/>
      <c r="G15" s="11"/>
      <c r="H15" s="11">
        <f t="shared" si="0"/>
        <v>44</v>
      </c>
      <c r="I15" s="11"/>
      <c r="J15" s="102"/>
      <c r="K15" s="118">
        <v>37073</v>
      </c>
      <c r="L15" s="119">
        <v>-4565965</v>
      </c>
      <c r="M15" s="119">
        <v>-4525416</v>
      </c>
      <c r="N15" s="119">
        <f t="shared" si="1"/>
        <v>40549</v>
      </c>
      <c r="O15" s="420">
        <v>2.77</v>
      </c>
      <c r="P15" s="426">
        <f t="shared" si="2"/>
        <v>112320.73</v>
      </c>
      <c r="Q15" s="2"/>
    </row>
    <row r="16" spans="1:17" ht="20.100000000000001" customHeight="1" thickBot="1" x14ac:dyDescent="0.3">
      <c r="A16" s="41">
        <v>13</v>
      </c>
      <c r="B16" s="11">
        <v>-41699</v>
      </c>
      <c r="C16" s="11">
        <v>181</v>
      </c>
      <c r="D16" s="11"/>
      <c r="E16" s="11">
        <v>-41318</v>
      </c>
      <c r="F16" s="11"/>
      <c r="G16" s="11"/>
      <c r="H16" s="11">
        <f t="shared" si="0"/>
        <v>562</v>
      </c>
      <c r="I16" s="11"/>
      <c r="J16" s="102"/>
      <c r="K16" s="34"/>
      <c r="L16" s="119"/>
      <c r="M16" s="119"/>
      <c r="N16" s="119"/>
      <c r="O16" s="423"/>
      <c r="P16" s="424">
        <f>SUM(P9:P15)</f>
        <v>460835.37</v>
      </c>
      <c r="Q16" s="2"/>
    </row>
    <row r="17" spans="1:17" ht="13.8" thickTop="1" x14ac:dyDescent="0.25">
      <c r="A17" s="41">
        <v>14</v>
      </c>
      <c r="B17" s="11">
        <v>-12168</v>
      </c>
      <c r="C17" s="11">
        <v>181</v>
      </c>
      <c r="D17" s="11"/>
      <c r="E17" s="11">
        <v>-8926</v>
      </c>
      <c r="F17" s="11"/>
      <c r="G17" s="11"/>
      <c r="H17" s="11">
        <f t="shared" si="0"/>
        <v>3423</v>
      </c>
      <c r="I17" s="11"/>
      <c r="J17" s="102"/>
      <c r="K17" s="34"/>
      <c r="L17" s="34"/>
      <c r="M17" s="34"/>
      <c r="N17" s="34"/>
      <c r="O17" s="34"/>
      <c r="P17" s="34"/>
      <c r="Q17" s="2"/>
    </row>
    <row r="18" spans="1:17" ht="13.2" x14ac:dyDescent="0.25">
      <c r="A18" s="41">
        <v>15</v>
      </c>
      <c r="B18" s="11">
        <v>-50889</v>
      </c>
      <c r="C18" s="11">
        <v>181</v>
      </c>
      <c r="D18" s="11"/>
      <c r="E18" s="11">
        <v>-50196</v>
      </c>
      <c r="F18" s="11"/>
      <c r="G18" s="11"/>
      <c r="H18" s="11">
        <f t="shared" si="0"/>
        <v>874</v>
      </c>
      <c r="I18" s="11"/>
      <c r="J18" s="102"/>
      <c r="K18" s="34"/>
      <c r="L18" s="34"/>
      <c r="M18" s="34"/>
      <c r="N18" s="34"/>
      <c r="O18" s="34"/>
      <c r="P18" s="34"/>
      <c r="Q18" s="2"/>
    </row>
    <row r="19" spans="1:17" ht="13.2" x14ac:dyDescent="0.25">
      <c r="A19" s="41">
        <v>16</v>
      </c>
      <c r="B19" s="129">
        <v>-55543</v>
      </c>
      <c r="C19" s="11">
        <v>181</v>
      </c>
      <c r="D19" s="11"/>
      <c r="E19" s="11">
        <v>-50196</v>
      </c>
      <c r="F19" s="11"/>
      <c r="G19" s="11"/>
      <c r="H19" s="11">
        <f t="shared" si="0"/>
        <v>5528</v>
      </c>
      <c r="I19" s="11"/>
      <c r="J19" s="102"/>
      <c r="K19" s="34"/>
      <c r="L19" s="34"/>
      <c r="M19" s="34"/>
      <c r="N19" s="34"/>
      <c r="O19" s="34"/>
      <c r="P19" s="34"/>
      <c r="Q19" s="2"/>
    </row>
    <row r="20" spans="1:17" ht="13.2" x14ac:dyDescent="0.25">
      <c r="A20" s="41">
        <v>17</v>
      </c>
      <c r="B20" s="129">
        <v>-47329</v>
      </c>
      <c r="C20" s="11">
        <v>181</v>
      </c>
      <c r="D20" s="11"/>
      <c r="E20" s="11">
        <v>-50196</v>
      </c>
      <c r="F20" s="11"/>
      <c r="G20" s="11"/>
      <c r="H20" s="11">
        <f t="shared" si="0"/>
        <v>-2686</v>
      </c>
      <c r="I20" s="11"/>
      <c r="J20" s="102"/>
      <c r="K20" s="34"/>
      <c r="L20" s="34"/>
      <c r="M20" s="34"/>
      <c r="N20" s="34"/>
      <c r="O20" s="34"/>
      <c r="P20" s="34"/>
      <c r="Q20" s="2"/>
    </row>
    <row r="21" spans="1:17" x14ac:dyDescent="0.2">
      <c r="A21" s="41">
        <v>18</v>
      </c>
      <c r="B21" s="11"/>
      <c r="C21" s="11"/>
      <c r="D21" s="11"/>
      <c r="E21" s="11"/>
      <c r="F21" s="11"/>
      <c r="G21" s="11"/>
      <c r="H21" s="11">
        <f t="shared" si="0"/>
        <v>0</v>
      </c>
      <c r="I21" s="11"/>
      <c r="J21" s="102"/>
      <c r="K21" s="103"/>
      <c r="L21" s="11"/>
      <c r="M21" s="11"/>
      <c r="N21" s="11"/>
      <c r="O21" s="2"/>
      <c r="P21" s="2"/>
      <c r="Q21" s="2"/>
    </row>
    <row r="22" spans="1:17" x14ac:dyDescent="0.2">
      <c r="A22" s="41">
        <v>19</v>
      </c>
      <c r="B22" s="11"/>
      <c r="C22" s="11"/>
      <c r="D22" s="11"/>
      <c r="E22" s="11"/>
      <c r="F22" s="11"/>
      <c r="G22" s="11"/>
      <c r="H22" s="11">
        <f t="shared" si="0"/>
        <v>0</v>
      </c>
      <c r="I22" s="11"/>
      <c r="J22" s="102"/>
      <c r="K22" s="103"/>
      <c r="L22" s="11"/>
      <c r="M22" s="11"/>
      <c r="N22" s="11"/>
      <c r="O22" s="2"/>
      <c r="P22" s="2"/>
      <c r="Q22" s="2"/>
    </row>
    <row r="23" spans="1:17" x14ac:dyDescent="0.2">
      <c r="A23" s="41">
        <v>20</v>
      </c>
      <c r="B23" s="11"/>
      <c r="C23" s="11"/>
      <c r="D23" s="11"/>
      <c r="E23" s="11"/>
      <c r="F23" s="11"/>
      <c r="G23" s="11"/>
      <c r="H23" s="11">
        <f t="shared" si="0"/>
        <v>0</v>
      </c>
      <c r="I23" s="11"/>
      <c r="J23" s="102"/>
      <c r="K23" s="103"/>
      <c r="L23" s="11"/>
      <c r="M23" s="11"/>
      <c r="N23" s="11"/>
      <c r="O23" s="2"/>
      <c r="P23" s="2"/>
      <c r="Q23" s="2"/>
    </row>
    <row r="24" spans="1:17" x14ac:dyDescent="0.2">
      <c r="A24" s="41">
        <v>21</v>
      </c>
      <c r="B24" s="11"/>
      <c r="C24" s="11"/>
      <c r="D24" s="11"/>
      <c r="E24" s="11"/>
      <c r="F24" s="11"/>
      <c r="G24" s="11"/>
      <c r="H24" s="11">
        <f t="shared" si="0"/>
        <v>0</v>
      </c>
      <c r="I24" s="11"/>
      <c r="J24" s="102"/>
      <c r="K24" s="103"/>
      <c r="L24" s="11"/>
      <c r="M24" s="11"/>
      <c r="N24" s="11"/>
      <c r="O24" s="2"/>
      <c r="P24" s="2"/>
      <c r="Q24" s="2"/>
    </row>
    <row r="25" spans="1:17" x14ac:dyDescent="0.2">
      <c r="A25" s="41">
        <v>22</v>
      </c>
      <c r="B25" s="11"/>
      <c r="C25" s="11"/>
      <c r="D25" s="11"/>
      <c r="E25" s="11"/>
      <c r="F25" s="11"/>
      <c r="G25" s="11"/>
      <c r="H25" s="11">
        <f t="shared" si="0"/>
        <v>0</v>
      </c>
      <c r="I25" s="11"/>
      <c r="J25" s="102"/>
      <c r="K25" s="103"/>
      <c r="L25" s="11"/>
      <c r="M25" s="11"/>
      <c r="N25" s="11"/>
      <c r="O25" s="2"/>
      <c r="P25" s="2"/>
      <c r="Q25" s="2"/>
    </row>
    <row r="26" spans="1:17" x14ac:dyDescent="0.2">
      <c r="A26" s="41">
        <v>23</v>
      </c>
      <c r="B26" s="11"/>
      <c r="C26" s="11"/>
      <c r="D26" s="11"/>
      <c r="E26" s="11"/>
      <c r="F26" s="11"/>
      <c r="G26" s="11"/>
      <c r="H26" s="11">
        <f t="shared" si="0"/>
        <v>0</v>
      </c>
      <c r="I26" s="11"/>
      <c r="J26" s="102"/>
      <c r="K26" s="103"/>
      <c r="L26" s="11"/>
      <c r="M26" s="11"/>
      <c r="N26" s="11"/>
      <c r="O26" s="2"/>
      <c r="P26" s="2"/>
      <c r="Q26" s="2"/>
    </row>
    <row r="27" spans="1:17" x14ac:dyDescent="0.2">
      <c r="A27" s="41">
        <v>24</v>
      </c>
      <c r="B27" s="11"/>
      <c r="C27" s="11"/>
      <c r="D27" s="11"/>
      <c r="E27" s="11"/>
      <c r="F27" s="11"/>
      <c r="G27" s="11"/>
      <c r="H27" s="11">
        <f t="shared" si="0"/>
        <v>0</v>
      </c>
      <c r="I27" s="11"/>
      <c r="J27" s="102"/>
      <c r="K27" s="103"/>
      <c r="L27" s="11"/>
      <c r="M27" s="11"/>
      <c r="N27" s="11"/>
      <c r="O27" s="2"/>
      <c r="P27" s="2"/>
      <c r="Q27" s="2"/>
    </row>
    <row r="28" spans="1:17" x14ac:dyDescent="0.2">
      <c r="A28" s="41">
        <v>25</v>
      </c>
      <c r="B28" s="11"/>
      <c r="C28" s="11"/>
      <c r="D28" s="11"/>
      <c r="E28" s="11"/>
      <c r="F28" s="11"/>
      <c r="G28" s="11"/>
      <c r="H28" s="11">
        <f t="shared" si="0"/>
        <v>0</v>
      </c>
      <c r="I28" s="11"/>
      <c r="J28" s="102"/>
      <c r="K28" s="103"/>
      <c r="L28" s="11"/>
      <c r="M28" s="11"/>
      <c r="N28" s="11"/>
    </row>
    <row r="29" spans="1:17" x14ac:dyDescent="0.2">
      <c r="A29" s="41">
        <v>26</v>
      </c>
      <c r="B29" s="11"/>
      <c r="C29" s="11"/>
      <c r="D29" s="11"/>
      <c r="E29" s="11"/>
      <c r="F29" s="11"/>
      <c r="G29" s="11"/>
      <c r="H29" s="11">
        <f t="shared" si="0"/>
        <v>0</v>
      </c>
      <c r="I29" s="11"/>
      <c r="J29" s="102"/>
      <c r="K29" s="103"/>
      <c r="L29" s="11"/>
      <c r="M29" s="11"/>
      <c r="N29" s="11"/>
    </row>
    <row r="30" spans="1:17" x14ac:dyDescent="0.2">
      <c r="A30" s="41">
        <v>27</v>
      </c>
      <c r="B30" s="11"/>
      <c r="C30" s="11"/>
      <c r="D30" s="11"/>
      <c r="E30" s="11"/>
      <c r="F30" s="11"/>
      <c r="G30" s="11"/>
      <c r="H30" s="11">
        <f t="shared" si="0"/>
        <v>0</v>
      </c>
      <c r="I30" s="11"/>
      <c r="J30" s="102"/>
      <c r="K30" s="103"/>
      <c r="L30" s="11"/>
      <c r="M30" s="11"/>
      <c r="N30" s="11"/>
    </row>
    <row r="31" spans="1:17" x14ac:dyDescent="0.2">
      <c r="A31" s="41">
        <v>28</v>
      </c>
      <c r="B31" s="11"/>
      <c r="C31" s="11"/>
      <c r="D31" s="129"/>
      <c r="E31" s="11"/>
      <c r="F31" s="11"/>
      <c r="G31" s="11"/>
      <c r="H31" s="11">
        <f t="shared" si="0"/>
        <v>0</v>
      </c>
      <c r="I31" s="11"/>
      <c r="J31" s="102"/>
      <c r="K31" s="103"/>
      <c r="L31" s="11"/>
      <c r="M31" s="11"/>
      <c r="N31" s="11"/>
    </row>
    <row r="32" spans="1:17" x14ac:dyDescent="0.2">
      <c r="A32" s="41">
        <v>29</v>
      </c>
      <c r="B32" s="11"/>
      <c r="C32" s="11"/>
      <c r="D32" s="11"/>
      <c r="E32" s="11"/>
      <c r="F32" s="11"/>
      <c r="G32" s="11"/>
      <c r="H32" s="11">
        <f t="shared" si="0"/>
        <v>0</v>
      </c>
      <c r="I32" s="11"/>
      <c r="J32" s="102"/>
      <c r="K32" s="103"/>
      <c r="L32" s="11"/>
      <c r="M32" s="11"/>
      <c r="N32" s="11"/>
    </row>
    <row r="33" spans="1:14" x14ac:dyDescent="0.2">
      <c r="A33" s="41">
        <v>30</v>
      </c>
      <c r="B33" s="11"/>
      <c r="C33" s="11"/>
      <c r="D33" s="11"/>
      <c r="E33" s="11"/>
      <c r="F33" s="11"/>
      <c r="G33" s="11"/>
      <c r="H33" s="11">
        <f t="shared" si="0"/>
        <v>0</v>
      </c>
      <c r="J33" s="104"/>
      <c r="K33" s="105"/>
    </row>
    <row r="34" spans="1:14" x14ac:dyDescent="0.2">
      <c r="A34" s="41">
        <v>31</v>
      </c>
      <c r="B34" s="42"/>
      <c r="C34" s="42"/>
      <c r="D34" s="42"/>
      <c r="E34" s="42"/>
      <c r="F34" s="42"/>
      <c r="G34" s="42"/>
      <c r="H34" s="42">
        <f t="shared" si="0"/>
        <v>0</v>
      </c>
      <c r="I34" s="11"/>
      <c r="J34" s="102"/>
      <c r="K34" s="103"/>
      <c r="L34" s="11"/>
      <c r="M34" s="11"/>
      <c r="N34" s="11"/>
    </row>
    <row r="35" spans="1:14" x14ac:dyDescent="0.2">
      <c r="A35" s="41"/>
      <c r="B35" s="11">
        <f t="shared" ref="B35:H35" si="3">SUM(B4:B34)</f>
        <v>-410483</v>
      </c>
      <c r="C35" s="44">
        <f t="shared" si="3"/>
        <v>-11006</v>
      </c>
      <c r="D35" s="11">
        <f t="shared" si="3"/>
        <v>0</v>
      </c>
      <c r="E35" s="44">
        <f t="shared" si="3"/>
        <v>-384346</v>
      </c>
      <c r="F35" s="11">
        <f t="shared" si="3"/>
        <v>0</v>
      </c>
      <c r="G35" s="11">
        <f t="shared" si="3"/>
        <v>0</v>
      </c>
      <c r="H35" s="11">
        <f t="shared" si="3"/>
        <v>15131</v>
      </c>
      <c r="I35" s="11"/>
      <c r="J35" s="102"/>
      <c r="K35" s="103"/>
      <c r="L35" s="11"/>
      <c r="M35" s="11"/>
      <c r="N35" s="11"/>
    </row>
    <row r="36" spans="1:14" x14ac:dyDescent="0.2">
      <c r="A36" s="45"/>
      <c r="B36" s="16"/>
      <c r="C36" s="24"/>
      <c r="D36" s="24"/>
      <c r="E36" s="24"/>
      <c r="F36" s="24"/>
      <c r="G36" s="24"/>
      <c r="H36" s="46">
        <f>+summary!H4</f>
        <v>2.14</v>
      </c>
      <c r="I36" s="11"/>
      <c r="J36" s="102"/>
      <c r="K36" s="103"/>
      <c r="L36" s="11"/>
      <c r="M36" s="11"/>
      <c r="N36" s="11"/>
    </row>
    <row r="37" spans="1:14" x14ac:dyDescent="0.2">
      <c r="B37" s="16"/>
      <c r="C37" s="14"/>
      <c r="D37" s="15"/>
      <c r="E37" s="15"/>
      <c r="F37" s="15"/>
      <c r="G37" s="15"/>
      <c r="H37" s="137">
        <f>+H36*H35</f>
        <v>32380.34</v>
      </c>
      <c r="I37" s="11"/>
      <c r="J37" s="102"/>
      <c r="K37" s="103"/>
      <c r="L37" s="11"/>
      <c r="M37" s="11"/>
      <c r="N37" s="11"/>
    </row>
    <row r="38" spans="1:14" x14ac:dyDescent="0.2">
      <c r="C38" s="24"/>
      <c r="D38" s="47"/>
      <c r="E38" s="492">
        <v>37225</v>
      </c>
      <c r="F38" s="489"/>
      <c r="G38" s="265"/>
      <c r="H38" s="523">
        <v>-125961.81</v>
      </c>
      <c r="I38" s="262"/>
      <c r="J38" s="102"/>
      <c r="K38" s="14"/>
      <c r="L38" s="14"/>
      <c r="M38" s="14"/>
      <c r="N38" s="16"/>
    </row>
    <row r="39" spans="1:14" x14ac:dyDescent="0.2">
      <c r="C39" s="14"/>
      <c r="D39" s="47"/>
      <c r="E39" s="263">
        <v>37242</v>
      </c>
      <c r="F39" s="489"/>
      <c r="G39" s="489"/>
      <c r="H39" s="322">
        <f>+H38+H37</f>
        <v>-93581.47</v>
      </c>
      <c r="I39" s="262"/>
      <c r="J39" s="102"/>
      <c r="K39" s="15"/>
      <c r="L39" s="15"/>
      <c r="M39" s="15"/>
      <c r="N39" s="46"/>
    </row>
    <row r="40" spans="1:14" x14ac:dyDescent="0.2">
      <c r="C40" s="14"/>
      <c r="D40" s="50"/>
      <c r="E40" s="493"/>
      <c r="F40" s="263"/>
      <c r="G40" s="493"/>
      <c r="H40" s="111"/>
      <c r="I40" s="51"/>
      <c r="J40" s="102"/>
      <c r="K40" s="48"/>
      <c r="L40" s="47"/>
      <c r="M40" s="48"/>
      <c r="N40" s="46"/>
    </row>
    <row r="41" spans="1:14" x14ac:dyDescent="0.2">
      <c r="C41" s="14"/>
      <c r="D41" s="50"/>
      <c r="E41" s="493"/>
      <c r="F41" s="263"/>
      <c r="G41" s="493"/>
      <c r="H41" s="111"/>
      <c r="I41" s="51"/>
      <c r="J41" s="102"/>
      <c r="K41" s="47"/>
      <c r="L41" s="47"/>
      <c r="M41" s="47"/>
      <c r="N41" s="24"/>
    </row>
    <row r="42" spans="1:14" x14ac:dyDescent="0.2">
      <c r="A42" s="101"/>
      <c r="B42" s="11"/>
      <c r="C42" s="11"/>
      <c r="D42" s="11"/>
      <c r="E42" s="129"/>
      <c r="F42" s="129"/>
      <c r="G42" s="129"/>
      <c r="H42" s="129"/>
      <c r="I42" s="262"/>
      <c r="J42" s="102"/>
      <c r="K42" s="50"/>
      <c r="L42" s="50"/>
      <c r="M42" s="50"/>
      <c r="N42" s="106"/>
    </row>
    <row r="43" spans="1:14" x14ac:dyDescent="0.2">
      <c r="A43" s="101"/>
      <c r="B43" s="11"/>
      <c r="C43" s="11"/>
      <c r="D43" s="11"/>
      <c r="E43" s="129"/>
      <c r="F43" s="129"/>
      <c r="G43" s="129"/>
      <c r="H43" s="129"/>
      <c r="I43" s="262"/>
      <c r="J43" s="102"/>
      <c r="K43" s="50"/>
      <c r="L43" s="50"/>
      <c r="M43" s="50"/>
      <c r="N43" s="106"/>
    </row>
    <row r="44" spans="1:14" x14ac:dyDescent="0.2">
      <c r="A44" s="101"/>
      <c r="B44" s="11"/>
      <c r="C44" s="11"/>
      <c r="D44" s="11"/>
      <c r="E44" s="129"/>
      <c r="F44" s="129"/>
      <c r="G44" s="129"/>
      <c r="H44" s="129"/>
      <c r="I44" s="262"/>
      <c r="J44" s="102"/>
    </row>
    <row r="45" spans="1:14" x14ac:dyDescent="0.2">
      <c r="A45" s="101"/>
      <c r="B45" s="32" t="s">
        <v>152</v>
      </c>
      <c r="E45" s="249"/>
      <c r="F45" s="129"/>
      <c r="G45" s="129"/>
      <c r="H45" s="129"/>
      <c r="I45" s="262"/>
      <c r="J45" s="102"/>
    </row>
    <row r="46" spans="1:14" x14ac:dyDescent="0.2">
      <c r="A46" s="101"/>
      <c r="B46" s="49">
        <f>+E38</f>
        <v>37225</v>
      </c>
      <c r="E46" s="504">
        <v>-30730</v>
      </c>
      <c r="F46" s="129"/>
      <c r="G46" s="129"/>
      <c r="H46" s="129">
        <f>27452*2.81</f>
        <v>77140.12</v>
      </c>
      <c r="I46" s="262"/>
      <c r="J46" s="102"/>
      <c r="L46" s="2"/>
    </row>
    <row r="47" spans="1:14" x14ac:dyDescent="0.2">
      <c r="A47" s="101"/>
      <c r="B47" s="49">
        <f>+E39</f>
        <v>37242</v>
      </c>
      <c r="E47" s="468">
        <f>+H35</f>
        <v>15131</v>
      </c>
      <c r="F47" s="129"/>
      <c r="G47" s="129"/>
      <c r="H47" s="129"/>
      <c r="I47" s="262"/>
      <c r="J47" s="102"/>
      <c r="L47" s="2"/>
    </row>
    <row r="48" spans="1:14" x14ac:dyDescent="0.2">
      <c r="A48" s="101"/>
      <c r="E48" s="262">
        <f>+E47+E46</f>
        <v>-15599</v>
      </c>
      <c r="F48" s="129"/>
      <c r="G48" s="129"/>
      <c r="H48" s="129"/>
      <c r="I48" s="262"/>
      <c r="J48" s="102"/>
      <c r="K48" s="4"/>
      <c r="L48" s="38"/>
      <c r="M48" s="4"/>
    </row>
    <row r="49" spans="1:15" ht="13.2" x14ac:dyDescent="0.25">
      <c r="A49" s="101"/>
      <c r="B49" s="139"/>
      <c r="C49" s="119"/>
      <c r="D49" s="140"/>
      <c r="E49" s="494"/>
      <c r="F49" s="129"/>
      <c r="G49" s="129"/>
      <c r="H49" s="129"/>
      <c r="I49" s="495"/>
      <c r="J49" s="102"/>
      <c r="K49" s="6"/>
      <c r="L49" s="6"/>
      <c r="M49" s="6"/>
    </row>
    <row r="50" spans="1:15" x14ac:dyDescent="0.2">
      <c r="A50" s="101"/>
      <c r="B50" s="11"/>
      <c r="C50" s="11"/>
      <c r="D50" s="11"/>
      <c r="E50" s="11"/>
      <c r="F50" s="11"/>
      <c r="G50" s="11"/>
      <c r="H50" s="11"/>
      <c r="I50" s="11"/>
      <c r="J50" s="102"/>
      <c r="K50" s="11"/>
      <c r="L50" s="11"/>
      <c r="M50" s="11"/>
      <c r="N50" s="11"/>
      <c r="O50" s="16"/>
    </row>
    <row r="51" spans="1:15" x14ac:dyDescent="0.2">
      <c r="A51" s="101"/>
      <c r="B51" s="11"/>
      <c r="C51" s="11"/>
      <c r="D51" s="11"/>
      <c r="E51" s="11"/>
      <c r="F51" s="11"/>
      <c r="G51" s="11"/>
      <c r="H51" s="11"/>
      <c r="I51" s="11"/>
      <c r="J51" s="102"/>
      <c r="K51" s="11"/>
      <c r="L51" s="11"/>
      <c r="M51" s="11"/>
      <c r="N51" s="11"/>
    </row>
    <row r="52" spans="1:15" x14ac:dyDescent="0.2">
      <c r="A52" s="101"/>
      <c r="B52" s="11"/>
      <c r="C52" s="11"/>
      <c r="D52" s="11"/>
      <c r="E52" s="11"/>
      <c r="F52" s="11"/>
      <c r="G52" s="11"/>
      <c r="H52" s="11"/>
      <c r="I52" s="11"/>
      <c r="J52" s="102"/>
      <c r="K52" s="11"/>
      <c r="L52" s="11"/>
      <c r="M52" s="11"/>
      <c r="N52" s="11"/>
    </row>
    <row r="53" spans="1:15" x14ac:dyDescent="0.2">
      <c r="A53" s="101"/>
      <c r="B53" s="11"/>
      <c r="C53" s="11"/>
      <c r="D53" s="11"/>
      <c r="E53" s="103"/>
      <c r="F53" s="11"/>
      <c r="G53" s="11"/>
      <c r="H53" s="11"/>
      <c r="I53" s="11"/>
      <c r="J53" s="102"/>
      <c r="K53" s="11"/>
      <c r="L53" s="11"/>
      <c r="M53" s="11"/>
      <c r="N53" s="11"/>
    </row>
    <row r="54" spans="1:15" x14ac:dyDescent="0.2">
      <c r="A54" s="101"/>
      <c r="B54" s="11"/>
      <c r="C54" s="11"/>
      <c r="D54" s="11"/>
      <c r="E54" s="103"/>
      <c r="F54" s="11"/>
      <c r="G54" s="11"/>
      <c r="H54" s="11"/>
      <c r="I54" s="11"/>
      <c r="J54" s="102"/>
      <c r="K54" s="11"/>
      <c r="L54" s="11"/>
      <c r="M54" s="11"/>
      <c r="N54" s="11"/>
    </row>
    <row r="55" spans="1:15" x14ac:dyDescent="0.2">
      <c r="A55" s="101"/>
      <c r="B55" s="11"/>
      <c r="C55" s="11"/>
      <c r="D55" s="11"/>
      <c r="E55" s="11"/>
      <c r="F55" s="11"/>
      <c r="G55" s="11"/>
      <c r="H55" s="11"/>
      <c r="I55" s="11"/>
      <c r="J55" s="102"/>
      <c r="K55" s="11"/>
      <c r="L55" s="11"/>
      <c r="M55" s="11"/>
      <c r="N55" s="11"/>
    </row>
    <row r="56" spans="1:15" x14ac:dyDescent="0.2">
      <c r="A56" s="101"/>
      <c r="B56" s="11"/>
      <c r="C56" s="11"/>
      <c r="D56" s="11"/>
      <c r="E56" s="11"/>
      <c r="F56" s="11"/>
      <c r="G56" s="11"/>
      <c r="H56" s="11"/>
      <c r="I56" s="11"/>
      <c r="J56" s="102"/>
      <c r="K56" s="11"/>
      <c r="L56" s="11"/>
      <c r="M56" s="11"/>
      <c r="N56" s="11"/>
    </row>
    <row r="57" spans="1:15" x14ac:dyDescent="0.2">
      <c r="A57" s="101"/>
      <c r="B57" s="11"/>
      <c r="C57" s="11"/>
      <c r="D57" s="11"/>
      <c r="E57" s="11"/>
      <c r="F57" s="11"/>
      <c r="G57" s="11"/>
      <c r="H57" s="11"/>
      <c r="I57" s="11"/>
      <c r="J57" s="102"/>
      <c r="K57" s="11"/>
      <c r="L57" s="11"/>
      <c r="M57" s="11"/>
      <c r="N57" s="11"/>
    </row>
    <row r="58" spans="1:15" x14ac:dyDescent="0.2">
      <c r="A58" s="101"/>
      <c r="B58" s="11"/>
      <c r="C58" s="11"/>
      <c r="D58" s="11"/>
      <c r="E58" s="11"/>
      <c r="F58" s="11"/>
      <c r="G58" s="11"/>
      <c r="H58" s="11"/>
      <c r="I58" s="11"/>
      <c r="J58" s="102"/>
      <c r="K58" s="11"/>
      <c r="L58" s="11"/>
      <c r="M58" s="11"/>
      <c r="N58" s="11"/>
    </row>
    <row r="59" spans="1:15" x14ac:dyDescent="0.2">
      <c r="A59" s="107"/>
      <c r="B59" s="11"/>
      <c r="C59" s="11"/>
      <c r="D59" s="11"/>
      <c r="E59" s="11"/>
      <c r="F59" s="11"/>
      <c r="G59" s="11"/>
      <c r="H59" s="11"/>
      <c r="I59" s="11"/>
      <c r="J59" s="102"/>
      <c r="K59" s="11"/>
      <c r="L59" s="11"/>
      <c r="M59" s="11"/>
      <c r="N59" s="11"/>
    </row>
    <row r="60" spans="1:15" x14ac:dyDescent="0.2">
      <c r="A60" s="107"/>
      <c r="B60" s="11"/>
      <c r="C60" s="11"/>
      <c r="D60" s="11"/>
      <c r="E60" s="11"/>
      <c r="F60" s="11"/>
      <c r="G60" s="11"/>
      <c r="H60" s="11"/>
      <c r="I60" s="11"/>
      <c r="J60" s="102"/>
      <c r="K60" s="11"/>
      <c r="L60" s="11"/>
      <c r="M60" s="11"/>
      <c r="N60" s="11"/>
    </row>
    <row r="61" spans="1:15" x14ac:dyDescent="0.2">
      <c r="A61" s="107"/>
      <c r="B61" s="11"/>
      <c r="C61" s="11"/>
      <c r="D61" s="11"/>
      <c r="E61" s="11"/>
      <c r="F61" s="11"/>
      <c r="G61" s="11"/>
      <c r="H61" s="11"/>
      <c r="I61" s="11"/>
      <c r="J61" s="102"/>
      <c r="K61" s="11"/>
      <c r="L61" s="11"/>
      <c r="M61" s="11"/>
      <c r="N61" s="11"/>
    </row>
    <row r="62" spans="1:15" x14ac:dyDescent="0.2">
      <c r="A62" s="107"/>
      <c r="B62" s="11"/>
      <c r="C62" s="11"/>
      <c r="D62" s="11"/>
      <c r="E62" s="11"/>
      <c r="F62" s="11"/>
      <c r="G62" s="11"/>
      <c r="H62" s="11"/>
      <c r="I62" s="11"/>
      <c r="J62" s="102"/>
      <c r="K62" s="11"/>
      <c r="L62" s="11"/>
      <c r="M62" s="11"/>
      <c r="N62" s="11"/>
    </row>
    <row r="63" spans="1:15" x14ac:dyDescent="0.2">
      <c r="A63" s="107"/>
      <c r="B63" s="11"/>
      <c r="C63" s="11"/>
      <c r="D63" s="11"/>
      <c r="E63" s="11"/>
      <c r="F63" s="11"/>
      <c r="G63" s="11"/>
      <c r="H63" s="11"/>
      <c r="I63" s="11"/>
      <c r="J63" s="102"/>
      <c r="K63" s="11"/>
      <c r="L63" s="11"/>
      <c r="M63" s="11"/>
      <c r="N63" s="11"/>
    </row>
    <row r="64" spans="1:15" x14ac:dyDescent="0.2">
      <c r="A64" s="107"/>
      <c r="B64" s="11"/>
      <c r="C64" s="11"/>
      <c r="D64" s="108"/>
      <c r="E64" s="11"/>
      <c r="F64" s="11"/>
      <c r="G64" s="11"/>
      <c r="H64" s="11"/>
      <c r="I64" s="11"/>
      <c r="J64" s="102"/>
      <c r="K64" s="11"/>
      <c r="L64" s="11"/>
      <c r="M64" s="11"/>
      <c r="N64" s="11"/>
      <c r="O64" s="16"/>
    </row>
    <row r="65" spans="1:14" x14ac:dyDescent="0.2">
      <c r="A65" s="101"/>
      <c r="B65" s="11"/>
      <c r="C65" s="11"/>
      <c r="D65" s="108"/>
      <c r="E65" s="11"/>
      <c r="F65" s="11"/>
      <c r="G65" s="11"/>
      <c r="H65" s="11"/>
      <c r="I65" s="11"/>
      <c r="J65" s="102"/>
      <c r="K65" s="11"/>
      <c r="L65" s="11"/>
      <c r="M65" s="11"/>
      <c r="N65" s="11"/>
    </row>
    <row r="66" spans="1:14" x14ac:dyDescent="0.2">
      <c r="A66" s="101"/>
      <c r="B66" s="11"/>
      <c r="C66" s="11"/>
      <c r="D66" s="11"/>
      <c r="E66" s="11"/>
      <c r="F66" s="11"/>
      <c r="G66" s="11"/>
      <c r="H66" s="11"/>
      <c r="I66" s="11"/>
      <c r="J66" s="102"/>
      <c r="K66" s="11"/>
      <c r="L66" s="11"/>
      <c r="M66" s="11"/>
      <c r="N66" s="11"/>
    </row>
    <row r="67" spans="1:14" x14ac:dyDescent="0.2">
      <c r="A67" s="101"/>
      <c r="B67" s="11"/>
      <c r="C67" s="11"/>
      <c r="D67" s="11"/>
      <c r="E67" s="11"/>
      <c r="F67" s="11"/>
      <c r="G67" s="11"/>
      <c r="H67" s="11"/>
      <c r="I67" s="11"/>
      <c r="J67" s="102"/>
      <c r="K67" s="11"/>
      <c r="L67" s="11"/>
      <c r="M67" s="11"/>
      <c r="N67" s="11"/>
    </row>
    <row r="68" spans="1:14" x14ac:dyDescent="0.2">
      <c r="A68" s="101"/>
      <c r="B68" s="11"/>
      <c r="C68" s="11"/>
      <c r="D68" s="11"/>
      <c r="E68" s="11"/>
      <c r="F68" s="11"/>
      <c r="G68" s="11"/>
      <c r="H68" s="11"/>
      <c r="I68" s="11"/>
      <c r="J68" s="102"/>
      <c r="K68" s="11"/>
      <c r="L68" s="11"/>
      <c r="M68" s="11"/>
      <c r="N68" s="11"/>
    </row>
    <row r="69" spans="1:14" x14ac:dyDescent="0.2">
      <c r="A69" s="101"/>
      <c r="B69" s="11"/>
      <c r="C69" s="11"/>
      <c r="D69" s="11"/>
      <c r="E69" s="11"/>
      <c r="F69" s="11"/>
      <c r="G69" s="11"/>
      <c r="H69" s="11"/>
      <c r="I69" s="11"/>
      <c r="J69" s="102"/>
      <c r="K69" s="11"/>
      <c r="L69" s="11"/>
      <c r="M69" s="11"/>
      <c r="N69" s="11"/>
    </row>
    <row r="70" spans="1:14" x14ac:dyDescent="0.2">
      <c r="A70" s="101"/>
      <c r="B70" s="11"/>
      <c r="C70" s="11"/>
      <c r="D70" s="11"/>
      <c r="E70" s="11"/>
      <c r="F70" s="11"/>
      <c r="G70" s="11"/>
      <c r="H70" s="11"/>
      <c r="J70" s="102"/>
      <c r="K70" s="11"/>
      <c r="L70" s="11"/>
      <c r="M70" s="11"/>
      <c r="N70" s="11"/>
    </row>
    <row r="71" spans="1:14" x14ac:dyDescent="0.2">
      <c r="A71" s="101"/>
      <c r="B71" s="11"/>
      <c r="C71" s="11"/>
      <c r="D71" s="11"/>
      <c r="E71" s="11"/>
      <c r="F71" s="11"/>
      <c r="G71" s="11"/>
      <c r="H71" s="11"/>
      <c r="J71" s="102"/>
      <c r="K71" s="11"/>
      <c r="L71" s="11"/>
      <c r="M71" s="11"/>
      <c r="N71" s="11"/>
    </row>
    <row r="72" spans="1:14" x14ac:dyDescent="0.2">
      <c r="A72" s="101"/>
      <c r="B72" s="11"/>
      <c r="C72" s="11"/>
      <c r="D72" s="11"/>
      <c r="E72" s="11"/>
      <c r="F72" s="11"/>
      <c r="G72" s="11"/>
      <c r="H72" s="11"/>
      <c r="J72" s="102"/>
      <c r="K72" s="11"/>
      <c r="L72" s="11"/>
      <c r="M72" s="11"/>
      <c r="N72" s="11"/>
    </row>
    <row r="73" spans="1:14" x14ac:dyDescent="0.2">
      <c r="A73" s="101"/>
      <c r="B73" s="11"/>
      <c r="C73" s="11"/>
      <c r="D73" s="11"/>
      <c r="E73" s="11"/>
      <c r="F73" s="11"/>
      <c r="G73" s="11"/>
      <c r="H73" s="11"/>
      <c r="J73" s="102"/>
      <c r="K73" s="11"/>
      <c r="L73" s="11"/>
      <c r="M73" s="11"/>
      <c r="N73" s="11"/>
    </row>
    <row r="74" spans="1:14" x14ac:dyDescent="0.2">
      <c r="A74" s="101"/>
      <c r="B74" s="11"/>
      <c r="C74" s="11"/>
      <c r="D74" s="11"/>
      <c r="E74" s="11"/>
      <c r="F74" s="11"/>
      <c r="G74" s="11"/>
      <c r="H74" s="11"/>
      <c r="J74" s="102"/>
      <c r="K74" s="11"/>
      <c r="L74" s="11"/>
      <c r="M74" s="11"/>
      <c r="N74" s="11"/>
    </row>
    <row r="75" spans="1:14" x14ac:dyDescent="0.2">
      <c r="A75" s="101"/>
      <c r="B75" s="11"/>
      <c r="C75" s="11"/>
      <c r="D75" s="11"/>
      <c r="E75" s="11"/>
      <c r="F75" s="11"/>
      <c r="G75" s="11"/>
      <c r="H75" s="11"/>
      <c r="J75" s="102"/>
      <c r="K75" s="11"/>
      <c r="L75" s="11"/>
      <c r="M75" s="11"/>
      <c r="N75" s="11"/>
    </row>
    <row r="76" spans="1:14" x14ac:dyDescent="0.2">
      <c r="A76" s="101"/>
      <c r="B76" s="11"/>
      <c r="C76" s="11"/>
      <c r="D76" s="11"/>
      <c r="E76" s="11"/>
      <c r="F76" s="11"/>
      <c r="G76" s="11"/>
      <c r="H76" s="11"/>
      <c r="I76" s="11"/>
      <c r="J76" s="102"/>
      <c r="K76" s="11"/>
      <c r="L76" s="11"/>
      <c r="M76" s="11"/>
      <c r="N76" s="11"/>
    </row>
    <row r="77" spans="1:14" x14ac:dyDescent="0.2">
      <c r="A77" s="101"/>
      <c r="B77" s="11"/>
      <c r="C77" s="11"/>
      <c r="D77" s="11"/>
      <c r="E77" s="11"/>
      <c r="F77" s="11"/>
      <c r="G77" s="11"/>
      <c r="H77" s="11"/>
      <c r="I77" s="11"/>
      <c r="J77" s="102"/>
      <c r="K77" s="11"/>
      <c r="L77" s="11"/>
      <c r="M77" s="11"/>
      <c r="N77" s="11"/>
    </row>
    <row r="78" spans="1:14" x14ac:dyDescent="0.2">
      <c r="A78" s="101"/>
      <c r="B78" s="11"/>
      <c r="C78" s="11"/>
      <c r="D78" s="11"/>
      <c r="E78" s="11"/>
      <c r="F78" s="11"/>
      <c r="G78" s="11"/>
      <c r="H78" s="11"/>
      <c r="I78" s="11"/>
      <c r="J78" s="102"/>
      <c r="K78" s="11"/>
      <c r="L78" s="11"/>
      <c r="M78" s="11"/>
      <c r="N78" s="11"/>
    </row>
    <row r="79" spans="1:14" x14ac:dyDescent="0.2">
      <c r="A79" s="101"/>
      <c r="B79" s="11"/>
      <c r="C79" s="11"/>
      <c r="D79" s="11"/>
      <c r="E79" s="11"/>
      <c r="F79" s="11"/>
      <c r="G79" s="11"/>
      <c r="H79" s="11"/>
      <c r="I79" s="11"/>
      <c r="J79" s="102"/>
      <c r="K79" s="11"/>
      <c r="L79" s="11"/>
      <c r="M79" s="11"/>
      <c r="N79" s="11"/>
    </row>
    <row r="80" spans="1:14" x14ac:dyDescent="0.2">
      <c r="A80" s="101"/>
      <c r="B80" s="11"/>
      <c r="C80" s="11"/>
      <c r="D80" s="11"/>
      <c r="E80" s="11"/>
      <c r="F80" s="11"/>
      <c r="G80" s="11"/>
      <c r="H80" s="11"/>
      <c r="I80" s="11"/>
      <c r="J80" s="102"/>
      <c r="K80" s="11"/>
      <c r="L80" s="11"/>
      <c r="M80" s="11"/>
      <c r="N80" s="11"/>
    </row>
    <row r="81" spans="1:14" x14ac:dyDescent="0.2">
      <c r="A81" s="101"/>
      <c r="B81" s="11"/>
      <c r="C81" s="11"/>
      <c r="D81" s="11"/>
      <c r="E81" s="11"/>
      <c r="F81" s="11"/>
      <c r="G81" s="11"/>
      <c r="H81" s="11"/>
      <c r="I81" s="11"/>
      <c r="J81" s="102"/>
      <c r="K81" s="11"/>
      <c r="L81" s="11"/>
      <c r="M81" s="11"/>
      <c r="N81" s="11"/>
    </row>
    <row r="82" spans="1:14" x14ac:dyDescent="0.2">
      <c r="A82" s="101"/>
      <c r="B82" s="11"/>
      <c r="C82" s="11"/>
      <c r="D82" s="11"/>
      <c r="E82" s="11"/>
      <c r="F82" s="11"/>
      <c r="G82" s="11"/>
      <c r="H82" s="11"/>
      <c r="I82" s="11"/>
      <c r="J82" s="102"/>
      <c r="K82" s="24"/>
      <c r="L82" s="24"/>
      <c r="M82" s="24"/>
      <c r="N82" s="25"/>
    </row>
    <row r="83" spans="1:14" x14ac:dyDescent="0.2">
      <c r="A83" s="101"/>
      <c r="B83" s="11"/>
      <c r="C83" s="11"/>
      <c r="D83" s="11"/>
      <c r="E83" s="11"/>
      <c r="F83" s="11"/>
      <c r="G83" s="11"/>
      <c r="H83" s="11"/>
      <c r="I83" s="11"/>
      <c r="J83" s="102"/>
      <c r="K83" s="15"/>
      <c r="L83" s="15"/>
      <c r="M83" s="15"/>
      <c r="N83" s="46"/>
    </row>
    <row r="84" spans="1:14" x14ac:dyDescent="0.2">
      <c r="A84" s="101"/>
      <c r="B84" s="11"/>
      <c r="C84" s="11"/>
      <c r="D84" s="11"/>
      <c r="E84" s="11"/>
      <c r="F84" s="11"/>
      <c r="G84" s="11"/>
      <c r="H84" s="11"/>
      <c r="I84" s="11"/>
      <c r="J84" s="102"/>
      <c r="K84" s="48"/>
      <c r="L84" s="47"/>
      <c r="M84" s="48"/>
      <c r="N84" s="46"/>
    </row>
    <row r="85" spans="1:14" x14ac:dyDescent="0.2">
      <c r="A85" s="101"/>
      <c r="B85" s="11"/>
      <c r="C85" s="11"/>
      <c r="D85" s="11"/>
      <c r="E85" s="11"/>
      <c r="F85" s="11"/>
      <c r="G85" s="11"/>
      <c r="H85" s="11"/>
      <c r="I85" s="11"/>
      <c r="J85" s="102"/>
      <c r="K85" s="47"/>
      <c r="L85" s="47"/>
      <c r="M85" s="47"/>
      <c r="N85" s="24"/>
    </row>
    <row r="86" spans="1:14" x14ac:dyDescent="0.2">
      <c r="A86" s="101"/>
      <c r="B86" s="11"/>
      <c r="C86" s="11"/>
      <c r="D86" s="11"/>
      <c r="E86" s="11"/>
      <c r="F86" s="11"/>
      <c r="G86" s="11"/>
      <c r="H86" s="11"/>
      <c r="I86" s="11"/>
      <c r="J86" s="102"/>
      <c r="K86" s="50"/>
      <c r="L86" s="50"/>
      <c r="M86" s="50"/>
      <c r="N86" s="106"/>
    </row>
    <row r="87" spans="1:14" x14ac:dyDescent="0.2">
      <c r="A87" s="101"/>
      <c r="B87" s="11"/>
      <c r="C87" s="11"/>
      <c r="D87" s="11"/>
      <c r="E87" s="11"/>
      <c r="F87" s="11"/>
      <c r="G87" s="11"/>
      <c r="H87" s="11"/>
      <c r="I87" s="11"/>
      <c r="J87" s="102"/>
      <c r="K87" s="50"/>
      <c r="L87" s="50"/>
      <c r="M87" s="50"/>
      <c r="N87" s="106"/>
    </row>
    <row r="88" spans="1:14" x14ac:dyDescent="0.2">
      <c r="A88" s="101"/>
      <c r="B88" s="11"/>
      <c r="C88" s="11"/>
      <c r="D88" s="11"/>
      <c r="E88" s="11"/>
      <c r="F88" s="11"/>
      <c r="G88" s="11"/>
      <c r="H88" s="11"/>
      <c r="J88" s="102"/>
    </row>
    <row r="89" spans="1:14" x14ac:dyDescent="0.2">
      <c r="A89" s="41"/>
      <c r="B89" s="11"/>
      <c r="C89" s="11"/>
      <c r="D89" s="11"/>
      <c r="E89" s="11"/>
      <c r="F89" s="11"/>
      <c r="G89" s="11"/>
      <c r="H89" s="11"/>
      <c r="J89" s="104"/>
      <c r="L89" s="2"/>
    </row>
    <row r="90" spans="1:14" x14ac:dyDescent="0.2">
      <c r="A90" s="45"/>
      <c r="C90" s="14"/>
      <c r="D90" s="14"/>
      <c r="E90" s="14"/>
      <c r="F90" s="14"/>
      <c r="G90" s="14"/>
      <c r="H90" s="16"/>
      <c r="J90" s="38"/>
      <c r="K90" s="4"/>
      <c r="L90" s="38"/>
      <c r="M90" s="4"/>
    </row>
    <row r="91" spans="1:14" x14ac:dyDescent="0.2">
      <c r="C91" s="15"/>
      <c r="D91" s="15"/>
      <c r="E91" s="15"/>
      <c r="F91" s="15"/>
      <c r="G91" s="15"/>
      <c r="H91" s="46"/>
      <c r="I91" s="40"/>
      <c r="J91" s="6"/>
      <c r="K91" s="6"/>
      <c r="L91" s="6"/>
      <c r="M91" s="6"/>
    </row>
    <row r="92" spans="1:14" x14ac:dyDescent="0.2">
      <c r="I92" s="11"/>
      <c r="J92" s="11"/>
      <c r="K92" s="11"/>
      <c r="L92" s="11"/>
      <c r="M92" s="11"/>
      <c r="N92" s="11"/>
    </row>
    <row r="93" spans="1:14" x14ac:dyDescent="0.2">
      <c r="G93" s="41"/>
      <c r="H93" s="11"/>
      <c r="I93" s="11"/>
      <c r="J93" s="11"/>
      <c r="K93" s="11"/>
      <c r="L93" s="11"/>
      <c r="M93" s="11"/>
      <c r="N93" s="11"/>
    </row>
    <row r="94" spans="1:14" x14ac:dyDescent="0.2">
      <c r="G94" s="41"/>
      <c r="H94" s="11"/>
      <c r="I94" s="11"/>
      <c r="J94" s="11"/>
      <c r="K94" s="11"/>
      <c r="L94" s="11"/>
      <c r="M94" s="11"/>
      <c r="N94" s="11"/>
    </row>
    <row r="95" spans="1:14" x14ac:dyDescent="0.2">
      <c r="G95" s="41"/>
      <c r="H95" s="11"/>
      <c r="I95" s="11"/>
      <c r="J95" s="11"/>
      <c r="K95" s="11"/>
      <c r="L95" s="11"/>
      <c r="M95" s="11"/>
      <c r="N95" s="11"/>
    </row>
    <row r="96" spans="1:14" x14ac:dyDescent="0.2">
      <c r="G96" s="41"/>
      <c r="H96" s="11"/>
      <c r="I96" s="11"/>
      <c r="J96" s="11"/>
      <c r="K96" s="11"/>
      <c r="L96" s="11"/>
      <c r="M96" s="11"/>
      <c r="N96" s="11"/>
    </row>
    <row r="97" spans="7:14" x14ac:dyDescent="0.2">
      <c r="G97" s="41"/>
      <c r="H97" s="11"/>
      <c r="I97" s="11"/>
      <c r="J97" s="11"/>
      <c r="K97" s="11"/>
      <c r="L97" s="11"/>
      <c r="M97" s="11"/>
      <c r="N97" s="11"/>
    </row>
    <row r="98" spans="7:14" x14ac:dyDescent="0.2">
      <c r="G98" s="41"/>
      <c r="H98" s="11"/>
      <c r="I98" s="11"/>
      <c r="J98" s="11"/>
      <c r="K98" s="11"/>
      <c r="L98" s="11"/>
      <c r="M98" s="11"/>
      <c r="N98" s="11"/>
    </row>
    <row r="99" spans="7:14" x14ac:dyDescent="0.2">
      <c r="G99" s="41"/>
      <c r="H99" s="11"/>
      <c r="I99" s="11"/>
      <c r="J99" s="11"/>
      <c r="K99" s="11"/>
      <c r="L99" s="11"/>
      <c r="M99" s="11"/>
      <c r="N99" s="11"/>
    </row>
    <row r="100" spans="7:14" x14ac:dyDescent="0.2">
      <c r="G100" s="41"/>
      <c r="H100" s="11"/>
      <c r="I100" s="11"/>
      <c r="J100" s="11"/>
      <c r="K100" s="11"/>
      <c r="L100" s="11"/>
      <c r="M100" s="11"/>
      <c r="N100" s="11"/>
    </row>
    <row r="101" spans="7:14" x14ac:dyDescent="0.2">
      <c r="G101" s="41"/>
      <c r="H101" s="11"/>
      <c r="I101" s="11"/>
      <c r="J101" s="11"/>
      <c r="K101" s="11"/>
      <c r="L101" s="11"/>
      <c r="M101" s="11"/>
      <c r="N101" s="11"/>
    </row>
    <row r="102" spans="7:14" x14ac:dyDescent="0.2">
      <c r="G102" s="41"/>
      <c r="H102" s="11"/>
      <c r="I102" s="11"/>
      <c r="J102" s="11"/>
      <c r="K102" s="11"/>
      <c r="L102" s="11"/>
      <c r="M102" s="11"/>
      <c r="N102" s="11"/>
    </row>
    <row r="103" spans="7:14" x14ac:dyDescent="0.2">
      <c r="G103" s="41"/>
      <c r="H103" s="11"/>
      <c r="I103" s="11"/>
      <c r="J103" s="11"/>
      <c r="K103" s="11"/>
      <c r="L103" s="11"/>
      <c r="M103" s="11"/>
      <c r="N103" s="11"/>
    </row>
    <row r="104" spans="7:14" x14ac:dyDescent="0.2">
      <c r="G104" s="41"/>
      <c r="H104" s="11"/>
      <c r="I104" s="11"/>
      <c r="J104" s="11"/>
      <c r="K104" s="11"/>
      <c r="L104" s="11"/>
      <c r="M104" s="11"/>
      <c r="N104" s="11"/>
    </row>
    <row r="105" spans="7:14" x14ac:dyDescent="0.2">
      <c r="G105" s="41"/>
      <c r="H105" s="11"/>
      <c r="I105" s="11"/>
      <c r="J105" s="11"/>
      <c r="K105" s="11"/>
      <c r="L105" s="11"/>
      <c r="M105" s="11"/>
      <c r="N105" s="11"/>
    </row>
    <row r="106" spans="7:14" x14ac:dyDescent="0.2">
      <c r="G106" s="41"/>
      <c r="H106" s="11"/>
      <c r="I106" s="11"/>
      <c r="J106" s="11"/>
      <c r="K106" s="11"/>
      <c r="L106" s="11"/>
      <c r="M106" s="11"/>
      <c r="N106" s="11"/>
    </row>
    <row r="107" spans="7:14" x14ac:dyDescent="0.2">
      <c r="G107" s="41"/>
      <c r="H107" s="11"/>
      <c r="I107" s="11"/>
      <c r="J107" s="11"/>
      <c r="K107" s="11"/>
      <c r="L107" s="11"/>
      <c r="M107" s="11"/>
      <c r="N107" s="11"/>
    </row>
    <row r="108" spans="7:14" x14ac:dyDescent="0.2">
      <c r="G108" s="41"/>
      <c r="H108" s="11"/>
      <c r="I108" s="11"/>
      <c r="J108" s="11"/>
      <c r="K108" s="11"/>
      <c r="L108" s="11"/>
      <c r="M108" s="11"/>
      <c r="N108" s="11"/>
    </row>
    <row r="109" spans="7:14" x14ac:dyDescent="0.2">
      <c r="G109" s="41"/>
      <c r="H109" s="11"/>
      <c r="I109" s="11"/>
      <c r="J109" s="11"/>
      <c r="K109" s="11"/>
      <c r="L109" s="11"/>
      <c r="M109" s="11"/>
      <c r="N109" s="11"/>
    </row>
    <row r="110" spans="7:14" x14ac:dyDescent="0.2">
      <c r="G110" s="41"/>
      <c r="H110" s="11"/>
      <c r="I110" s="11"/>
      <c r="J110" s="11"/>
      <c r="K110" s="11"/>
      <c r="L110" s="11"/>
      <c r="M110" s="11"/>
      <c r="N110" s="11"/>
    </row>
    <row r="111" spans="7:14" x14ac:dyDescent="0.2">
      <c r="G111" s="41"/>
      <c r="H111" s="11"/>
      <c r="I111" s="11"/>
      <c r="J111" s="11"/>
      <c r="K111" s="11"/>
      <c r="L111" s="11"/>
      <c r="M111" s="11"/>
      <c r="N111" s="11"/>
    </row>
    <row r="112" spans="7:14" x14ac:dyDescent="0.2">
      <c r="G112" s="41"/>
      <c r="H112" s="11"/>
      <c r="I112" s="11"/>
      <c r="J112" s="11"/>
      <c r="K112" s="11"/>
      <c r="L112" s="11"/>
      <c r="M112" s="11"/>
      <c r="N112" s="11"/>
    </row>
    <row r="113" spans="7:14" x14ac:dyDescent="0.2">
      <c r="G113" s="41"/>
      <c r="H113" s="11"/>
      <c r="I113" s="11"/>
      <c r="J113" s="11"/>
      <c r="K113" s="11"/>
      <c r="L113" s="11"/>
      <c r="M113" s="11"/>
      <c r="N113" s="11"/>
    </row>
    <row r="114" spans="7:14" x14ac:dyDescent="0.2">
      <c r="G114" s="41"/>
      <c r="H114" s="11"/>
      <c r="I114" s="11"/>
      <c r="J114" s="11"/>
      <c r="K114" s="11"/>
      <c r="L114" s="11"/>
      <c r="M114" s="11"/>
      <c r="N114" s="11"/>
    </row>
    <row r="115" spans="7:14" x14ac:dyDescent="0.2">
      <c r="G115" s="41"/>
      <c r="H115" s="11"/>
      <c r="I115" s="11"/>
      <c r="J115" s="11"/>
      <c r="K115" s="11"/>
      <c r="L115" s="11"/>
      <c r="M115" s="11"/>
      <c r="N115" s="11"/>
    </row>
    <row r="116" spans="7:14" x14ac:dyDescent="0.2">
      <c r="G116" s="41"/>
      <c r="H116" s="11"/>
      <c r="I116" s="11"/>
      <c r="J116" s="11"/>
      <c r="K116" s="11"/>
      <c r="L116" s="11"/>
      <c r="M116" s="11"/>
      <c r="N116" s="11"/>
    </row>
    <row r="117" spans="7:14" x14ac:dyDescent="0.2">
      <c r="G117" s="41"/>
      <c r="H117" s="11"/>
      <c r="I117" s="11"/>
      <c r="J117" s="11"/>
      <c r="K117" s="11"/>
      <c r="L117" s="11"/>
      <c r="M117" s="11"/>
      <c r="N117" s="11"/>
    </row>
    <row r="118" spans="7:14" x14ac:dyDescent="0.2">
      <c r="G118" s="41"/>
      <c r="H118" s="11"/>
      <c r="I118" s="11"/>
      <c r="J118" s="11"/>
      <c r="K118" s="11"/>
      <c r="L118" s="11"/>
      <c r="M118" s="11"/>
      <c r="N118" s="11"/>
    </row>
    <row r="119" spans="7:14" x14ac:dyDescent="0.2">
      <c r="G119" s="41"/>
      <c r="H119" s="11"/>
      <c r="I119" s="11"/>
      <c r="J119" s="11"/>
      <c r="K119" s="11"/>
      <c r="L119" s="11"/>
      <c r="M119" s="11"/>
      <c r="N119" s="11"/>
    </row>
    <row r="120" spans="7:14" x14ac:dyDescent="0.2">
      <c r="G120" s="41"/>
      <c r="H120" s="11"/>
      <c r="I120" s="11"/>
      <c r="J120" s="11"/>
      <c r="K120" s="11"/>
      <c r="L120" s="11"/>
      <c r="M120" s="11"/>
      <c r="N120" s="11"/>
    </row>
    <row r="121" spans="7:14" x14ac:dyDescent="0.2">
      <c r="G121" s="41"/>
      <c r="H121" s="11"/>
      <c r="I121" s="11"/>
      <c r="J121" s="11"/>
      <c r="K121" s="11"/>
      <c r="L121" s="11"/>
      <c r="M121" s="11"/>
      <c r="N121" s="11"/>
    </row>
    <row r="122" spans="7:14" x14ac:dyDescent="0.2">
      <c r="G122" s="41"/>
      <c r="H122" s="11"/>
      <c r="I122" s="11"/>
      <c r="J122" s="11"/>
      <c r="K122" s="11"/>
      <c r="L122" s="11"/>
      <c r="M122" s="11"/>
      <c r="N122" s="11"/>
    </row>
    <row r="123" spans="7:14" x14ac:dyDescent="0.2">
      <c r="G123" s="45"/>
      <c r="I123" s="24"/>
      <c r="J123" s="24"/>
      <c r="K123" s="24"/>
      <c r="L123" s="24"/>
      <c r="M123" s="24"/>
      <c r="N123" s="25"/>
    </row>
    <row r="124" spans="7:14" x14ac:dyDescent="0.2">
      <c r="J124" s="15"/>
      <c r="K124" s="15"/>
      <c r="L124" s="15"/>
      <c r="M124" s="15"/>
      <c r="N124" s="46"/>
    </row>
    <row r="125" spans="7:14" x14ac:dyDescent="0.2">
      <c r="I125" s="24"/>
      <c r="J125" s="47"/>
      <c r="K125" s="48"/>
      <c r="L125" s="47"/>
      <c r="M125" s="48"/>
      <c r="N125" s="46"/>
    </row>
    <row r="126" spans="7:14" x14ac:dyDescent="0.2">
      <c r="J126" s="47"/>
      <c r="K126" s="47"/>
      <c r="L126" s="47"/>
      <c r="M126" s="47"/>
      <c r="N126" s="24"/>
    </row>
    <row r="127" spans="7:14" x14ac:dyDescent="0.2">
      <c r="G127" s="57"/>
      <c r="J127" s="50"/>
      <c r="K127" s="50"/>
      <c r="L127" s="50"/>
      <c r="M127" s="50"/>
      <c r="N127" s="106"/>
    </row>
    <row r="128" spans="7:14" x14ac:dyDescent="0.2">
      <c r="G128" s="57"/>
      <c r="J128" s="50"/>
      <c r="K128" s="50"/>
      <c r="L128" s="50"/>
      <c r="M128" s="50"/>
      <c r="N128" s="109"/>
    </row>
    <row r="132" spans="7:14" x14ac:dyDescent="0.2">
      <c r="G132" s="37"/>
      <c r="L132" s="2"/>
    </row>
    <row r="133" spans="7:14" x14ac:dyDescent="0.2">
      <c r="G133" s="2"/>
      <c r="H133" s="2"/>
      <c r="J133" s="38"/>
      <c r="K133" s="4"/>
      <c r="L133" s="38"/>
      <c r="M133" s="4"/>
    </row>
    <row r="134" spans="7:14" x14ac:dyDescent="0.2">
      <c r="G134" s="39"/>
      <c r="H134" s="6"/>
      <c r="I134" s="40"/>
      <c r="J134" s="6"/>
      <c r="K134" s="6"/>
      <c r="L134" s="6"/>
      <c r="M134" s="6"/>
    </row>
    <row r="135" spans="7:14" x14ac:dyDescent="0.2">
      <c r="G135" s="41"/>
      <c r="H135" s="11"/>
      <c r="I135" s="11"/>
      <c r="J135" s="11"/>
      <c r="K135" s="11"/>
      <c r="L135" s="11"/>
      <c r="M135" s="11"/>
      <c r="N135" s="11"/>
    </row>
    <row r="136" spans="7:14" x14ac:dyDescent="0.2">
      <c r="G136" s="41"/>
      <c r="H136" s="11"/>
      <c r="I136" s="11"/>
      <c r="J136" s="11"/>
      <c r="K136" s="11"/>
      <c r="L136" s="11"/>
      <c r="M136" s="11"/>
      <c r="N136" s="11"/>
    </row>
    <row r="137" spans="7:14" x14ac:dyDescent="0.2">
      <c r="G137" s="41"/>
      <c r="H137" s="11"/>
      <c r="I137" s="11"/>
      <c r="J137" s="11"/>
      <c r="K137" s="11"/>
      <c r="L137" s="11"/>
      <c r="M137" s="11"/>
      <c r="N137" s="11"/>
    </row>
    <row r="138" spans="7:14" x14ac:dyDescent="0.2">
      <c r="G138" s="41"/>
      <c r="H138" s="11"/>
      <c r="I138" s="11"/>
      <c r="J138" s="11"/>
      <c r="K138" s="11"/>
      <c r="L138" s="11"/>
      <c r="M138" s="11"/>
      <c r="N138" s="11"/>
    </row>
    <row r="139" spans="7:14" x14ac:dyDescent="0.2">
      <c r="G139" s="41"/>
      <c r="H139" s="11"/>
      <c r="I139" s="11"/>
      <c r="J139" s="11"/>
      <c r="K139" s="11"/>
      <c r="L139" s="11"/>
      <c r="M139" s="11"/>
      <c r="N139" s="11"/>
    </row>
    <row r="140" spans="7:14" x14ac:dyDescent="0.2">
      <c r="G140" s="41"/>
      <c r="H140" s="11"/>
      <c r="I140" s="11"/>
      <c r="J140" s="11"/>
      <c r="K140" s="11"/>
      <c r="L140" s="11"/>
      <c r="M140" s="11"/>
      <c r="N140" s="11"/>
    </row>
    <row r="141" spans="7:14" x14ac:dyDescent="0.2">
      <c r="G141" s="41"/>
      <c r="H141" s="11"/>
      <c r="I141" s="11"/>
      <c r="J141" s="11"/>
      <c r="K141" s="11"/>
      <c r="L141" s="11"/>
      <c r="M141" s="11"/>
      <c r="N141" s="11"/>
    </row>
    <row r="142" spans="7:14" x14ac:dyDescent="0.2">
      <c r="G142" s="41"/>
      <c r="H142" s="11"/>
      <c r="I142" s="11"/>
      <c r="J142" s="11"/>
      <c r="K142" s="11"/>
      <c r="L142" s="11"/>
      <c r="M142" s="11"/>
      <c r="N142" s="11"/>
    </row>
    <row r="143" spans="7:14" x14ac:dyDescent="0.2">
      <c r="G143" s="41"/>
      <c r="H143" s="11"/>
      <c r="I143" s="11"/>
      <c r="J143" s="11"/>
      <c r="K143" s="11"/>
      <c r="L143" s="11"/>
      <c r="M143" s="11"/>
      <c r="N143" s="11"/>
    </row>
    <row r="144" spans="7:14" x14ac:dyDescent="0.2">
      <c r="G144" s="41"/>
      <c r="H144" s="11"/>
      <c r="I144" s="11"/>
      <c r="J144" s="11"/>
      <c r="K144" s="11"/>
      <c r="L144" s="11"/>
      <c r="M144" s="11"/>
      <c r="N144" s="11"/>
    </row>
    <row r="145" spans="7:14" x14ac:dyDescent="0.2">
      <c r="G145" s="41"/>
      <c r="H145" s="11"/>
      <c r="I145" s="11"/>
      <c r="J145" s="11"/>
      <c r="K145" s="11"/>
      <c r="L145" s="11"/>
      <c r="M145" s="11"/>
      <c r="N145" s="11"/>
    </row>
    <row r="146" spans="7:14" x14ac:dyDescent="0.2">
      <c r="G146" s="41"/>
      <c r="H146" s="11"/>
      <c r="I146" s="11"/>
      <c r="J146" s="11"/>
      <c r="K146" s="11"/>
      <c r="L146" s="11"/>
      <c r="M146" s="11"/>
      <c r="N146" s="11"/>
    </row>
    <row r="147" spans="7:14" x14ac:dyDescent="0.2">
      <c r="G147" s="41"/>
      <c r="H147" s="11"/>
      <c r="I147" s="11"/>
      <c r="J147" s="11"/>
      <c r="K147" s="11"/>
      <c r="L147" s="11"/>
      <c r="M147" s="11"/>
      <c r="N147" s="11"/>
    </row>
    <row r="148" spans="7:14" x14ac:dyDescent="0.2">
      <c r="G148" s="41"/>
      <c r="H148" s="11"/>
      <c r="I148" s="11"/>
      <c r="J148" s="11"/>
      <c r="K148" s="11"/>
      <c r="L148" s="11"/>
      <c r="M148" s="11"/>
      <c r="N148" s="11"/>
    </row>
    <row r="149" spans="7:14" x14ac:dyDescent="0.2">
      <c r="G149" s="41"/>
      <c r="H149" s="11"/>
      <c r="I149" s="11"/>
      <c r="J149" s="11"/>
      <c r="K149" s="11"/>
      <c r="L149" s="11"/>
      <c r="M149" s="11"/>
      <c r="N149" s="11"/>
    </row>
    <row r="150" spans="7:14" x14ac:dyDescent="0.2">
      <c r="G150" s="41"/>
      <c r="H150" s="11"/>
      <c r="I150" s="11"/>
      <c r="J150" s="11"/>
      <c r="K150" s="11"/>
      <c r="L150" s="11"/>
      <c r="M150" s="11"/>
      <c r="N150" s="11"/>
    </row>
    <row r="151" spans="7:14" x14ac:dyDescent="0.2">
      <c r="G151" s="41"/>
      <c r="H151" s="11"/>
      <c r="I151" s="11"/>
      <c r="J151" s="11"/>
      <c r="K151" s="11"/>
      <c r="L151" s="11"/>
      <c r="M151" s="11"/>
      <c r="N151" s="11"/>
    </row>
    <row r="152" spans="7:14" x14ac:dyDescent="0.2">
      <c r="G152" s="41"/>
      <c r="H152" s="11"/>
      <c r="I152" s="11"/>
      <c r="J152" s="11"/>
      <c r="K152" s="11"/>
      <c r="L152" s="11"/>
      <c r="M152" s="11"/>
      <c r="N152" s="11"/>
    </row>
    <row r="153" spans="7:14" x14ac:dyDescent="0.2">
      <c r="G153" s="41"/>
      <c r="H153" s="11"/>
      <c r="I153" s="11"/>
      <c r="J153" s="11"/>
      <c r="K153" s="11"/>
      <c r="L153" s="11"/>
      <c r="M153" s="11"/>
      <c r="N153" s="11"/>
    </row>
    <row r="154" spans="7:14" x14ac:dyDescent="0.2">
      <c r="G154" s="41"/>
      <c r="H154" s="11"/>
      <c r="I154" s="11"/>
      <c r="J154" s="11"/>
      <c r="K154" s="11"/>
      <c r="L154" s="11"/>
      <c r="M154" s="11"/>
      <c r="N154" s="11"/>
    </row>
    <row r="155" spans="7:14" x14ac:dyDescent="0.2">
      <c r="G155" s="41"/>
      <c r="H155" s="11"/>
      <c r="I155" s="11"/>
      <c r="J155" s="11"/>
      <c r="K155" s="11"/>
      <c r="L155" s="11"/>
      <c r="M155" s="11"/>
      <c r="N155" s="11"/>
    </row>
    <row r="156" spans="7:14" x14ac:dyDescent="0.2">
      <c r="G156" s="41"/>
      <c r="H156" s="11"/>
      <c r="I156" s="11"/>
      <c r="J156" s="11"/>
      <c r="K156" s="11"/>
      <c r="L156" s="11"/>
      <c r="M156" s="11"/>
      <c r="N156" s="11"/>
    </row>
    <row r="157" spans="7:14" x14ac:dyDescent="0.2">
      <c r="G157" s="41"/>
      <c r="H157" s="11"/>
      <c r="I157" s="11"/>
      <c r="J157" s="11"/>
      <c r="K157" s="11"/>
      <c r="L157" s="11"/>
      <c r="M157" s="11"/>
      <c r="N157" s="11"/>
    </row>
    <row r="158" spans="7:14" x14ac:dyDescent="0.2">
      <c r="G158" s="41"/>
      <c r="H158" s="11"/>
      <c r="I158" s="11"/>
      <c r="J158" s="11"/>
      <c r="K158" s="11"/>
      <c r="L158" s="11"/>
      <c r="M158" s="11"/>
      <c r="N158" s="11"/>
    </row>
    <row r="159" spans="7:14" x14ac:dyDescent="0.2">
      <c r="G159" s="41"/>
      <c r="H159" s="11"/>
      <c r="I159" s="11"/>
      <c r="J159" s="11"/>
      <c r="K159" s="11"/>
      <c r="L159" s="11"/>
      <c r="M159" s="11"/>
      <c r="N159" s="11"/>
    </row>
    <row r="160" spans="7:14" x14ac:dyDescent="0.2">
      <c r="G160" s="41"/>
      <c r="H160" s="11"/>
      <c r="I160" s="11"/>
      <c r="J160" s="11"/>
      <c r="K160" s="11"/>
      <c r="L160" s="11"/>
      <c r="M160" s="11"/>
      <c r="N160" s="11"/>
    </row>
    <row r="161" spans="7:14" x14ac:dyDescent="0.2">
      <c r="G161" s="41"/>
      <c r="H161" s="11"/>
      <c r="I161" s="11"/>
      <c r="J161" s="11"/>
      <c r="K161" s="11"/>
      <c r="L161" s="11"/>
      <c r="M161" s="11"/>
      <c r="N161" s="11"/>
    </row>
    <row r="162" spans="7:14" x14ac:dyDescent="0.2">
      <c r="G162" s="41"/>
      <c r="H162" s="11"/>
      <c r="I162" s="11"/>
      <c r="J162" s="11"/>
      <c r="K162" s="11"/>
      <c r="L162" s="11"/>
      <c r="M162" s="11"/>
      <c r="N162" s="11"/>
    </row>
    <row r="163" spans="7:14" x14ac:dyDescent="0.2">
      <c r="G163" s="41"/>
      <c r="H163" s="11"/>
      <c r="I163" s="11"/>
      <c r="J163" s="11"/>
      <c r="K163" s="11"/>
      <c r="L163" s="11"/>
      <c r="M163" s="11"/>
      <c r="N163" s="11"/>
    </row>
    <row r="164" spans="7:14" x14ac:dyDescent="0.2">
      <c r="G164" s="41"/>
      <c r="H164" s="11"/>
      <c r="I164" s="11"/>
      <c r="J164" s="11"/>
      <c r="K164" s="11"/>
      <c r="L164" s="11"/>
      <c r="M164" s="11"/>
      <c r="N164" s="11"/>
    </row>
    <row r="165" spans="7:14" x14ac:dyDescent="0.2">
      <c r="G165" s="41"/>
      <c r="H165" s="42"/>
      <c r="I165" s="42"/>
      <c r="J165" s="42"/>
      <c r="K165" s="42"/>
      <c r="L165" s="42"/>
      <c r="M165" s="42"/>
      <c r="N165" s="42"/>
    </row>
    <row r="166" spans="7:14" x14ac:dyDescent="0.2">
      <c r="G166" s="41"/>
      <c r="H166" s="11"/>
      <c r="I166" s="44"/>
      <c r="J166" s="11"/>
      <c r="K166" s="44"/>
      <c r="L166" s="11"/>
      <c r="M166" s="11"/>
      <c r="N166" s="11"/>
    </row>
    <row r="167" spans="7:14" x14ac:dyDescent="0.2">
      <c r="G167" s="45"/>
      <c r="I167" s="24"/>
      <c r="J167" s="24"/>
      <c r="K167" s="24"/>
      <c r="L167" s="24"/>
      <c r="M167" s="24"/>
      <c r="N167" s="25"/>
    </row>
    <row r="168" spans="7:14" x14ac:dyDescent="0.2">
      <c r="J168" s="15"/>
      <c r="K168" s="15"/>
      <c r="L168" s="15"/>
      <c r="M168" s="15"/>
      <c r="N168" s="46"/>
    </row>
    <row r="169" spans="7:14" x14ac:dyDescent="0.2">
      <c r="I169" s="24"/>
      <c r="J169" s="47"/>
      <c r="K169" s="48"/>
      <c r="L169" s="47"/>
      <c r="M169" s="48"/>
      <c r="N169" s="110"/>
    </row>
    <row r="170" spans="7:14" x14ac:dyDescent="0.2">
      <c r="J170" s="47"/>
      <c r="K170" s="47"/>
      <c r="L170" s="47"/>
      <c r="M170" s="47"/>
      <c r="N170" s="24"/>
    </row>
    <row r="171" spans="7:14" x14ac:dyDescent="0.2">
      <c r="J171" s="50"/>
      <c r="K171" s="50"/>
      <c r="L171" s="57"/>
      <c r="M171" s="50"/>
      <c r="N171" s="106"/>
    </row>
    <row r="172" spans="7:14" x14ac:dyDescent="0.2">
      <c r="J172" s="50"/>
      <c r="K172" s="50"/>
      <c r="L172" s="57"/>
      <c r="M172" s="50"/>
      <c r="N172" s="109"/>
    </row>
    <row r="176" spans="7:14" x14ac:dyDescent="0.2">
      <c r="G176" s="37"/>
      <c r="L176" s="2"/>
    </row>
    <row r="177" spans="7:14" x14ac:dyDescent="0.2">
      <c r="G177" s="2"/>
      <c r="H177" s="2"/>
      <c r="J177" s="38"/>
      <c r="K177" s="4"/>
      <c r="L177" s="38"/>
      <c r="M177" s="4"/>
    </row>
    <row r="178" spans="7:14" x14ac:dyDescent="0.2">
      <c r="G178" s="39"/>
      <c r="H178" s="6"/>
      <c r="I178" s="40"/>
      <c r="J178" s="6"/>
      <c r="K178" s="6"/>
      <c r="L178" s="6"/>
      <c r="M178" s="6"/>
    </row>
    <row r="179" spans="7:14" x14ac:dyDescent="0.2">
      <c r="G179" s="41"/>
      <c r="H179" s="11"/>
      <c r="I179" s="11"/>
      <c r="J179" s="11"/>
      <c r="K179" s="11"/>
      <c r="L179" s="11"/>
      <c r="M179" s="11"/>
      <c r="N179" s="11"/>
    </row>
    <row r="180" spans="7:14" x14ac:dyDescent="0.2">
      <c r="G180" s="41"/>
      <c r="H180" s="11"/>
      <c r="I180" s="11"/>
      <c r="J180" s="11"/>
      <c r="K180" s="11"/>
      <c r="L180" s="11"/>
      <c r="M180" s="11"/>
      <c r="N180" s="11"/>
    </row>
    <row r="181" spans="7:14" x14ac:dyDescent="0.2">
      <c r="G181" s="41"/>
      <c r="H181" s="11"/>
      <c r="I181" s="11"/>
      <c r="J181" s="11"/>
      <c r="K181" s="11"/>
      <c r="L181" s="11"/>
      <c r="M181" s="11"/>
      <c r="N181" s="11"/>
    </row>
    <row r="182" spans="7:14" x14ac:dyDescent="0.2">
      <c r="G182" s="41"/>
      <c r="H182" s="11"/>
      <c r="I182" s="11"/>
      <c r="J182" s="11"/>
      <c r="K182" s="11"/>
      <c r="L182" s="11"/>
      <c r="M182" s="11"/>
      <c r="N182" s="11"/>
    </row>
    <row r="183" spans="7:14" x14ac:dyDescent="0.2">
      <c r="G183" s="41"/>
      <c r="H183" s="11"/>
      <c r="I183" s="11"/>
      <c r="J183" s="11"/>
      <c r="K183" s="11"/>
      <c r="L183" s="11"/>
      <c r="M183" s="11"/>
      <c r="N183" s="11"/>
    </row>
    <row r="184" spans="7:14" x14ac:dyDescent="0.2">
      <c r="G184" s="41"/>
      <c r="H184" s="11"/>
      <c r="I184" s="11"/>
      <c r="J184" s="11"/>
      <c r="K184" s="11"/>
      <c r="L184" s="11"/>
      <c r="M184" s="11"/>
      <c r="N184" s="11"/>
    </row>
    <row r="185" spans="7:14" x14ac:dyDescent="0.2">
      <c r="G185" s="41"/>
      <c r="H185" s="11"/>
      <c r="I185" s="11"/>
      <c r="J185" s="11"/>
      <c r="K185" s="11"/>
      <c r="L185" s="11"/>
      <c r="M185" s="11"/>
      <c r="N185" s="11"/>
    </row>
    <row r="186" spans="7:14" x14ac:dyDescent="0.2">
      <c r="G186" s="41"/>
      <c r="H186" s="11"/>
      <c r="I186" s="11"/>
      <c r="J186" s="11"/>
      <c r="K186" s="11"/>
      <c r="L186" s="11"/>
      <c r="M186" s="11"/>
      <c r="N186" s="11"/>
    </row>
    <row r="187" spans="7:14" x14ac:dyDescent="0.2">
      <c r="G187" s="41"/>
      <c r="H187" s="11"/>
      <c r="I187" s="11"/>
      <c r="J187" s="11"/>
      <c r="K187" s="11"/>
      <c r="L187" s="11"/>
      <c r="M187" s="11"/>
      <c r="N187" s="11"/>
    </row>
    <row r="188" spans="7:14" x14ac:dyDescent="0.2">
      <c r="G188" s="41"/>
      <c r="H188" s="11"/>
      <c r="I188" s="11"/>
      <c r="J188" s="11"/>
      <c r="K188" s="11"/>
      <c r="L188" s="11"/>
      <c r="M188" s="11"/>
      <c r="N188" s="11"/>
    </row>
    <row r="189" spans="7:14" x14ac:dyDescent="0.2">
      <c r="G189" s="41"/>
      <c r="H189" s="11"/>
      <c r="I189" s="11"/>
      <c r="J189" s="11"/>
      <c r="K189" s="11"/>
      <c r="L189" s="11"/>
      <c r="M189" s="11"/>
      <c r="N189" s="11"/>
    </row>
    <row r="190" spans="7:14" x14ac:dyDescent="0.2">
      <c r="G190" s="41"/>
      <c r="H190" s="11"/>
      <c r="I190" s="11"/>
      <c r="J190" s="11"/>
      <c r="K190" s="11"/>
      <c r="L190" s="11"/>
      <c r="M190" s="11"/>
      <c r="N190" s="11"/>
    </row>
    <row r="191" spans="7:14" x14ac:dyDescent="0.2">
      <c r="G191" s="41"/>
      <c r="H191" s="11"/>
      <c r="I191" s="11"/>
      <c r="J191" s="11"/>
      <c r="K191" s="11"/>
      <c r="L191" s="11"/>
      <c r="M191" s="11"/>
      <c r="N191" s="11"/>
    </row>
    <row r="192" spans="7:14" x14ac:dyDescent="0.2">
      <c r="G192" s="41"/>
      <c r="H192" s="11"/>
      <c r="I192" s="11"/>
      <c r="J192" s="11"/>
      <c r="K192" s="11"/>
      <c r="L192" s="11"/>
      <c r="M192" s="11"/>
      <c r="N192" s="11"/>
    </row>
    <row r="193" spans="7:14" x14ac:dyDescent="0.2">
      <c r="G193" s="41"/>
      <c r="H193" s="11"/>
      <c r="I193" s="11"/>
      <c r="J193" s="11"/>
      <c r="K193" s="11"/>
      <c r="L193" s="11"/>
      <c r="M193" s="11"/>
      <c r="N193" s="11"/>
    </row>
    <row r="194" spans="7:14" x14ac:dyDescent="0.2">
      <c r="G194" s="41"/>
      <c r="H194" s="11"/>
      <c r="I194" s="11"/>
      <c r="J194" s="11"/>
      <c r="K194" s="11"/>
      <c r="L194" s="11"/>
      <c r="M194" s="11"/>
      <c r="N194" s="11"/>
    </row>
    <row r="195" spans="7:14" x14ac:dyDescent="0.2">
      <c r="G195" s="41"/>
      <c r="H195" s="11"/>
      <c r="I195" s="11"/>
      <c r="J195" s="11"/>
      <c r="K195" s="11"/>
      <c r="L195" s="11"/>
      <c r="M195" s="11"/>
      <c r="N195" s="11"/>
    </row>
    <row r="196" spans="7:14" x14ac:dyDescent="0.2">
      <c r="G196" s="41"/>
      <c r="H196" s="11"/>
      <c r="I196" s="11"/>
      <c r="J196" s="11"/>
      <c r="K196" s="11"/>
      <c r="L196" s="11"/>
      <c r="M196" s="11"/>
      <c r="N196" s="11"/>
    </row>
    <row r="197" spans="7:14" x14ac:dyDescent="0.2">
      <c r="G197" s="41"/>
      <c r="H197" s="11"/>
      <c r="I197" s="11"/>
      <c r="J197" s="11"/>
      <c r="K197" s="11"/>
      <c r="L197" s="11"/>
      <c r="M197" s="11"/>
      <c r="N197" s="11"/>
    </row>
    <row r="198" spans="7:14" x14ac:dyDescent="0.2">
      <c r="G198" s="41"/>
      <c r="H198" s="11"/>
      <c r="I198" s="11"/>
      <c r="J198" s="11"/>
      <c r="K198" s="11"/>
      <c r="L198" s="11"/>
      <c r="M198" s="11"/>
      <c r="N198" s="11"/>
    </row>
    <row r="199" spans="7:14" x14ac:dyDescent="0.2">
      <c r="G199" s="41"/>
      <c r="H199" s="11"/>
      <c r="I199" s="11"/>
      <c r="J199" s="11"/>
      <c r="K199" s="11"/>
      <c r="L199" s="11"/>
      <c r="M199" s="11"/>
      <c r="N199" s="11"/>
    </row>
    <row r="200" spans="7:14" x14ac:dyDescent="0.2">
      <c r="G200" s="41"/>
      <c r="H200" s="11"/>
      <c r="I200" s="11"/>
      <c r="J200" s="11"/>
      <c r="K200" s="11"/>
      <c r="L200" s="11"/>
      <c r="M200" s="11"/>
      <c r="N200" s="11"/>
    </row>
    <row r="201" spans="7:14" x14ac:dyDescent="0.2">
      <c r="G201" s="41"/>
      <c r="H201" s="11"/>
      <c r="I201" s="11"/>
      <c r="J201" s="11"/>
      <c r="K201" s="11"/>
      <c r="L201" s="11"/>
      <c r="M201" s="11"/>
      <c r="N201" s="11"/>
    </row>
    <row r="202" spans="7:14" x14ac:dyDescent="0.2">
      <c r="G202" s="41"/>
      <c r="H202" s="11"/>
      <c r="I202" s="11"/>
      <c r="J202" s="11"/>
      <c r="K202" s="11"/>
      <c r="L202" s="11"/>
      <c r="M202" s="11"/>
      <c r="N202" s="11"/>
    </row>
    <row r="203" spans="7:14" x14ac:dyDescent="0.2">
      <c r="G203" s="41"/>
      <c r="H203" s="11"/>
      <c r="I203" s="11"/>
      <c r="J203" s="11"/>
      <c r="K203" s="11"/>
      <c r="L203" s="11"/>
      <c r="M203" s="11"/>
      <c r="N203" s="11"/>
    </row>
    <row r="204" spans="7:14" x14ac:dyDescent="0.2">
      <c r="G204" s="41"/>
      <c r="H204" s="11"/>
      <c r="I204" s="11"/>
      <c r="J204" s="11"/>
      <c r="K204" s="11"/>
      <c r="L204" s="11"/>
      <c r="M204" s="11"/>
      <c r="N204" s="11"/>
    </row>
    <row r="205" spans="7:14" x14ac:dyDescent="0.2">
      <c r="G205" s="41"/>
      <c r="H205" s="11"/>
      <c r="I205" s="11"/>
      <c r="J205" s="11"/>
      <c r="K205" s="11"/>
      <c r="L205" s="11"/>
      <c r="M205" s="11"/>
      <c r="N205" s="11"/>
    </row>
    <row r="206" spans="7:14" x14ac:dyDescent="0.2">
      <c r="G206" s="41"/>
      <c r="H206" s="11"/>
      <c r="I206" s="11"/>
      <c r="J206" s="11"/>
      <c r="K206" s="11"/>
      <c r="L206" s="11"/>
      <c r="M206" s="11"/>
      <c r="N206" s="11"/>
    </row>
    <row r="207" spans="7:14" x14ac:dyDescent="0.2">
      <c r="G207" s="41"/>
      <c r="H207" s="11"/>
      <c r="I207" s="11"/>
      <c r="J207" s="11"/>
      <c r="K207" s="11"/>
      <c r="L207" s="11"/>
      <c r="M207" s="11"/>
      <c r="N207" s="11"/>
    </row>
    <row r="208" spans="7:14" x14ac:dyDescent="0.2">
      <c r="G208" s="41"/>
      <c r="H208" s="11"/>
      <c r="I208" s="11"/>
      <c r="J208" s="11"/>
      <c r="K208" s="11"/>
      <c r="L208" s="11"/>
      <c r="M208" s="11"/>
      <c r="N208" s="11"/>
    </row>
    <row r="209" spans="7:14" x14ac:dyDescent="0.2">
      <c r="G209" s="41"/>
      <c r="H209" s="42"/>
      <c r="I209" s="42"/>
      <c r="J209" s="42"/>
      <c r="K209" s="42"/>
      <c r="L209" s="42"/>
      <c r="M209" s="42"/>
      <c r="N209" s="42"/>
    </row>
    <row r="210" spans="7:14" x14ac:dyDescent="0.2">
      <c r="G210" s="41"/>
      <c r="H210" s="11"/>
      <c r="I210" s="44"/>
      <c r="J210" s="11"/>
      <c r="K210" s="44"/>
      <c r="L210" s="11"/>
      <c r="M210" s="11"/>
      <c r="N210" s="11"/>
    </row>
    <row r="211" spans="7:14" x14ac:dyDescent="0.2">
      <c r="G211" s="45"/>
      <c r="I211" s="24"/>
      <c r="J211" s="24"/>
      <c r="K211" s="24"/>
      <c r="L211" s="24"/>
      <c r="M211" s="24"/>
      <c r="N211" s="25"/>
    </row>
    <row r="212" spans="7:14" x14ac:dyDescent="0.2">
      <c r="J212" s="15"/>
      <c r="K212" s="15"/>
      <c r="L212" s="15"/>
      <c r="M212" s="15"/>
      <c r="N212" s="46"/>
    </row>
    <row r="213" spans="7:14" x14ac:dyDescent="0.2">
      <c r="I213" s="24"/>
      <c r="J213" s="47"/>
      <c r="K213" s="48"/>
      <c r="L213" s="47"/>
      <c r="M213" s="48"/>
      <c r="N213" s="110"/>
    </row>
    <row r="214" spans="7:14" x14ac:dyDescent="0.2">
      <c r="J214" s="47"/>
      <c r="K214" s="47"/>
      <c r="L214" s="47"/>
      <c r="M214" s="47"/>
      <c r="N214" s="24"/>
    </row>
    <row r="215" spans="7:14" x14ac:dyDescent="0.2">
      <c r="J215" s="50"/>
      <c r="K215" s="50"/>
      <c r="L215" s="57"/>
      <c r="M215" s="50"/>
      <c r="N215" s="106"/>
    </row>
    <row r="216" spans="7:14" x14ac:dyDescent="0.2">
      <c r="J216" s="50"/>
      <c r="K216" s="50"/>
      <c r="L216" s="57"/>
      <c r="M216" s="50"/>
      <c r="N216" s="111"/>
    </row>
    <row r="219" spans="7:14" x14ac:dyDescent="0.2">
      <c r="G219" s="37"/>
      <c r="L219" s="2"/>
    </row>
    <row r="220" spans="7:14" x14ac:dyDescent="0.2">
      <c r="G220" s="2"/>
      <c r="H220" s="2"/>
      <c r="J220" s="38"/>
      <c r="K220" s="4"/>
      <c r="L220" s="38"/>
      <c r="M220" s="4"/>
    </row>
    <row r="221" spans="7:14" x14ac:dyDescent="0.2">
      <c r="G221" s="39"/>
      <c r="H221" s="6"/>
      <c r="I221" s="40"/>
      <c r="J221" s="6"/>
      <c r="K221" s="6"/>
      <c r="L221" s="6"/>
      <c r="M221" s="6"/>
    </row>
    <row r="222" spans="7:14" x14ac:dyDescent="0.2">
      <c r="G222" s="41"/>
      <c r="H222" s="11"/>
      <c r="I222" s="11"/>
      <c r="J222" s="11"/>
      <c r="K222" s="11"/>
      <c r="L222" s="11"/>
      <c r="M222" s="11"/>
      <c r="N222" s="11"/>
    </row>
    <row r="223" spans="7:14" x14ac:dyDescent="0.2">
      <c r="G223" s="41"/>
      <c r="H223" s="11"/>
      <c r="I223" s="11"/>
      <c r="J223" s="11"/>
      <c r="K223" s="11"/>
      <c r="L223" s="11"/>
      <c r="M223" s="11"/>
      <c r="N223" s="11"/>
    </row>
    <row r="224" spans="7:14" x14ac:dyDescent="0.2">
      <c r="G224" s="41"/>
      <c r="H224" s="11"/>
      <c r="I224" s="11"/>
      <c r="J224" s="11"/>
      <c r="K224" s="11"/>
      <c r="L224" s="11"/>
      <c r="M224" s="11"/>
      <c r="N224" s="11"/>
    </row>
    <row r="225" spans="7:14" x14ac:dyDescent="0.2">
      <c r="G225" s="41"/>
      <c r="H225" s="11"/>
      <c r="I225" s="11"/>
      <c r="J225" s="11"/>
      <c r="K225" s="11"/>
      <c r="L225" s="11"/>
      <c r="M225" s="11"/>
      <c r="N225" s="11"/>
    </row>
    <row r="226" spans="7:14" x14ac:dyDescent="0.2">
      <c r="G226" s="41"/>
      <c r="H226" s="11"/>
      <c r="I226" s="11"/>
      <c r="J226" s="11"/>
      <c r="K226" s="11"/>
      <c r="L226" s="11"/>
      <c r="M226" s="11"/>
      <c r="N226" s="11"/>
    </row>
    <row r="227" spans="7:14" x14ac:dyDescent="0.2">
      <c r="G227" s="41"/>
      <c r="H227" s="11"/>
      <c r="I227" s="11"/>
      <c r="J227" s="11"/>
      <c r="K227" s="11"/>
      <c r="L227" s="11"/>
      <c r="M227" s="11"/>
      <c r="N227" s="11"/>
    </row>
    <row r="228" spans="7:14" x14ac:dyDescent="0.2">
      <c r="G228" s="41"/>
      <c r="H228" s="11"/>
      <c r="I228" s="11"/>
      <c r="J228" s="11"/>
      <c r="K228" s="11"/>
      <c r="L228" s="11"/>
      <c r="M228" s="11"/>
      <c r="N228" s="11"/>
    </row>
    <row r="229" spans="7:14" x14ac:dyDescent="0.2">
      <c r="G229" s="41"/>
      <c r="H229" s="11"/>
      <c r="I229" s="11"/>
      <c r="J229" s="11"/>
      <c r="K229" s="11"/>
      <c r="L229" s="11"/>
      <c r="M229" s="11"/>
      <c r="N229" s="11"/>
    </row>
    <row r="230" spans="7:14" x14ac:dyDescent="0.2">
      <c r="G230" s="41"/>
      <c r="H230" s="11"/>
      <c r="I230" s="11"/>
      <c r="J230" s="11"/>
      <c r="K230" s="11"/>
      <c r="L230" s="11"/>
      <c r="M230" s="11"/>
      <c r="N230" s="11"/>
    </row>
    <row r="231" spans="7:14" x14ac:dyDescent="0.2">
      <c r="G231" s="41"/>
      <c r="H231" s="11"/>
      <c r="I231" s="11"/>
      <c r="J231" s="11"/>
      <c r="K231" s="11"/>
      <c r="L231" s="11"/>
      <c r="M231" s="11"/>
      <c r="N231" s="11"/>
    </row>
    <row r="232" spans="7:14" x14ac:dyDescent="0.2">
      <c r="G232" s="41"/>
      <c r="H232" s="11"/>
      <c r="I232" s="11"/>
      <c r="J232" s="11"/>
      <c r="K232" s="11"/>
      <c r="L232" s="11"/>
      <c r="M232" s="11"/>
      <c r="N232" s="11"/>
    </row>
    <row r="233" spans="7:14" x14ac:dyDescent="0.2">
      <c r="G233" s="41"/>
      <c r="H233" s="11"/>
      <c r="I233" s="11"/>
      <c r="J233" s="11"/>
      <c r="K233" s="11"/>
      <c r="L233" s="11"/>
      <c r="M233" s="11"/>
      <c r="N233" s="11"/>
    </row>
    <row r="234" spans="7:14" x14ac:dyDescent="0.2">
      <c r="G234" s="41"/>
      <c r="H234" s="11"/>
      <c r="I234" s="11"/>
      <c r="J234" s="11"/>
      <c r="K234" s="11"/>
      <c r="L234" s="11"/>
      <c r="M234" s="11"/>
      <c r="N234" s="11"/>
    </row>
    <row r="235" spans="7:14" x14ac:dyDescent="0.2">
      <c r="G235" s="41"/>
      <c r="H235" s="11"/>
      <c r="I235" s="11"/>
      <c r="J235" s="11"/>
      <c r="K235" s="11"/>
      <c r="L235" s="11"/>
      <c r="M235" s="11"/>
      <c r="N235" s="11"/>
    </row>
    <row r="236" spans="7:14" x14ac:dyDescent="0.2">
      <c r="G236" s="41"/>
      <c r="H236" s="11"/>
      <c r="I236" s="11"/>
      <c r="J236" s="11"/>
      <c r="K236" s="11"/>
      <c r="L236" s="11"/>
      <c r="M236" s="11"/>
      <c r="N236" s="11"/>
    </row>
    <row r="237" spans="7:14" x14ac:dyDescent="0.2">
      <c r="G237" s="41"/>
      <c r="H237" s="11"/>
      <c r="I237" s="11"/>
      <c r="J237" s="11"/>
      <c r="K237" s="11"/>
      <c r="L237" s="11"/>
      <c r="M237" s="11"/>
      <c r="N237" s="11"/>
    </row>
    <row r="238" spans="7:14" x14ac:dyDescent="0.2">
      <c r="G238" s="41"/>
      <c r="H238" s="11"/>
      <c r="I238" s="11"/>
      <c r="J238" s="11"/>
      <c r="K238" s="11"/>
      <c r="L238" s="11"/>
      <c r="M238" s="11"/>
      <c r="N238" s="11"/>
    </row>
    <row r="239" spans="7:14" x14ac:dyDescent="0.2">
      <c r="G239" s="41"/>
      <c r="H239" s="11"/>
      <c r="I239" s="11"/>
      <c r="J239" s="11"/>
      <c r="K239" s="11"/>
      <c r="L239" s="11"/>
      <c r="M239" s="11"/>
      <c r="N239" s="11"/>
    </row>
    <row r="240" spans="7:14" x14ac:dyDescent="0.2">
      <c r="G240" s="41"/>
      <c r="H240" s="11"/>
      <c r="I240" s="11"/>
      <c r="J240" s="11"/>
      <c r="K240" s="11"/>
      <c r="L240" s="11"/>
      <c r="M240" s="11"/>
      <c r="N240" s="11"/>
    </row>
    <row r="241" spans="7:14" x14ac:dyDescent="0.2">
      <c r="G241" s="41"/>
      <c r="H241" s="11"/>
      <c r="I241" s="11"/>
      <c r="J241" s="11"/>
      <c r="K241" s="11"/>
      <c r="L241" s="11"/>
      <c r="M241" s="11"/>
      <c r="N241" s="11"/>
    </row>
    <row r="242" spans="7:14" x14ac:dyDescent="0.2">
      <c r="G242" s="41"/>
      <c r="H242" s="11"/>
      <c r="I242" s="11"/>
      <c r="J242" s="11"/>
      <c r="K242" s="11"/>
      <c r="L242" s="11"/>
      <c r="M242" s="11"/>
      <c r="N242" s="11"/>
    </row>
    <row r="243" spans="7:14" x14ac:dyDescent="0.2">
      <c r="G243" s="41"/>
      <c r="H243" s="11"/>
      <c r="I243" s="11"/>
      <c r="J243" s="11"/>
      <c r="K243" s="11"/>
      <c r="L243" s="11"/>
      <c r="M243" s="11"/>
      <c r="N243" s="11"/>
    </row>
    <row r="244" spans="7:14" x14ac:dyDescent="0.2">
      <c r="G244" s="41"/>
      <c r="H244" s="11"/>
      <c r="I244" s="11"/>
      <c r="J244" s="11"/>
      <c r="K244" s="11"/>
      <c r="L244" s="11"/>
      <c r="M244" s="11"/>
      <c r="N244" s="11"/>
    </row>
    <row r="245" spans="7:14" x14ac:dyDescent="0.2">
      <c r="G245" s="41"/>
      <c r="H245" s="11"/>
      <c r="I245" s="11"/>
      <c r="J245" s="11"/>
      <c r="K245" s="11"/>
      <c r="L245" s="11"/>
      <c r="M245" s="11"/>
      <c r="N245" s="11"/>
    </row>
    <row r="246" spans="7:14" x14ac:dyDescent="0.2">
      <c r="G246" s="41"/>
      <c r="H246" s="11"/>
      <c r="I246" s="11"/>
      <c r="J246" s="11"/>
      <c r="K246" s="11"/>
      <c r="L246" s="11"/>
      <c r="M246" s="11"/>
      <c r="N246" s="11"/>
    </row>
    <row r="247" spans="7:14" x14ac:dyDescent="0.2">
      <c r="G247" s="41"/>
      <c r="H247" s="11"/>
      <c r="I247" s="11"/>
      <c r="J247" s="11"/>
      <c r="K247" s="11"/>
      <c r="L247" s="11"/>
      <c r="M247" s="11"/>
      <c r="N247" s="11"/>
    </row>
    <row r="248" spans="7:14" x14ac:dyDescent="0.2">
      <c r="G248" s="41"/>
      <c r="H248" s="11"/>
      <c r="I248" s="11"/>
      <c r="J248" s="11"/>
      <c r="K248" s="11"/>
      <c r="L248" s="11"/>
      <c r="M248" s="11"/>
      <c r="N248" s="11"/>
    </row>
    <row r="249" spans="7:14" x14ac:dyDescent="0.2">
      <c r="G249" s="41"/>
      <c r="H249" s="11"/>
      <c r="I249" s="11"/>
      <c r="J249" s="11"/>
      <c r="K249" s="11"/>
      <c r="L249" s="11"/>
      <c r="M249" s="11"/>
      <c r="N249" s="11"/>
    </row>
    <row r="250" spans="7:14" x14ac:dyDescent="0.2">
      <c r="G250" s="41"/>
      <c r="H250" s="11"/>
      <c r="I250" s="11"/>
      <c r="J250" s="11"/>
      <c r="K250" s="11"/>
      <c r="L250" s="11"/>
      <c r="M250" s="11"/>
      <c r="N250" s="11"/>
    </row>
    <row r="251" spans="7:14" x14ac:dyDescent="0.2">
      <c r="G251" s="41"/>
      <c r="H251" s="11"/>
      <c r="I251" s="11"/>
      <c r="J251" s="11"/>
      <c r="K251" s="11"/>
      <c r="L251" s="11"/>
      <c r="M251" s="11"/>
      <c r="N251" s="11"/>
    </row>
    <row r="252" spans="7:14" x14ac:dyDescent="0.2">
      <c r="G252" s="41"/>
      <c r="H252" s="42"/>
      <c r="I252" s="42"/>
      <c r="J252" s="42"/>
      <c r="K252" s="42"/>
      <c r="L252" s="42"/>
      <c r="M252" s="42"/>
      <c r="N252" s="42"/>
    </row>
    <row r="253" spans="7:14" x14ac:dyDescent="0.2">
      <c r="G253" s="41"/>
      <c r="H253" s="11"/>
      <c r="I253" s="44"/>
      <c r="J253" s="11"/>
      <c r="K253" s="44"/>
      <c r="L253" s="11"/>
      <c r="M253" s="11"/>
      <c r="N253" s="11"/>
    </row>
    <row r="254" spans="7:14" x14ac:dyDescent="0.2">
      <c r="G254" s="45"/>
      <c r="I254" s="24"/>
      <c r="J254" s="24"/>
      <c r="K254" s="24"/>
      <c r="L254" s="24"/>
      <c r="M254" s="24"/>
      <c r="N254" s="25"/>
    </row>
    <row r="255" spans="7:14" x14ac:dyDescent="0.2">
      <c r="J255" s="15"/>
      <c r="K255" s="15"/>
      <c r="L255" s="15"/>
      <c r="M255" s="15"/>
      <c r="N255" s="46"/>
    </row>
    <row r="256" spans="7:14" x14ac:dyDescent="0.2">
      <c r="I256" s="24"/>
      <c r="J256" s="47"/>
      <c r="K256" s="48"/>
      <c r="L256" s="47"/>
      <c r="M256" s="48"/>
      <c r="N256" s="110"/>
    </row>
    <row r="257" spans="10:14" x14ac:dyDescent="0.2">
      <c r="J257" s="47"/>
      <c r="K257" s="47"/>
      <c r="L257" s="47"/>
      <c r="M257" s="47"/>
      <c r="N257" s="24"/>
    </row>
    <row r="258" spans="10:14" x14ac:dyDescent="0.2">
      <c r="J258" s="50"/>
      <c r="K258" s="50"/>
      <c r="L258" s="57"/>
      <c r="M258" s="50"/>
      <c r="N258" s="106"/>
    </row>
    <row r="259" spans="10:14" x14ac:dyDescent="0.2">
      <c r="J259" s="50"/>
      <c r="K259" s="50"/>
      <c r="L259" s="57"/>
      <c r="M259" s="50"/>
      <c r="N259" s="111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12"/>
  <sheetViews>
    <sheetView topLeftCell="A24" workbookViewId="0">
      <selection activeCell="E45" sqref="E45"/>
    </sheetView>
  </sheetViews>
  <sheetFormatPr defaultRowHeight="13.2" x14ac:dyDescent="0.25"/>
  <cols>
    <col min="1" max="1" width="8.5546875" customWidth="1"/>
    <col min="2" max="2" width="10.44140625" customWidth="1"/>
    <col min="3" max="3" width="9.88671875" bestFit="1" customWidth="1"/>
    <col min="4" max="4" width="9.88671875" customWidth="1"/>
    <col min="5" max="5" width="10.44140625" customWidth="1"/>
    <col min="6" max="6" width="13.6640625" style="32" customWidth="1"/>
    <col min="7" max="7" width="11.5546875" bestFit="1" customWidth="1"/>
    <col min="8" max="8" width="9" customWidth="1"/>
    <col min="9" max="10" width="9" bestFit="1" customWidth="1"/>
    <col min="11" max="11" width="7.6640625" bestFit="1" customWidth="1"/>
    <col min="15" max="15" width="11.88671875" customWidth="1"/>
    <col min="16" max="16" width="9.5546875" customWidth="1"/>
    <col min="17" max="17" width="12" customWidth="1"/>
    <col min="18" max="18" width="8.5546875" customWidth="1"/>
    <col min="26" max="26" width="9.88671875" style="118" bestFit="1" customWidth="1"/>
    <col min="27" max="28" width="9.88671875" style="119" bestFit="1" customWidth="1"/>
    <col min="29" max="29" width="8.33203125" style="119" bestFit="1" customWidth="1"/>
    <col min="30" max="31" width="11.109375" style="119" bestFit="1" customWidth="1"/>
    <col min="33" max="33" width="9.109375" style="2" customWidth="1"/>
    <col min="34" max="34" width="10" style="24" bestFit="1" customWidth="1"/>
    <col min="35" max="38" width="9.109375" style="2" customWidth="1"/>
    <col min="39" max="39" width="10.44140625" style="2" customWidth="1"/>
    <col min="40" max="40" width="9.109375" style="2" customWidth="1"/>
  </cols>
  <sheetData>
    <row r="1" spans="1:47" x14ac:dyDescent="0.25">
      <c r="A1" s="3"/>
      <c r="D1">
        <v>24949</v>
      </c>
    </row>
    <row r="2" spans="1:47" x14ac:dyDescent="0.25">
      <c r="A2" s="54"/>
      <c r="B2" s="55"/>
      <c r="C2" s="24"/>
      <c r="D2" s="128" t="s">
        <v>42</v>
      </c>
      <c r="F2"/>
      <c r="H2" s="118"/>
      <c r="Z2" s="101"/>
      <c r="AA2" s="24"/>
      <c r="AB2" s="24"/>
      <c r="AC2" s="24"/>
      <c r="AD2" s="24"/>
      <c r="AE2" s="24"/>
      <c r="AF2" s="32"/>
    </row>
    <row r="3" spans="1:47" x14ac:dyDescent="0.25">
      <c r="B3" s="1" t="s">
        <v>35</v>
      </c>
      <c r="D3" s="59" t="s">
        <v>43</v>
      </c>
      <c r="E3" s="4"/>
      <c r="F3" s="59" t="s">
        <v>44</v>
      </c>
      <c r="G3" s="4"/>
      <c r="I3" s="8"/>
      <c r="J3" s="8"/>
      <c r="K3" s="8"/>
      <c r="L3" s="8"/>
      <c r="M3" s="8"/>
      <c r="O3" s="9"/>
      <c r="T3" s="7"/>
      <c r="U3" s="8"/>
      <c r="V3" s="8"/>
      <c r="W3" s="8"/>
      <c r="X3" s="8"/>
      <c r="Y3" s="8"/>
      <c r="Z3" s="101"/>
      <c r="AA3" s="119" t="s">
        <v>37</v>
      </c>
      <c r="AB3" s="121"/>
      <c r="AC3" s="24"/>
      <c r="AD3" s="24"/>
      <c r="AE3" s="24"/>
      <c r="AF3" s="32"/>
      <c r="AG3" s="122" t="s">
        <v>38</v>
      </c>
      <c r="AH3" s="121"/>
      <c r="AM3" s="2" t="s">
        <v>39</v>
      </c>
      <c r="AN3"/>
    </row>
    <row r="4" spans="1:47" x14ac:dyDescent="0.25">
      <c r="A4" s="5" t="s">
        <v>11</v>
      </c>
      <c r="B4" s="6" t="s">
        <v>20</v>
      </c>
      <c r="C4" s="6" t="s">
        <v>21</v>
      </c>
      <c r="D4" s="6" t="s">
        <v>20</v>
      </c>
      <c r="E4" s="6" t="s">
        <v>21</v>
      </c>
      <c r="F4" s="6" t="s">
        <v>20</v>
      </c>
      <c r="G4" s="6" t="s">
        <v>21</v>
      </c>
      <c r="H4" s="115" t="s">
        <v>45</v>
      </c>
      <c r="I4" s="8"/>
      <c r="J4" s="8"/>
      <c r="K4" s="8"/>
      <c r="L4" s="8"/>
      <c r="M4" s="8"/>
      <c r="N4" s="12"/>
      <c r="O4" s="9"/>
      <c r="R4" s="13"/>
      <c r="T4" s="7"/>
      <c r="U4" s="8"/>
      <c r="V4" s="8"/>
      <c r="W4" s="8"/>
      <c r="X4" s="8"/>
      <c r="Y4" s="8"/>
      <c r="Z4" s="101"/>
      <c r="AA4" s="121"/>
      <c r="AB4" s="121"/>
      <c r="AC4" s="24"/>
      <c r="AD4" s="24"/>
      <c r="AE4" s="24"/>
      <c r="AF4" s="32"/>
      <c r="AG4" s="12"/>
      <c r="AH4" s="121"/>
      <c r="AK4" s="123"/>
      <c r="AN4"/>
    </row>
    <row r="5" spans="1:47" x14ac:dyDescent="0.25">
      <c r="A5" s="10">
        <v>1</v>
      </c>
      <c r="B5" s="11"/>
      <c r="C5" s="11"/>
      <c r="D5" s="11">
        <v>-175839</v>
      </c>
      <c r="E5" s="11">
        <v>-179887</v>
      </c>
      <c r="F5" s="11"/>
      <c r="G5" s="11"/>
      <c r="H5" s="24">
        <f>+E5-D5+C5-B5</f>
        <v>-4048</v>
      </c>
      <c r="M5" s="14"/>
      <c r="O5" s="15"/>
      <c r="P5" s="16"/>
      <c r="T5" s="17"/>
      <c r="U5" s="18"/>
      <c r="V5" s="18"/>
      <c r="W5" s="18"/>
      <c r="X5" s="18"/>
      <c r="Y5" s="18"/>
      <c r="Z5" s="101"/>
      <c r="AA5" s="24" t="s">
        <v>35</v>
      </c>
      <c r="AB5" s="24"/>
      <c r="AC5" s="24"/>
      <c r="AD5" s="58" t="s">
        <v>36</v>
      </c>
      <c r="AE5" s="58"/>
      <c r="AF5" s="4"/>
      <c r="AG5" s="2" t="s">
        <v>35</v>
      </c>
      <c r="AJ5" s="4" t="s">
        <v>36</v>
      </c>
      <c r="AK5" s="4"/>
      <c r="AL5" s="4"/>
      <c r="AM5" s="2" t="s">
        <v>35</v>
      </c>
      <c r="AO5" s="4" t="s">
        <v>36</v>
      </c>
      <c r="AP5" s="4"/>
    </row>
    <row r="6" spans="1:47" x14ac:dyDescent="0.25">
      <c r="A6" s="10">
        <v>2</v>
      </c>
      <c r="B6" s="11"/>
      <c r="C6" s="11"/>
      <c r="D6" s="11">
        <v>-210049</v>
      </c>
      <c r="E6" s="11">
        <v>-207310</v>
      </c>
      <c r="F6" s="11"/>
      <c r="G6" s="11"/>
      <c r="H6" s="24">
        <f t="shared" ref="H6:H35" si="0">+E6-D6+C6-B6</f>
        <v>2739</v>
      </c>
      <c r="I6" s="18"/>
      <c r="J6" s="18"/>
      <c r="K6" s="18"/>
      <c r="L6" s="18"/>
      <c r="M6" s="18"/>
      <c r="N6" s="19"/>
      <c r="O6" s="20"/>
      <c r="P6" s="16"/>
      <c r="Q6" s="15"/>
      <c r="R6" s="13"/>
      <c r="T6" s="17"/>
      <c r="U6" s="18"/>
      <c r="V6" s="18"/>
      <c r="W6" s="18"/>
      <c r="X6" s="18"/>
      <c r="Y6" s="18"/>
      <c r="Z6" s="124" t="s">
        <v>40</v>
      </c>
      <c r="AA6" s="40" t="s">
        <v>12</v>
      </c>
      <c r="AB6" s="40" t="s">
        <v>13</v>
      </c>
      <c r="AC6" s="40" t="s">
        <v>41</v>
      </c>
      <c r="AD6" s="40" t="s">
        <v>12</v>
      </c>
      <c r="AE6" s="40" t="s">
        <v>13</v>
      </c>
      <c r="AF6" s="6" t="s">
        <v>41</v>
      </c>
      <c r="AG6" s="6" t="s">
        <v>12</v>
      </c>
      <c r="AH6" s="40" t="s">
        <v>13</v>
      </c>
      <c r="AI6" s="6" t="s">
        <v>41</v>
      </c>
      <c r="AJ6" s="6" t="s">
        <v>12</v>
      </c>
      <c r="AK6" s="6" t="s">
        <v>13</v>
      </c>
      <c r="AL6" s="6" t="s">
        <v>41</v>
      </c>
      <c r="AM6" s="6" t="s">
        <v>12</v>
      </c>
      <c r="AN6" s="6" t="s">
        <v>13</v>
      </c>
      <c r="AO6" s="6" t="s">
        <v>12</v>
      </c>
      <c r="AP6" s="6" t="s">
        <v>13</v>
      </c>
    </row>
    <row r="7" spans="1:47" x14ac:dyDescent="0.25">
      <c r="A7" s="10">
        <v>3</v>
      </c>
      <c r="B7" s="11">
        <v>31</v>
      </c>
      <c r="C7" s="129"/>
      <c r="D7" s="11">
        <v>-180463</v>
      </c>
      <c r="E7" s="129">
        <v>-196959</v>
      </c>
      <c r="F7" s="11"/>
      <c r="G7" s="11"/>
      <c r="H7" s="24">
        <f t="shared" si="0"/>
        <v>-16527</v>
      </c>
      <c r="I7" s="18"/>
      <c r="L7" s="22"/>
      <c r="M7" s="18"/>
      <c r="N7" s="21"/>
      <c r="O7" s="20"/>
      <c r="P7" s="16"/>
      <c r="Q7" s="15"/>
      <c r="R7" s="13"/>
      <c r="T7" s="17"/>
      <c r="U7" s="18"/>
      <c r="V7" s="18"/>
      <c r="W7" s="18"/>
      <c r="X7" s="18"/>
      <c r="Y7" s="18"/>
      <c r="Z7" s="101"/>
      <c r="AA7" s="24"/>
      <c r="AB7" s="24"/>
      <c r="AC7" s="11"/>
      <c r="AD7" s="24"/>
      <c r="AE7" s="24"/>
      <c r="AF7" s="11"/>
      <c r="AI7" s="11"/>
      <c r="AJ7" s="11"/>
      <c r="AK7" s="11"/>
      <c r="AL7" s="11"/>
      <c r="AO7" s="11"/>
      <c r="AP7" s="11"/>
    </row>
    <row r="8" spans="1:47" x14ac:dyDescent="0.25">
      <c r="A8" s="10">
        <v>4</v>
      </c>
      <c r="B8" s="11">
        <v>18</v>
      </c>
      <c r="C8" s="129"/>
      <c r="D8" s="11">
        <v>-243538</v>
      </c>
      <c r="E8" s="129">
        <v>-220649</v>
      </c>
      <c r="F8" s="11"/>
      <c r="G8" s="11"/>
      <c r="H8" s="24">
        <f t="shared" si="0"/>
        <v>22871</v>
      </c>
      <c r="I8" s="18"/>
      <c r="L8" s="22"/>
      <c r="M8" s="18"/>
      <c r="N8" s="21"/>
      <c r="O8" s="20"/>
      <c r="P8" s="16"/>
      <c r="Q8" s="15"/>
      <c r="R8" s="13"/>
      <c r="T8" s="17"/>
      <c r="U8" s="18"/>
      <c r="V8" s="18"/>
      <c r="W8" s="18"/>
      <c r="X8" s="18"/>
      <c r="Y8" s="18"/>
      <c r="Z8" s="101">
        <v>35004</v>
      </c>
      <c r="AA8" s="24">
        <v>154897</v>
      </c>
      <c r="AB8" s="24">
        <f>158568+147</f>
        <v>158715</v>
      </c>
      <c r="AC8" s="11">
        <f>+AB8-AA8</f>
        <v>3818</v>
      </c>
      <c r="AD8" s="24"/>
      <c r="AE8" s="24"/>
      <c r="AF8" s="11">
        <f>+AE8-AD8</f>
        <v>0</v>
      </c>
      <c r="AI8" s="11">
        <f>+AH8-AG8</f>
        <v>0</v>
      </c>
      <c r="AJ8" s="11"/>
      <c r="AK8" s="11"/>
      <c r="AL8" s="11">
        <f>+AK8-AJ8</f>
        <v>0</v>
      </c>
      <c r="AM8" s="25">
        <f>+AA8-AG8</f>
        <v>154897</v>
      </c>
      <c r="AN8" s="25">
        <f>+AB8-AH8</f>
        <v>158715</v>
      </c>
      <c r="AO8" s="11">
        <f>+AD8-AJ8</f>
        <v>0</v>
      </c>
      <c r="AP8" s="11">
        <f>+AE8-AK8</f>
        <v>0</v>
      </c>
    </row>
    <row r="9" spans="1:47" x14ac:dyDescent="0.25">
      <c r="A9" s="10">
        <v>5</v>
      </c>
      <c r="B9" s="11"/>
      <c r="C9" s="11"/>
      <c r="D9" s="11">
        <v>-243566</v>
      </c>
      <c r="E9" s="11">
        <v>-242435</v>
      </c>
      <c r="F9" s="11"/>
      <c r="G9" s="11"/>
      <c r="H9" s="24">
        <f t="shared" si="0"/>
        <v>1131</v>
      </c>
      <c r="I9" s="18"/>
      <c r="L9" s="22"/>
      <c r="M9" s="18"/>
      <c r="N9" s="21"/>
      <c r="O9" s="20"/>
      <c r="P9" s="16"/>
      <c r="Q9" s="15"/>
      <c r="R9" s="13"/>
      <c r="T9" s="17"/>
      <c r="U9" s="18"/>
      <c r="V9" s="18"/>
      <c r="W9" s="18"/>
      <c r="X9" s="18"/>
      <c r="Y9" s="18"/>
      <c r="Z9" s="101">
        <v>35034</v>
      </c>
      <c r="AA9" s="24">
        <v>517823</v>
      </c>
      <c r="AB9" s="24">
        <v>504438</v>
      </c>
      <c r="AC9" s="11">
        <f t="shared" ref="AC9:AC16" si="1">+AB9-AA9</f>
        <v>-13385</v>
      </c>
      <c r="AD9" s="24"/>
      <c r="AE9" s="24"/>
      <c r="AF9" s="11">
        <f t="shared" ref="AF9:AF16" si="2">+AE9-AD9</f>
        <v>0</v>
      </c>
      <c r="AI9" s="11">
        <f t="shared" ref="AI9:AI16" si="3">+AH9-AG9</f>
        <v>0</v>
      </c>
      <c r="AJ9" s="11"/>
      <c r="AK9" s="11"/>
      <c r="AL9" s="11">
        <f t="shared" ref="AL9:AL16" si="4">+AK9-AJ9</f>
        <v>0</v>
      </c>
      <c r="AM9" s="25">
        <f t="shared" ref="AM9:AM48" si="5">+AA9-AG9</f>
        <v>517823</v>
      </c>
      <c r="AN9" s="25">
        <f t="shared" ref="AN9:AN48" si="6">+AB9-AH9</f>
        <v>504438</v>
      </c>
      <c r="AO9" s="11">
        <f t="shared" ref="AO9:AO48" si="7">+AD9-AJ9</f>
        <v>0</v>
      </c>
      <c r="AP9" s="11">
        <f t="shared" ref="AP9:AP48" si="8">+AE9-AK9</f>
        <v>0</v>
      </c>
      <c r="AQ9" s="2"/>
      <c r="AS9" s="2"/>
      <c r="AT9" s="2"/>
      <c r="AU9" s="2"/>
    </row>
    <row r="10" spans="1:47" x14ac:dyDescent="0.25">
      <c r="A10" s="10">
        <v>6</v>
      </c>
      <c r="B10" s="11"/>
      <c r="C10" s="11"/>
      <c r="D10" s="11">
        <v>-206367</v>
      </c>
      <c r="E10" s="11">
        <v>-201948</v>
      </c>
      <c r="F10" s="11"/>
      <c r="G10" s="11"/>
      <c r="H10" s="24">
        <f t="shared" si="0"/>
        <v>4419</v>
      </c>
      <c r="I10" s="18"/>
      <c r="L10" s="22"/>
      <c r="M10" s="18"/>
      <c r="N10" s="21"/>
      <c r="O10" s="20"/>
      <c r="P10" s="16"/>
      <c r="Q10" s="15"/>
      <c r="R10" s="13"/>
      <c r="T10" s="17"/>
      <c r="U10" s="18"/>
      <c r="V10" s="18"/>
      <c r="W10" s="18"/>
      <c r="X10" s="18"/>
      <c r="Y10" s="18"/>
      <c r="Z10" s="101">
        <v>35065</v>
      </c>
      <c r="AA10" s="24">
        <v>7601093</v>
      </c>
      <c r="AB10" s="24">
        <v>7546494</v>
      </c>
      <c r="AC10" s="11">
        <f t="shared" si="1"/>
        <v>-54599</v>
      </c>
      <c r="AD10" s="24"/>
      <c r="AE10" s="24"/>
      <c r="AF10" s="11">
        <f t="shared" si="2"/>
        <v>0</v>
      </c>
      <c r="AI10" s="11">
        <f t="shared" si="3"/>
        <v>0</v>
      </c>
      <c r="AJ10" s="11"/>
      <c r="AK10" s="11"/>
      <c r="AL10" s="11">
        <f t="shared" si="4"/>
        <v>0</v>
      </c>
      <c r="AM10" s="25">
        <f t="shared" si="5"/>
        <v>7601093</v>
      </c>
      <c r="AN10" s="25">
        <f t="shared" si="6"/>
        <v>7546494</v>
      </c>
      <c r="AO10" s="11">
        <f t="shared" si="7"/>
        <v>0</v>
      </c>
      <c r="AP10" s="11">
        <f t="shared" si="8"/>
        <v>0</v>
      </c>
      <c r="AQ10" s="2"/>
      <c r="AS10" s="2"/>
      <c r="AT10" s="2"/>
      <c r="AU10" s="2"/>
    </row>
    <row r="11" spans="1:47" x14ac:dyDescent="0.25">
      <c r="A11" s="10">
        <v>7</v>
      </c>
      <c r="B11" s="11">
        <v>54</v>
      </c>
      <c r="C11" s="11"/>
      <c r="D11" s="11">
        <v>-195278</v>
      </c>
      <c r="E11" s="11">
        <v>-197255</v>
      </c>
      <c r="F11" s="11"/>
      <c r="G11" s="11"/>
      <c r="H11" s="24">
        <f t="shared" si="0"/>
        <v>-2031</v>
      </c>
      <c r="I11" s="18"/>
      <c r="L11" s="23"/>
      <c r="M11" s="18"/>
      <c r="N11" s="21"/>
      <c r="O11" s="20"/>
      <c r="P11" s="16"/>
      <c r="Q11" s="15"/>
      <c r="R11" s="13"/>
      <c r="T11" s="17"/>
      <c r="U11" s="18"/>
      <c r="V11" s="18"/>
      <c r="W11" s="18"/>
      <c r="X11" s="18"/>
      <c r="Y11" s="18"/>
      <c r="Z11" s="101">
        <v>35096</v>
      </c>
      <c r="AA11" s="24">
        <v>8861952</v>
      </c>
      <c r="AB11" s="24">
        <v>8793151</v>
      </c>
      <c r="AC11" s="11">
        <f t="shared" si="1"/>
        <v>-68801</v>
      </c>
      <c r="AD11" s="24"/>
      <c r="AE11" s="24"/>
      <c r="AF11" s="11">
        <f t="shared" si="2"/>
        <v>0</v>
      </c>
      <c r="AI11" s="11">
        <f t="shared" si="3"/>
        <v>0</v>
      </c>
      <c r="AJ11" s="11"/>
      <c r="AK11" s="11"/>
      <c r="AL11" s="11">
        <f t="shared" si="4"/>
        <v>0</v>
      </c>
      <c r="AM11" s="25">
        <f t="shared" si="5"/>
        <v>8861952</v>
      </c>
      <c r="AN11" s="25">
        <f t="shared" si="6"/>
        <v>8793151</v>
      </c>
      <c r="AO11" s="11">
        <f t="shared" si="7"/>
        <v>0</v>
      </c>
      <c r="AP11" s="11">
        <f t="shared" si="8"/>
        <v>0</v>
      </c>
      <c r="AQ11" s="2"/>
      <c r="AS11" s="2"/>
      <c r="AT11" s="2"/>
      <c r="AU11" s="2"/>
    </row>
    <row r="12" spans="1:47" x14ac:dyDescent="0.25">
      <c r="A12" s="10">
        <v>8</v>
      </c>
      <c r="B12" s="11"/>
      <c r="C12" s="11"/>
      <c r="D12" s="11">
        <v>-205993</v>
      </c>
      <c r="E12" s="11">
        <v>-203491</v>
      </c>
      <c r="F12" s="11"/>
      <c r="G12" s="11"/>
      <c r="H12" s="24">
        <f t="shared" si="0"/>
        <v>2502</v>
      </c>
      <c r="I12" s="18"/>
      <c r="L12" s="23"/>
      <c r="M12" s="18"/>
      <c r="N12" s="21"/>
      <c r="O12" s="20"/>
      <c r="P12" s="16"/>
      <c r="Q12" s="15"/>
      <c r="R12" s="13"/>
      <c r="T12" s="17"/>
      <c r="U12" s="18"/>
      <c r="V12" s="18"/>
      <c r="W12" s="18"/>
      <c r="X12" s="18"/>
      <c r="Y12" s="18"/>
      <c r="Z12" s="101">
        <v>35125</v>
      </c>
      <c r="AA12" s="24">
        <v>9536036</v>
      </c>
      <c r="AB12" s="24">
        <v>9424354</v>
      </c>
      <c r="AC12" s="11">
        <f t="shared" si="1"/>
        <v>-111682</v>
      </c>
      <c r="AD12" s="24"/>
      <c r="AE12" s="24"/>
      <c r="AF12" s="11">
        <f t="shared" si="2"/>
        <v>0</v>
      </c>
      <c r="AI12" s="11">
        <f t="shared" si="3"/>
        <v>0</v>
      </c>
      <c r="AJ12" s="11"/>
      <c r="AK12" s="11"/>
      <c r="AL12" s="11">
        <f t="shared" si="4"/>
        <v>0</v>
      </c>
      <c r="AM12" s="25">
        <f t="shared" si="5"/>
        <v>9536036</v>
      </c>
      <c r="AN12" s="25">
        <f t="shared" si="6"/>
        <v>9424354</v>
      </c>
      <c r="AO12" s="11">
        <f t="shared" si="7"/>
        <v>0</v>
      </c>
      <c r="AP12" s="11">
        <f t="shared" si="8"/>
        <v>0</v>
      </c>
      <c r="AQ12" s="2"/>
      <c r="AS12" s="2"/>
      <c r="AT12" s="2"/>
      <c r="AU12" s="2"/>
    </row>
    <row r="13" spans="1:47" x14ac:dyDescent="0.25">
      <c r="A13" s="10">
        <v>9</v>
      </c>
      <c r="B13" s="11"/>
      <c r="C13" s="11"/>
      <c r="D13" s="11">
        <v>-206164</v>
      </c>
      <c r="E13" s="11">
        <v>-203264</v>
      </c>
      <c r="F13" s="11"/>
      <c r="G13" s="11"/>
      <c r="H13" s="24">
        <f t="shared" si="0"/>
        <v>2900</v>
      </c>
      <c r="I13" s="18"/>
      <c r="L13" s="23"/>
      <c r="M13" s="18"/>
      <c r="N13" s="21"/>
      <c r="O13" s="20"/>
      <c r="P13" s="16"/>
      <c r="Q13" s="15"/>
      <c r="R13" s="13"/>
      <c r="T13" s="17"/>
      <c r="U13" s="18"/>
      <c r="V13" s="18"/>
      <c r="W13" s="18"/>
      <c r="X13" s="18"/>
      <c r="Y13" s="18"/>
      <c r="Z13" s="101">
        <v>35156</v>
      </c>
      <c r="AA13" s="24">
        <v>8208752</v>
      </c>
      <c r="AB13" s="24">
        <v>8202500</v>
      </c>
      <c r="AC13" s="11">
        <f t="shared" si="1"/>
        <v>-6252</v>
      </c>
      <c r="AD13" s="24"/>
      <c r="AE13" s="24"/>
      <c r="AF13" s="11">
        <f t="shared" si="2"/>
        <v>0</v>
      </c>
      <c r="AI13" s="11">
        <f t="shared" si="3"/>
        <v>0</v>
      </c>
      <c r="AJ13" s="11"/>
      <c r="AK13" s="11"/>
      <c r="AL13" s="11">
        <f t="shared" si="4"/>
        <v>0</v>
      </c>
      <c r="AM13" s="25">
        <f t="shared" si="5"/>
        <v>8208752</v>
      </c>
      <c r="AN13" s="25">
        <f t="shared" si="6"/>
        <v>8202500</v>
      </c>
      <c r="AO13" s="11">
        <f t="shared" si="7"/>
        <v>0</v>
      </c>
      <c r="AP13" s="11">
        <f t="shared" si="8"/>
        <v>0</v>
      </c>
      <c r="AQ13" s="2"/>
      <c r="AS13" s="2"/>
      <c r="AT13" s="2"/>
      <c r="AU13" s="2"/>
    </row>
    <row r="14" spans="1:47" x14ac:dyDescent="0.25">
      <c r="A14" s="10">
        <v>10</v>
      </c>
      <c r="B14" s="11"/>
      <c r="C14" s="11"/>
      <c r="D14" s="11">
        <v>-200102</v>
      </c>
      <c r="E14" s="11">
        <v>-191383</v>
      </c>
      <c r="F14" s="11"/>
      <c r="G14" s="11"/>
      <c r="H14" s="24">
        <f t="shared" si="0"/>
        <v>8719</v>
      </c>
      <c r="I14" s="18"/>
      <c r="L14" s="23"/>
      <c r="M14" s="18"/>
      <c r="N14" s="21"/>
      <c r="O14" s="20"/>
      <c r="P14" s="16"/>
      <c r="Q14" s="15"/>
      <c r="R14" s="13"/>
      <c r="T14" s="17"/>
      <c r="U14" s="18"/>
      <c r="V14" s="18"/>
      <c r="W14" s="18"/>
      <c r="X14" s="18"/>
      <c r="Y14" s="18"/>
      <c r="Z14" s="101">
        <v>35186</v>
      </c>
      <c r="AA14" s="24">
        <v>8423604</v>
      </c>
      <c r="AB14" s="24">
        <v>8500472</v>
      </c>
      <c r="AC14" s="11">
        <f t="shared" si="1"/>
        <v>76868</v>
      </c>
      <c r="AD14" s="24"/>
      <c r="AE14" s="24"/>
      <c r="AF14" s="11">
        <f t="shared" si="2"/>
        <v>0</v>
      </c>
      <c r="AI14" s="11">
        <f t="shared" si="3"/>
        <v>0</v>
      </c>
      <c r="AJ14" s="11"/>
      <c r="AK14" s="11"/>
      <c r="AL14" s="11">
        <f t="shared" si="4"/>
        <v>0</v>
      </c>
      <c r="AM14" s="25">
        <f t="shared" si="5"/>
        <v>8423604</v>
      </c>
      <c r="AN14" s="25">
        <f t="shared" si="6"/>
        <v>8500472</v>
      </c>
      <c r="AO14" s="11">
        <f t="shared" si="7"/>
        <v>0</v>
      </c>
      <c r="AP14" s="11">
        <f t="shared" si="8"/>
        <v>0</v>
      </c>
      <c r="AQ14" s="2"/>
      <c r="AS14" s="2"/>
      <c r="AT14" s="2"/>
      <c r="AU14" s="2"/>
    </row>
    <row r="15" spans="1:47" x14ac:dyDescent="0.25">
      <c r="A15" s="10">
        <v>11</v>
      </c>
      <c r="B15" s="11"/>
      <c r="C15" s="11"/>
      <c r="D15" s="11">
        <v>-199776</v>
      </c>
      <c r="E15" s="11">
        <v>-191344</v>
      </c>
      <c r="F15" s="11"/>
      <c r="G15" s="11"/>
      <c r="H15" s="24">
        <f t="shared" si="0"/>
        <v>8432</v>
      </c>
      <c r="I15" s="18"/>
      <c r="L15" s="23"/>
      <c r="M15" s="18"/>
      <c r="N15" s="21"/>
      <c r="O15" s="20"/>
      <c r="P15" s="16"/>
      <c r="Q15" s="15"/>
      <c r="R15" s="13"/>
      <c r="T15" s="17"/>
      <c r="U15" s="18"/>
      <c r="V15" s="18"/>
      <c r="W15" s="18"/>
      <c r="X15" s="18"/>
      <c r="Y15" s="18"/>
      <c r="Z15" s="101">
        <v>35217</v>
      </c>
      <c r="AA15" s="24">
        <v>7598497</v>
      </c>
      <c r="AB15" s="24">
        <v>7806724</v>
      </c>
      <c r="AC15" s="11">
        <f t="shared" si="1"/>
        <v>208227</v>
      </c>
      <c r="AD15" s="24"/>
      <c r="AE15" s="24"/>
      <c r="AF15" s="11">
        <f t="shared" si="2"/>
        <v>0</v>
      </c>
      <c r="AI15" s="11">
        <f t="shared" si="3"/>
        <v>0</v>
      </c>
      <c r="AJ15" s="11"/>
      <c r="AK15" s="11"/>
      <c r="AL15" s="11">
        <f t="shared" si="4"/>
        <v>0</v>
      </c>
      <c r="AM15" s="25">
        <f t="shared" si="5"/>
        <v>7598497</v>
      </c>
      <c r="AN15" s="25">
        <f t="shared" si="6"/>
        <v>7806724</v>
      </c>
      <c r="AO15" s="11">
        <f t="shared" si="7"/>
        <v>0</v>
      </c>
      <c r="AP15" s="11">
        <f t="shared" si="8"/>
        <v>0</v>
      </c>
      <c r="AQ15" s="2"/>
      <c r="AS15" s="2"/>
      <c r="AT15" s="2"/>
      <c r="AU15" s="2"/>
    </row>
    <row r="16" spans="1:47" x14ac:dyDescent="0.25">
      <c r="A16" s="10">
        <v>12</v>
      </c>
      <c r="B16" s="11"/>
      <c r="C16" s="11"/>
      <c r="D16" s="129">
        <v>-225488</v>
      </c>
      <c r="E16" s="11">
        <v>-229897</v>
      </c>
      <c r="F16" s="11"/>
      <c r="G16" s="11"/>
      <c r="H16" s="24">
        <f t="shared" si="0"/>
        <v>-4409</v>
      </c>
      <c r="I16" s="18"/>
      <c r="L16" s="23"/>
      <c r="M16" s="18"/>
      <c r="N16" s="21"/>
      <c r="O16" s="20"/>
      <c r="P16" s="16"/>
      <c r="Q16" s="15"/>
      <c r="R16" s="13"/>
      <c r="T16" s="17"/>
      <c r="U16" s="18"/>
      <c r="Y16" s="18"/>
      <c r="Z16" s="101">
        <v>35247</v>
      </c>
      <c r="AA16" s="24">
        <f>10183197-10183197+10173543</f>
        <v>10173543</v>
      </c>
      <c r="AB16" s="24">
        <v>10254986</v>
      </c>
      <c r="AC16" s="11">
        <f t="shared" si="1"/>
        <v>81443</v>
      </c>
      <c r="AD16" s="24"/>
      <c r="AE16" s="24"/>
      <c r="AF16" s="11">
        <f t="shared" si="2"/>
        <v>0</v>
      </c>
      <c r="AI16" s="11">
        <f t="shared" si="3"/>
        <v>0</v>
      </c>
      <c r="AJ16" s="11"/>
      <c r="AK16" s="11"/>
      <c r="AL16" s="11">
        <f t="shared" si="4"/>
        <v>0</v>
      </c>
      <c r="AM16" s="25">
        <f t="shared" si="5"/>
        <v>10173543</v>
      </c>
      <c r="AN16" s="25">
        <f t="shared" si="6"/>
        <v>10254986</v>
      </c>
      <c r="AO16" s="11">
        <f t="shared" si="7"/>
        <v>0</v>
      </c>
      <c r="AP16" s="11">
        <f t="shared" si="8"/>
        <v>0</v>
      </c>
      <c r="AQ16" s="2"/>
      <c r="AS16" s="2"/>
      <c r="AT16" s="2"/>
      <c r="AU16" s="2"/>
    </row>
    <row r="17" spans="1:42" x14ac:dyDescent="0.25">
      <c r="A17" s="10">
        <v>13</v>
      </c>
      <c r="B17" s="11"/>
      <c r="C17" s="11"/>
      <c r="D17" s="11">
        <v>-212688</v>
      </c>
      <c r="E17" s="11">
        <v>-214677</v>
      </c>
      <c r="F17" s="11"/>
      <c r="G17" s="11"/>
      <c r="H17" s="24">
        <f t="shared" si="0"/>
        <v>-1989</v>
      </c>
      <c r="I17" s="18"/>
      <c r="M17" s="18"/>
      <c r="N17" s="19"/>
      <c r="O17" s="20"/>
      <c r="P17" s="16"/>
      <c r="Q17" s="15"/>
      <c r="R17" s="13"/>
      <c r="T17" s="17"/>
      <c r="U17" s="18"/>
      <c r="Y17" s="18"/>
      <c r="Z17" s="101">
        <v>35278</v>
      </c>
      <c r="AA17" s="24">
        <v>7746025</v>
      </c>
      <c r="AB17" s="24">
        <v>7834754</v>
      </c>
      <c r="AC17" s="11">
        <f t="shared" ref="AC17:AC39" si="9">+AB17-AA17</f>
        <v>88729</v>
      </c>
      <c r="AD17" s="24"/>
      <c r="AE17" s="24"/>
      <c r="AF17" s="11">
        <f t="shared" ref="AF17:AF24" si="10">+AE17-AD17</f>
        <v>0</v>
      </c>
      <c r="AI17" s="11">
        <f t="shared" ref="AI17:AI39" si="11">+AH17-AG17</f>
        <v>0</v>
      </c>
      <c r="AJ17" s="11"/>
      <c r="AK17" s="11"/>
      <c r="AL17" s="11">
        <f t="shared" ref="AL17:AL47" si="12">+AK17-AJ17</f>
        <v>0</v>
      </c>
      <c r="AM17" s="25">
        <f t="shared" si="5"/>
        <v>7746025</v>
      </c>
      <c r="AN17" s="25">
        <f t="shared" si="6"/>
        <v>7834754</v>
      </c>
      <c r="AO17" s="11">
        <f t="shared" si="7"/>
        <v>0</v>
      </c>
      <c r="AP17" s="11">
        <f t="shared" si="8"/>
        <v>0</v>
      </c>
    </row>
    <row r="18" spans="1:42" x14ac:dyDescent="0.25">
      <c r="A18" s="10">
        <v>14</v>
      </c>
      <c r="B18" s="11"/>
      <c r="C18" s="11"/>
      <c r="D18" s="11">
        <v>-238397</v>
      </c>
      <c r="E18" s="11">
        <v>-243198</v>
      </c>
      <c r="F18" s="11"/>
      <c r="G18" s="11"/>
      <c r="H18" s="24">
        <f t="shared" si="0"/>
        <v>-4801</v>
      </c>
      <c r="I18" s="18"/>
      <c r="M18" s="18"/>
      <c r="N18" s="19"/>
      <c r="O18" s="20"/>
      <c r="P18" s="16"/>
      <c r="Q18" s="15"/>
      <c r="R18" s="13"/>
      <c r="T18" s="17"/>
      <c r="U18" s="18"/>
      <c r="Y18" s="18"/>
      <c r="Z18" s="101">
        <v>35309</v>
      </c>
      <c r="AA18" s="24">
        <v>9105752</v>
      </c>
      <c r="AB18" s="24">
        <v>9112349</v>
      </c>
      <c r="AC18" s="11">
        <f t="shared" si="9"/>
        <v>6597</v>
      </c>
      <c r="AD18" s="24">
        <v>10832884</v>
      </c>
      <c r="AE18" s="24">
        <v>10607196</v>
      </c>
      <c r="AF18" s="11">
        <f t="shared" si="10"/>
        <v>-225688</v>
      </c>
      <c r="AI18" s="11">
        <f t="shared" si="11"/>
        <v>0</v>
      </c>
      <c r="AJ18" s="11"/>
      <c r="AK18" s="11"/>
      <c r="AL18" s="11">
        <f t="shared" si="12"/>
        <v>0</v>
      </c>
      <c r="AM18" s="25">
        <f t="shared" si="5"/>
        <v>9105752</v>
      </c>
      <c r="AN18" s="25">
        <f t="shared" si="6"/>
        <v>9112349</v>
      </c>
      <c r="AO18" s="11">
        <f t="shared" si="7"/>
        <v>10832884</v>
      </c>
      <c r="AP18" s="11">
        <f t="shared" si="8"/>
        <v>10607196</v>
      </c>
    </row>
    <row r="19" spans="1:42" x14ac:dyDescent="0.25">
      <c r="A19" s="10">
        <v>15</v>
      </c>
      <c r="B19" s="11"/>
      <c r="C19" s="11"/>
      <c r="D19" s="11">
        <v>-182977</v>
      </c>
      <c r="E19" s="11">
        <v>-189072</v>
      </c>
      <c r="F19" s="11"/>
      <c r="G19" s="11"/>
      <c r="H19" s="24">
        <f t="shared" si="0"/>
        <v>-6095</v>
      </c>
      <c r="I19" s="31"/>
      <c r="T19" s="17"/>
      <c r="U19" s="18"/>
      <c r="Y19" s="18"/>
      <c r="Z19" s="101">
        <v>35339</v>
      </c>
      <c r="AA19" s="24">
        <v>7449663</v>
      </c>
      <c r="AB19" s="24">
        <v>7543658</v>
      </c>
      <c r="AC19" s="11">
        <f t="shared" si="9"/>
        <v>93995</v>
      </c>
      <c r="AD19" s="24">
        <v>8947165</v>
      </c>
      <c r="AE19" s="24">
        <v>8872112</v>
      </c>
      <c r="AF19" s="11">
        <f t="shared" si="10"/>
        <v>-75053</v>
      </c>
      <c r="AI19" s="11">
        <f t="shared" si="11"/>
        <v>0</v>
      </c>
      <c r="AJ19" s="11"/>
      <c r="AK19" s="11"/>
      <c r="AL19" s="11">
        <f t="shared" si="12"/>
        <v>0</v>
      </c>
      <c r="AM19" s="25">
        <f t="shared" si="5"/>
        <v>7449663</v>
      </c>
      <c r="AN19" s="25">
        <f t="shared" si="6"/>
        <v>7543658</v>
      </c>
      <c r="AO19" s="11">
        <f t="shared" si="7"/>
        <v>8947165</v>
      </c>
      <c r="AP19" s="11">
        <f t="shared" si="8"/>
        <v>8872112</v>
      </c>
    </row>
    <row r="20" spans="1:42" x14ac:dyDescent="0.25">
      <c r="A20" s="10">
        <v>16</v>
      </c>
      <c r="B20" s="11"/>
      <c r="C20" s="11"/>
      <c r="D20" s="11">
        <v>-185770</v>
      </c>
      <c r="E20" s="11">
        <v>-186515</v>
      </c>
      <c r="F20" s="11"/>
      <c r="G20" s="11"/>
      <c r="H20" s="24">
        <f t="shared" si="0"/>
        <v>-745</v>
      </c>
      <c r="T20" s="17"/>
      <c r="U20" s="24"/>
      <c r="Y20" s="18"/>
      <c r="Z20" s="101">
        <v>35370</v>
      </c>
      <c r="AA20" s="24">
        <v>2608198</v>
      </c>
      <c r="AB20" s="24">
        <v>2603340</v>
      </c>
      <c r="AC20" s="11">
        <f t="shared" si="9"/>
        <v>-4858</v>
      </c>
      <c r="AD20" s="24">
        <v>9086350</v>
      </c>
      <c r="AE20" s="24">
        <f>8929716-8929716+9021175</f>
        <v>9021175</v>
      </c>
      <c r="AF20" s="11">
        <f t="shared" si="10"/>
        <v>-65175</v>
      </c>
      <c r="AI20" s="11">
        <f t="shared" si="11"/>
        <v>0</v>
      </c>
      <c r="AJ20" s="11"/>
      <c r="AK20" s="11"/>
      <c r="AL20" s="11">
        <f t="shared" si="12"/>
        <v>0</v>
      </c>
      <c r="AM20" s="25">
        <f t="shared" si="5"/>
        <v>2608198</v>
      </c>
      <c r="AN20" s="25">
        <f t="shared" si="6"/>
        <v>2603340</v>
      </c>
      <c r="AO20" s="11">
        <f t="shared" si="7"/>
        <v>9086350</v>
      </c>
      <c r="AP20" s="11">
        <f t="shared" si="8"/>
        <v>9021175</v>
      </c>
    </row>
    <row r="21" spans="1:42" x14ac:dyDescent="0.25">
      <c r="A21" s="10">
        <v>17</v>
      </c>
      <c r="B21" s="11"/>
      <c r="C21" s="11"/>
      <c r="D21" s="11">
        <v>-204521</v>
      </c>
      <c r="E21" s="11">
        <v>-203917</v>
      </c>
      <c r="F21" s="11"/>
      <c r="G21" s="11"/>
      <c r="H21" s="24">
        <f t="shared" si="0"/>
        <v>604</v>
      </c>
      <c r="I21" s="18"/>
      <c r="J21" s="18"/>
      <c r="K21" s="18"/>
      <c r="L21" s="18"/>
      <c r="M21" s="18"/>
      <c r="N21" s="21"/>
      <c r="O21" s="20"/>
      <c r="P21" s="16"/>
      <c r="Q21" s="15"/>
      <c r="R21" s="13"/>
      <c r="T21" s="17"/>
      <c r="U21" s="24"/>
      <c r="Y21" s="18"/>
      <c r="Z21" s="101">
        <v>35400</v>
      </c>
      <c r="AA21" s="24">
        <v>666062</v>
      </c>
      <c r="AB21" s="24">
        <v>548699</v>
      </c>
      <c r="AC21" s="11">
        <f t="shared" si="9"/>
        <v>-117363</v>
      </c>
      <c r="AD21" s="24">
        <v>6462881</v>
      </c>
      <c r="AE21" s="24">
        <v>6563264</v>
      </c>
      <c r="AF21" s="11">
        <f t="shared" si="10"/>
        <v>100383</v>
      </c>
      <c r="AI21" s="11">
        <f t="shared" si="11"/>
        <v>0</v>
      </c>
      <c r="AJ21" s="11"/>
      <c r="AK21" s="11"/>
      <c r="AL21" s="11">
        <f t="shared" si="12"/>
        <v>0</v>
      </c>
      <c r="AM21" s="25">
        <f t="shared" si="5"/>
        <v>666062</v>
      </c>
      <c r="AN21" s="25">
        <f t="shared" si="6"/>
        <v>548699</v>
      </c>
      <c r="AO21" s="11">
        <f t="shared" si="7"/>
        <v>6462881</v>
      </c>
      <c r="AP21" s="11">
        <f t="shared" si="8"/>
        <v>6563264</v>
      </c>
    </row>
    <row r="22" spans="1:42" x14ac:dyDescent="0.25">
      <c r="A22" s="10">
        <v>18</v>
      </c>
      <c r="B22" s="129"/>
      <c r="C22" s="11"/>
      <c r="D22" s="129"/>
      <c r="E22" s="11"/>
      <c r="F22" s="11"/>
      <c r="G22" s="11"/>
      <c r="H22" s="24">
        <f t="shared" si="0"/>
        <v>0</v>
      </c>
      <c r="I22" s="18"/>
      <c r="J22" s="18"/>
      <c r="K22" s="18"/>
      <c r="L22" s="18"/>
      <c r="M22" s="18"/>
      <c r="N22" s="21"/>
      <c r="O22" s="20"/>
      <c r="P22" s="16"/>
      <c r="Q22" s="15"/>
      <c r="R22" s="13"/>
      <c r="Z22" s="101">
        <v>35431</v>
      </c>
      <c r="AA22" s="24">
        <v>1316276</v>
      </c>
      <c r="AB22" s="24">
        <v>1066952</v>
      </c>
      <c r="AC22" s="11">
        <f t="shared" si="9"/>
        <v>-249324</v>
      </c>
      <c r="AD22" s="24">
        <v>5844267</v>
      </c>
      <c r="AE22" s="24">
        <v>6103467</v>
      </c>
      <c r="AF22" s="11">
        <f t="shared" si="10"/>
        <v>259200</v>
      </c>
      <c r="AI22" s="11">
        <f t="shared" si="11"/>
        <v>0</v>
      </c>
      <c r="AJ22" s="11"/>
      <c r="AK22" s="11"/>
      <c r="AL22" s="11">
        <f t="shared" si="12"/>
        <v>0</v>
      </c>
      <c r="AM22" s="25">
        <f t="shared" si="5"/>
        <v>1316276</v>
      </c>
      <c r="AN22" s="25">
        <f t="shared" si="6"/>
        <v>1066952</v>
      </c>
      <c r="AO22" s="11">
        <f t="shared" si="7"/>
        <v>5844267</v>
      </c>
      <c r="AP22" s="11">
        <f t="shared" si="8"/>
        <v>6103467</v>
      </c>
    </row>
    <row r="23" spans="1:42" x14ac:dyDescent="0.25">
      <c r="A23" s="10">
        <v>19</v>
      </c>
      <c r="B23" s="11"/>
      <c r="C23" s="11"/>
      <c r="D23" s="11"/>
      <c r="E23" s="11"/>
      <c r="F23" s="11"/>
      <c r="G23" s="11"/>
      <c r="H23" s="24">
        <f t="shared" si="0"/>
        <v>0</v>
      </c>
      <c r="I23" s="18"/>
      <c r="J23" s="18"/>
      <c r="K23" s="18"/>
      <c r="L23" s="18"/>
      <c r="M23" s="18"/>
      <c r="N23" s="21"/>
      <c r="O23" s="20"/>
      <c r="P23" s="16"/>
      <c r="Q23" s="15"/>
      <c r="R23" s="13"/>
      <c r="Z23" s="101">
        <v>35462</v>
      </c>
      <c r="AA23" s="24">
        <v>1305206</v>
      </c>
      <c r="AB23" s="24">
        <v>1362628</v>
      </c>
      <c r="AC23" s="11">
        <f t="shared" si="9"/>
        <v>57422</v>
      </c>
      <c r="AD23" s="24">
        <v>5171924</v>
      </c>
      <c r="AE23" s="24">
        <v>5152958</v>
      </c>
      <c r="AF23" s="11">
        <f t="shared" si="10"/>
        <v>-18966</v>
      </c>
      <c r="AI23" s="11">
        <f t="shared" si="11"/>
        <v>0</v>
      </c>
      <c r="AJ23" s="11"/>
      <c r="AK23" s="11"/>
      <c r="AL23" s="11">
        <f t="shared" si="12"/>
        <v>0</v>
      </c>
      <c r="AM23" s="25">
        <f t="shared" si="5"/>
        <v>1305206</v>
      </c>
      <c r="AN23" s="25">
        <f t="shared" si="6"/>
        <v>1362628</v>
      </c>
      <c r="AO23" s="11">
        <f t="shared" si="7"/>
        <v>5171924</v>
      </c>
      <c r="AP23" s="11">
        <f t="shared" si="8"/>
        <v>5152958</v>
      </c>
    </row>
    <row r="24" spans="1:42" x14ac:dyDescent="0.25">
      <c r="A24" s="10">
        <v>20</v>
      </c>
      <c r="B24" s="129"/>
      <c r="C24" s="11"/>
      <c r="D24" s="129"/>
      <c r="E24" s="11"/>
      <c r="F24" s="11"/>
      <c r="G24" s="11"/>
      <c r="H24" s="24">
        <f t="shared" si="0"/>
        <v>0</v>
      </c>
      <c r="I24" s="18"/>
      <c r="J24" s="18"/>
      <c r="K24" s="18"/>
      <c r="L24" s="18"/>
      <c r="M24" s="18"/>
      <c r="N24" s="21"/>
      <c r="O24" s="20"/>
      <c r="P24" s="16"/>
      <c r="Q24" s="15"/>
      <c r="R24" s="13"/>
      <c r="Z24" s="125">
        <v>35490</v>
      </c>
      <c r="AA24" s="24">
        <v>4190968</v>
      </c>
      <c r="AB24" s="24">
        <v>4193574</v>
      </c>
      <c r="AC24" s="11">
        <f t="shared" si="9"/>
        <v>2606</v>
      </c>
      <c r="AD24" s="24">
        <v>6561424</v>
      </c>
      <c r="AE24" s="24">
        <v>6546612</v>
      </c>
      <c r="AF24" s="11">
        <f t="shared" si="10"/>
        <v>-14812</v>
      </c>
      <c r="AI24" s="11">
        <f t="shared" si="11"/>
        <v>0</v>
      </c>
      <c r="AJ24" s="11"/>
      <c r="AK24" s="11"/>
      <c r="AL24" s="11">
        <f t="shared" si="12"/>
        <v>0</v>
      </c>
      <c r="AM24" s="25">
        <f t="shared" si="5"/>
        <v>4190968</v>
      </c>
      <c r="AN24" s="25">
        <f t="shared" si="6"/>
        <v>4193574</v>
      </c>
      <c r="AO24" s="11">
        <f t="shared" si="7"/>
        <v>6561424</v>
      </c>
      <c r="AP24" s="11">
        <f t="shared" si="8"/>
        <v>6546612</v>
      </c>
    </row>
    <row r="25" spans="1:42" x14ac:dyDescent="0.25">
      <c r="A25" s="10">
        <v>21</v>
      </c>
      <c r="B25" s="11"/>
      <c r="C25" s="11"/>
      <c r="D25" s="11"/>
      <c r="E25" s="11"/>
      <c r="F25" s="11"/>
      <c r="G25" s="11"/>
      <c r="H25" s="24">
        <f t="shared" si="0"/>
        <v>0</v>
      </c>
      <c r="I25" s="18"/>
      <c r="J25" s="18"/>
      <c r="K25" s="18"/>
      <c r="L25" s="18"/>
      <c r="M25" s="18"/>
      <c r="N25" s="21"/>
      <c r="O25" s="20"/>
      <c r="P25" s="16"/>
      <c r="Q25" s="15"/>
      <c r="R25" s="13"/>
      <c r="Z25" s="125">
        <v>35521</v>
      </c>
      <c r="AA25" s="24">
        <v>3115956</v>
      </c>
      <c r="AB25" s="24">
        <v>3021896</v>
      </c>
      <c r="AC25" s="11">
        <f t="shared" si="9"/>
        <v>-94060</v>
      </c>
      <c r="AD25" s="24">
        <v>4700126</v>
      </c>
      <c r="AE25" s="24">
        <v>4743014</v>
      </c>
      <c r="AF25" s="11">
        <f t="shared" ref="AF25:AF31" si="13">+AE25-AD25</f>
        <v>42888</v>
      </c>
      <c r="AI25" s="11">
        <f t="shared" si="11"/>
        <v>0</v>
      </c>
      <c r="AJ25" s="11"/>
      <c r="AK25" s="11"/>
      <c r="AL25" s="11">
        <f t="shared" si="12"/>
        <v>0</v>
      </c>
      <c r="AM25" s="25">
        <f t="shared" si="5"/>
        <v>3115956</v>
      </c>
      <c r="AN25" s="25">
        <f t="shared" si="6"/>
        <v>3021896</v>
      </c>
      <c r="AO25" s="11">
        <f t="shared" si="7"/>
        <v>4700126</v>
      </c>
      <c r="AP25" s="11">
        <f t="shared" si="8"/>
        <v>4743014</v>
      </c>
    </row>
    <row r="26" spans="1:42" x14ac:dyDescent="0.25">
      <c r="A26" s="10">
        <v>22</v>
      </c>
      <c r="B26" s="11"/>
      <c r="C26" s="11"/>
      <c r="D26" s="11"/>
      <c r="E26" s="11"/>
      <c r="F26" s="11"/>
      <c r="G26" s="11"/>
      <c r="H26" s="24">
        <f t="shared" si="0"/>
        <v>0</v>
      </c>
      <c r="I26" s="18"/>
      <c r="J26" s="18"/>
      <c r="K26" s="18"/>
      <c r="L26" s="18"/>
      <c r="M26" s="18"/>
      <c r="N26" s="21"/>
      <c r="O26" s="20"/>
      <c r="P26" s="16"/>
      <c r="Q26" s="15"/>
      <c r="R26" s="13"/>
      <c r="Z26" s="101">
        <v>35551</v>
      </c>
      <c r="AA26" s="24">
        <v>2078173</v>
      </c>
      <c r="AB26" s="24">
        <v>2081843</v>
      </c>
      <c r="AC26" s="11">
        <f t="shared" si="9"/>
        <v>3670</v>
      </c>
      <c r="AD26" s="24">
        <v>5363804</v>
      </c>
      <c r="AE26" s="24">
        <v>5354710</v>
      </c>
      <c r="AF26" s="11">
        <f t="shared" si="13"/>
        <v>-9094</v>
      </c>
      <c r="AI26" s="11">
        <f t="shared" si="11"/>
        <v>0</v>
      </c>
      <c r="AJ26" s="11"/>
      <c r="AK26" s="11"/>
      <c r="AL26" s="11">
        <f t="shared" si="12"/>
        <v>0</v>
      </c>
      <c r="AM26" s="25">
        <f t="shared" si="5"/>
        <v>2078173</v>
      </c>
      <c r="AN26" s="25">
        <f t="shared" si="6"/>
        <v>2081843</v>
      </c>
      <c r="AO26" s="11">
        <f t="shared" si="7"/>
        <v>5363804</v>
      </c>
      <c r="AP26" s="11">
        <f t="shared" si="8"/>
        <v>5354710</v>
      </c>
    </row>
    <row r="27" spans="1:42" x14ac:dyDescent="0.25">
      <c r="A27" s="10">
        <v>23</v>
      </c>
      <c r="B27" s="11"/>
      <c r="C27" s="11"/>
      <c r="D27" s="11"/>
      <c r="E27" s="11"/>
      <c r="F27" s="11"/>
      <c r="G27" s="11"/>
      <c r="H27" s="24">
        <f t="shared" si="0"/>
        <v>0</v>
      </c>
      <c r="I27" s="18"/>
      <c r="J27" s="18"/>
      <c r="K27" s="18"/>
      <c r="L27" s="18"/>
      <c r="M27" s="18"/>
      <c r="N27" s="21"/>
      <c r="O27" s="20"/>
      <c r="P27" s="16"/>
      <c r="Q27" s="15"/>
      <c r="R27" s="13"/>
      <c r="Z27" s="101">
        <v>35582</v>
      </c>
      <c r="AA27" s="24">
        <v>1646640</v>
      </c>
      <c r="AB27" s="24">
        <v>1677213</v>
      </c>
      <c r="AC27" s="11">
        <f t="shared" si="9"/>
        <v>30573</v>
      </c>
      <c r="AD27" s="24">
        <v>6522394</v>
      </c>
      <c r="AE27" s="24">
        <f>6540119+6303</f>
        <v>6546422</v>
      </c>
      <c r="AF27" s="11">
        <f t="shared" si="13"/>
        <v>24028</v>
      </c>
      <c r="AI27" s="11">
        <f t="shared" si="11"/>
        <v>0</v>
      </c>
      <c r="AJ27" s="11"/>
      <c r="AK27" s="11"/>
      <c r="AL27" s="11">
        <f t="shared" si="12"/>
        <v>0</v>
      </c>
      <c r="AM27" s="25">
        <f t="shared" si="5"/>
        <v>1646640</v>
      </c>
      <c r="AN27" s="25">
        <f t="shared" si="6"/>
        <v>1677213</v>
      </c>
      <c r="AO27" s="11">
        <f t="shared" si="7"/>
        <v>6522394</v>
      </c>
      <c r="AP27" s="11">
        <f t="shared" si="8"/>
        <v>6546422</v>
      </c>
    </row>
    <row r="28" spans="1:42" x14ac:dyDescent="0.25">
      <c r="A28" s="10">
        <v>24</v>
      </c>
      <c r="B28" s="11"/>
      <c r="C28" s="11"/>
      <c r="D28" s="11"/>
      <c r="E28" s="11"/>
      <c r="F28" s="11"/>
      <c r="G28" s="11"/>
      <c r="H28" s="24">
        <f t="shared" si="0"/>
        <v>0</v>
      </c>
      <c r="I28" s="18"/>
      <c r="J28" s="18"/>
      <c r="K28" s="18"/>
      <c r="L28" s="18"/>
      <c r="M28" s="18"/>
      <c r="N28" s="21"/>
      <c r="O28" s="20"/>
      <c r="P28" s="16"/>
      <c r="Q28" s="15"/>
      <c r="R28" s="13"/>
      <c r="Z28" s="101">
        <v>35612</v>
      </c>
      <c r="AA28" s="24">
        <v>1750599</v>
      </c>
      <c r="AB28" s="24">
        <v>1718899</v>
      </c>
      <c r="AC28" s="11">
        <f t="shared" si="9"/>
        <v>-31700</v>
      </c>
      <c r="AD28" s="24">
        <v>7532026</v>
      </c>
      <c r="AE28" s="24">
        <v>7539173</v>
      </c>
      <c r="AF28" s="11">
        <f t="shared" si="13"/>
        <v>7147</v>
      </c>
      <c r="AI28" s="11">
        <f t="shared" si="11"/>
        <v>0</v>
      </c>
      <c r="AJ28" s="11"/>
      <c r="AK28" s="11"/>
      <c r="AL28" s="11">
        <f t="shared" si="12"/>
        <v>0</v>
      </c>
      <c r="AM28" s="25">
        <f t="shared" si="5"/>
        <v>1750599</v>
      </c>
      <c r="AN28" s="25">
        <f t="shared" si="6"/>
        <v>1718899</v>
      </c>
      <c r="AO28" s="11">
        <f t="shared" si="7"/>
        <v>7532026</v>
      </c>
      <c r="AP28" s="11">
        <f t="shared" si="8"/>
        <v>7539173</v>
      </c>
    </row>
    <row r="29" spans="1:42" x14ac:dyDescent="0.25">
      <c r="A29" s="10">
        <v>25</v>
      </c>
      <c r="B29" s="11"/>
      <c r="C29" s="11"/>
      <c r="D29" s="11"/>
      <c r="E29" s="11"/>
      <c r="F29" s="11"/>
      <c r="G29" s="11"/>
      <c r="H29" s="24">
        <f t="shared" si="0"/>
        <v>0</v>
      </c>
      <c r="I29" s="18"/>
      <c r="J29" s="18"/>
      <c r="K29" s="18"/>
      <c r="L29" s="18"/>
      <c r="M29" s="18"/>
      <c r="N29" s="21"/>
      <c r="O29" s="20"/>
      <c r="P29" s="16"/>
      <c r="Q29" s="15"/>
      <c r="R29" s="13"/>
      <c r="Z29" s="101">
        <v>35643</v>
      </c>
      <c r="AA29" s="24">
        <v>566914</v>
      </c>
      <c r="AB29" s="24">
        <v>545248</v>
      </c>
      <c r="AC29" s="11">
        <f t="shared" si="9"/>
        <v>-21666</v>
      </c>
      <c r="AD29" s="24">
        <v>6797342</v>
      </c>
      <c r="AE29" s="24">
        <v>6750964</v>
      </c>
      <c r="AF29" s="11">
        <f t="shared" si="13"/>
        <v>-46378</v>
      </c>
      <c r="AI29" s="11">
        <f t="shared" si="11"/>
        <v>0</v>
      </c>
      <c r="AJ29" s="11"/>
      <c r="AK29" s="11"/>
      <c r="AL29" s="11">
        <f t="shared" si="12"/>
        <v>0</v>
      </c>
      <c r="AM29" s="25">
        <f t="shared" si="5"/>
        <v>566914</v>
      </c>
      <c r="AN29" s="25">
        <f t="shared" si="6"/>
        <v>545248</v>
      </c>
      <c r="AO29" s="11">
        <f t="shared" si="7"/>
        <v>6797342</v>
      </c>
      <c r="AP29" s="11">
        <f t="shared" si="8"/>
        <v>6750964</v>
      </c>
    </row>
    <row r="30" spans="1:42" x14ac:dyDescent="0.25">
      <c r="A30" s="10">
        <v>26</v>
      </c>
      <c r="B30" s="11"/>
      <c r="C30" s="11"/>
      <c r="D30" s="11"/>
      <c r="E30" s="11"/>
      <c r="F30" s="11"/>
      <c r="G30" s="11"/>
      <c r="H30" s="24">
        <f t="shared" si="0"/>
        <v>0</v>
      </c>
      <c r="I30" s="18"/>
      <c r="J30" s="18"/>
      <c r="K30" s="18"/>
      <c r="L30" s="18"/>
      <c r="M30" s="18"/>
      <c r="N30" s="21"/>
      <c r="O30" s="20"/>
      <c r="P30" s="16"/>
      <c r="Q30" s="15"/>
      <c r="R30" s="13"/>
      <c r="Z30" s="101">
        <v>35674</v>
      </c>
      <c r="AA30" s="24">
        <v>587456</v>
      </c>
      <c r="AB30" s="24">
        <v>564735</v>
      </c>
      <c r="AC30" s="11">
        <f t="shared" si="9"/>
        <v>-22721</v>
      </c>
      <c r="AD30" s="24">
        <v>6989932</v>
      </c>
      <c r="AE30" s="24">
        <v>6975913</v>
      </c>
      <c r="AF30" s="11">
        <f t="shared" si="13"/>
        <v>-14019</v>
      </c>
      <c r="AI30" s="11">
        <f t="shared" si="11"/>
        <v>0</v>
      </c>
      <c r="AJ30" s="11"/>
      <c r="AK30" s="11"/>
      <c r="AL30" s="11">
        <f t="shared" si="12"/>
        <v>0</v>
      </c>
      <c r="AM30" s="25">
        <f t="shared" si="5"/>
        <v>587456</v>
      </c>
      <c r="AN30" s="25">
        <f t="shared" si="6"/>
        <v>564735</v>
      </c>
      <c r="AO30" s="11">
        <f t="shared" si="7"/>
        <v>6989932</v>
      </c>
      <c r="AP30" s="11">
        <f t="shared" si="8"/>
        <v>6975913</v>
      </c>
    </row>
    <row r="31" spans="1:42" x14ac:dyDescent="0.25">
      <c r="A31" s="10">
        <v>27</v>
      </c>
      <c r="B31" s="11"/>
      <c r="C31" s="11"/>
      <c r="D31" s="11"/>
      <c r="E31" s="11"/>
      <c r="F31" s="11"/>
      <c r="G31" s="11"/>
      <c r="H31" s="24">
        <f t="shared" si="0"/>
        <v>0</v>
      </c>
      <c r="I31" s="18"/>
      <c r="J31" s="18"/>
      <c r="K31" s="18"/>
      <c r="L31" s="18"/>
      <c r="M31" s="18"/>
      <c r="N31" s="21"/>
      <c r="O31" s="20"/>
      <c r="P31" s="16"/>
      <c r="Q31" s="15"/>
      <c r="R31" s="13"/>
      <c r="Z31" s="101">
        <v>35704</v>
      </c>
      <c r="AA31" s="24">
        <v>2763076</v>
      </c>
      <c r="AB31" s="24">
        <v>2772953</v>
      </c>
      <c r="AC31" s="11">
        <f t="shared" si="9"/>
        <v>9877</v>
      </c>
      <c r="AD31" s="24">
        <v>7271471</v>
      </c>
      <c r="AE31" s="24">
        <v>7253744</v>
      </c>
      <c r="AF31" s="11">
        <f t="shared" si="13"/>
        <v>-17727</v>
      </c>
      <c r="AI31" s="11">
        <f t="shared" si="11"/>
        <v>0</v>
      </c>
      <c r="AJ31" s="11"/>
      <c r="AK31" s="11"/>
      <c r="AL31" s="11">
        <f t="shared" si="12"/>
        <v>0</v>
      </c>
      <c r="AM31" s="25">
        <f t="shared" si="5"/>
        <v>2763076</v>
      </c>
      <c r="AN31" s="25">
        <f t="shared" si="6"/>
        <v>2772953</v>
      </c>
      <c r="AO31" s="11">
        <f t="shared" si="7"/>
        <v>7271471</v>
      </c>
      <c r="AP31" s="11">
        <f t="shared" si="8"/>
        <v>7253744</v>
      </c>
    </row>
    <row r="32" spans="1:42" x14ac:dyDescent="0.25">
      <c r="A32" s="10">
        <v>28</v>
      </c>
      <c r="B32" s="11"/>
      <c r="C32" s="11"/>
      <c r="D32" s="11"/>
      <c r="E32" s="11"/>
      <c r="F32" s="11"/>
      <c r="G32" s="11"/>
      <c r="H32" s="24">
        <f t="shared" si="0"/>
        <v>0</v>
      </c>
      <c r="I32" s="18"/>
      <c r="M32" s="18"/>
      <c r="N32" s="21"/>
      <c r="O32" s="20"/>
      <c r="P32" s="16"/>
      <c r="Q32" s="15"/>
      <c r="R32" s="13"/>
      <c r="Z32" s="101">
        <v>35735</v>
      </c>
      <c r="AA32" s="24">
        <v>1591038</v>
      </c>
      <c r="AB32" s="24">
        <v>1727548</v>
      </c>
      <c r="AC32" s="11">
        <f t="shared" si="9"/>
        <v>136510</v>
      </c>
      <c r="AD32" s="24">
        <v>8245668</v>
      </c>
      <c r="AE32" s="24">
        <v>8323487</v>
      </c>
      <c r="AF32" s="11">
        <f t="shared" ref="AF32:AF39" si="14">+AE32-AD32</f>
        <v>77819</v>
      </c>
      <c r="AI32" s="11">
        <f t="shared" si="11"/>
        <v>0</v>
      </c>
      <c r="AJ32" s="11"/>
      <c r="AK32" s="11"/>
      <c r="AL32" s="11">
        <f t="shared" si="12"/>
        <v>0</v>
      </c>
      <c r="AM32" s="25">
        <f t="shared" si="5"/>
        <v>1591038</v>
      </c>
      <c r="AN32" s="25">
        <f t="shared" si="6"/>
        <v>1727548</v>
      </c>
      <c r="AO32" s="11">
        <f t="shared" si="7"/>
        <v>8245668</v>
      </c>
      <c r="AP32" s="11">
        <f t="shared" si="8"/>
        <v>8323487</v>
      </c>
    </row>
    <row r="33" spans="1:42" x14ac:dyDescent="0.25">
      <c r="A33" s="10">
        <v>29</v>
      </c>
      <c r="B33" s="11"/>
      <c r="C33" s="11"/>
      <c r="D33" s="11"/>
      <c r="E33" s="11"/>
      <c r="F33" s="11"/>
      <c r="G33" s="11"/>
      <c r="H33" s="24">
        <f t="shared" si="0"/>
        <v>0</v>
      </c>
      <c r="I33" s="18"/>
      <c r="M33" s="18"/>
      <c r="N33" s="21"/>
      <c r="O33" s="20"/>
      <c r="P33" s="16"/>
      <c r="Q33" s="15"/>
      <c r="R33" s="13"/>
      <c r="Z33" s="101">
        <v>35765</v>
      </c>
      <c r="AA33" s="24">
        <v>1359336</v>
      </c>
      <c r="AB33" s="24">
        <v>1373488</v>
      </c>
      <c r="AC33" s="11">
        <f t="shared" si="9"/>
        <v>14152</v>
      </c>
      <c r="AD33" s="24">
        <v>6610234</v>
      </c>
      <c r="AE33" s="24">
        <v>6570034</v>
      </c>
      <c r="AF33" s="11">
        <f t="shared" si="14"/>
        <v>-40200</v>
      </c>
      <c r="AI33" s="11">
        <f t="shared" si="11"/>
        <v>0</v>
      </c>
      <c r="AJ33" s="11"/>
      <c r="AK33" s="11"/>
      <c r="AL33" s="11">
        <f t="shared" si="12"/>
        <v>0</v>
      </c>
      <c r="AM33" s="25">
        <f t="shared" si="5"/>
        <v>1359336</v>
      </c>
      <c r="AN33" s="25">
        <f t="shared" si="6"/>
        <v>1373488</v>
      </c>
      <c r="AO33" s="11">
        <f t="shared" si="7"/>
        <v>6610234</v>
      </c>
      <c r="AP33" s="11">
        <f t="shared" si="8"/>
        <v>6570034</v>
      </c>
    </row>
    <row r="34" spans="1:42" x14ac:dyDescent="0.25">
      <c r="A34" s="10">
        <v>30</v>
      </c>
      <c r="B34" s="11"/>
      <c r="C34" s="11"/>
      <c r="D34" s="11"/>
      <c r="E34" s="11"/>
      <c r="F34" s="11"/>
      <c r="G34" s="11"/>
      <c r="H34" s="24">
        <f t="shared" si="0"/>
        <v>0</v>
      </c>
      <c r="I34" s="18"/>
      <c r="M34" s="18"/>
      <c r="N34" s="21"/>
      <c r="O34" s="20"/>
      <c r="P34" s="16"/>
      <c r="Q34" s="15"/>
      <c r="R34" s="13"/>
      <c r="Z34" s="101">
        <v>35796</v>
      </c>
      <c r="AA34" s="24">
        <v>0</v>
      </c>
      <c r="AB34" s="24">
        <v>0</v>
      </c>
      <c r="AC34" s="11">
        <f t="shared" si="9"/>
        <v>0</v>
      </c>
      <c r="AD34" s="24">
        <v>5384373</v>
      </c>
      <c r="AE34" s="24">
        <f>5306295+24983</f>
        <v>5331278</v>
      </c>
      <c r="AF34" s="11">
        <f t="shared" si="14"/>
        <v>-53095</v>
      </c>
      <c r="AI34" s="11">
        <f t="shared" si="11"/>
        <v>0</v>
      </c>
      <c r="AJ34" s="11"/>
      <c r="AK34" s="11"/>
      <c r="AL34" s="11">
        <f t="shared" si="12"/>
        <v>0</v>
      </c>
      <c r="AM34" s="25">
        <f t="shared" si="5"/>
        <v>0</v>
      </c>
      <c r="AN34" s="25">
        <f t="shared" si="6"/>
        <v>0</v>
      </c>
      <c r="AO34" s="11">
        <f t="shared" si="7"/>
        <v>5384373</v>
      </c>
      <c r="AP34" s="11">
        <f t="shared" si="8"/>
        <v>5331278</v>
      </c>
    </row>
    <row r="35" spans="1:42" x14ac:dyDescent="0.25">
      <c r="A35" s="10">
        <v>31</v>
      </c>
      <c r="B35" s="11"/>
      <c r="C35" s="11"/>
      <c r="D35" s="11"/>
      <c r="E35" s="11"/>
      <c r="F35" s="11"/>
      <c r="G35" s="11"/>
      <c r="H35" s="24">
        <f t="shared" si="0"/>
        <v>0</v>
      </c>
      <c r="I35" s="18"/>
      <c r="M35" s="18"/>
      <c r="N35" s="21"/>
      <c r="O35" s="20"/>
      <c r="P35" s="16"/>
      <c r="Q35" s="15"/>
      <c r="R35" s="13"/>
      <c r="Z35" s="101">
        <v>35827</v>
      </c>
      <c r="AA35" s="24">
        <v>1711991</v>
      </c>
      <c r="AB35" s="24">
        <v>1737934</v>
      </c>
      <c r="AC35" s="11">
        <f t="shared" si="9"/>
        <v>25943</v>
      </c>
      <c r="AD35" s="24">
        <v>7080113</v>
      </c>
      <c r="AE35" s="24">
        <v>7079803</v>
      </c>
      <c r="AF35" s="11">
        <f t="shared" si="14"/>
        <v>-310</v>
      </c>
      <c r="AI35" s="11">
        <f t="shared" si="11"/>
        <v>0</v>
      </c>
      <c r="AJ35" s="11"/>
      <c r="AK35" s="11"/>
      <c r="AL35" s="11">
        <f t="shared" si="12"/>
        <v>0</v>
      </c>
      <c r="AM35" s="25">
        <f t="shared" si="5"/>
        <v>1711991</v>
      </c>
      <c r="AN35" s="25">
        <f t="shared" si="6"/>
        <v>1737934</v>
      </c>
      <c r="AO35" s="11">
        <f t="shared" si="7"/>
        <v>7080113</v>
      </c>
      <c r="AP35" s="11">
        <f t="shared" si="8"/>
        <v>7079803</v>
      </c>
    </row>
    <row r="36" spans="1:42" x14ac:dyDescent="0.25">
      <c r="A36" s="10"/>
      <c r="B36" s="11">
        <f t="shared" ref="B36:H36" si="15">SUM(B5:B35)</f>
        <v>103</v>
      </c>
      <c r="C36" s="11">
        <f t="shared" si="15"/>
        <v>0</v>
      </c>
      <c r="D36" s="11">
        <f t="shared" si="15"/>
        <v>-3516976</v>
      </c>
      <c r="E36" s="11">
        <f t="shared" si="15"/>
        <v>-3503201</v>
      </c>
      <c r="F36" s="11">
        <f t="shared" si="15"/>
        <v>0</v>
      </c>
      <c r="G36" s="11">
        <f t="shared" si="15"/>
        <v>0</v>
      </c>
      <c r="H36" s="11">
        <f t="shared" si="15"/>
        <v>13672</v>
      </c>
      <c r="I36" s="24"/>
      <c r="M36" s="18"/>
      <c r="N36" s="19"/>
      <c r="O36" s="20"/>
      <c r="P36" s="16"/>
      <c r="Q36" s="15"/>
      <c r="R36" s="13"/>
      <c r="Z36" s="101">
        <v>35855</v>
      </c>
      <c r="AA36" s="24">
        <v>2604259</v>
      </c>
      <c r="AB36" s="24">
        <v>2600293</v>
      </c>
      <c r="AC36" s="11">
        <f t="shared" si="9"/>
        <v>-3966</v>
      </c>
      <c r="AD36" s="24">
        <v>6921886</v>
      </c>
      <c r="AE36" s="24">
        <f>-6868413+6873298+6868413</f>
        <v>6873298</v>
      </c>
      <c r="AF36" s="11">
        <f t="shared" si="14"/>
        <v>-48588</v>
      </c>
      <c r="AI36" s="11">
        <f t="shared" si="11"/>
        <v>0</v>
      </c>
      <c r="AJ36" s="11"/>
      <c r="AK36" s="11"/>
      <c r="AL36" s="11">
        <f t="shared" si="12"/>
        <v>0</v>
      </c>
      <c r="AM36" s="25">
        <f t="shared" si="5"/>
        <v>2604259</v>
      </c>
      <c r="AN36" s="25">
        <f t="shared" si="6"/>
        <v>2600293</v>
      </c>
      <c r="AO36" s="11">
        <f t="shared" si="7"/>
        <v>6921886</v>
      </c>
      <c r="AP36" s="11">
        <f t="shared" si="8"/>
        <v>6873298</v>
      </c>
    </row>
    <row r="37" spans="1:42" x14ac:dyDescent="0.25">
      <c r="C37" s="25">
        <f>+C36-B36</f>
        <v>-103</v>
      </c>
      <c r="E37" s="25">
        <f>+E36-D36</f>
        <v>13775</v>
      </c>
      <c r="H37" s="31"/>
      <c r="M37" s="18"/>
      <c r="N37" s="19"/>
      <c r="O37" s="20"/>
      <c r="P37" s="16"/>
      <c r="Q37" s="15"/>
      <c r="R37" s="13"/>
      <c r="Z37" s="101">
        <v>35886</v>
      </c>
      <c r="AA37" s="24">
        <f>-1997073+2069285+1997073</f>
        <v>2069285</v>
      </c>
      <c r="AB37" s="24">
        <v>2035083</v>
      </c>
      <c r="AC37" s="11">
        <f t="shared" si="9"/>
        <v>-34202</v>
      </c>
      <c r="AD37" s="24">
        <v>7018932</v>
      </c>
      <c r="AE37" s="24">
        <v>7014499</v>
      </c>
      <c r="AF37" s="11">
        <f t="shared" si="14"/>
        <v>-4433</v>
      </c>
      <c r="AI37" s="11">
        <f t="shared" si="11"/>
        <v>0</v>
      </c>
      <c r="AJ37" s="11"/>
      <c r="AK37" s="11"/>
      <c r="AL37" s="11">
        <f t="shared" si="12"/>
        <v>0</v>
      </c>
      <c r="AM37" s="25">
        <f t="shared" si="5"/>
        <v>2069285</v>
      </c>
      <c r="AN37" s="25">
        <f t="shared" si="6"/>
        <v>2035083</v>
      </c>
      <c r="AO37" s="11">
        <f t="shared" si="7"/>
        <v>7018932</v>
      </c>
      <c r="AP37" s="11">
        <f t="shared" si="8"/>
        <v>7014499</v>
      </c>
    </row>
    <row r="38" spans="1:42" x14ac:dyDescent="0.25">
      <c r="A38" s="57">
        <v>37225</v>
      </c>
      <c r="B38" s="2" t="s">
        <v>46</v>
      </c>
      <c r="C38" s="507">
        <v>64269</v>
      </c>
      <c r="D38" s="323"/>
      <c r="E38" s="510">
        <v>-53414</v>
      </c>
      <c r="F38" s="24"/>
      <c r="G38" s="24"/>
      <c r="H38" s="236">
        <f>+C38+E38+G38</f>
        <v>10855</v>
      </c>
      <c r="I38" s="24"/>
      <c r="M38" s="18"/>
      <c r="N38" s="19"/>
      <c r="O38" s="20"/>
      <c r="P38" s="16"/>
      <c r="Q38" s="15"/>
      <c r="R38" s="13"/>
      <c r="Z38" s="101">
        <v>35916</v>
      </c>
      <c r="AA38" s="24">
        <v>2491633</v>
      </c>
      <c r="AB38" s="24">
        <v>2482530</v>
      </c>
      <c r="AC38" s="11">
        <f t="shared" si="9"/>
        <v>-9103</v>
      </c>
      <c r="AD38" s="24">
        <v>7745831</v>
      </c>
      <c r="AE38" s="24">
        <f>7754753-7770993-7771397+7770993+7771397</f>
        <v>7754753</v>
      </c>
      <c r="AF38" s="11">
        <f t="shared" si="14"/>
        <v>8922</v>
      </c>
      <c r="AI38" s="11">
        <f t="shared" si="11"/>
        <v>0</v>
      </c>
      <c r="AJ38" s="11"/>
      <c r="AK38" s="11"/>
      <c r="AL38" s="11">
        <f t="shared" si="12"/>
        <v>0</v>
      </c>
      <c r="AM38" s="25">
        <f t="shared" si="5"/>
        <v>2491633</v>
      </c>
      <c r="AN38" s="25">
        <f t="shared" si="6"/>
        <v>2482530</v>
      </c>
      <c r="AO38" s="11">
        <f t="shared" si="7"/>
        <v>7745831</v>
      </c>
      <c r="AP38" s="11">
        <f t="shared" si="8"/>
        <v>7754753</v>
      </c>
    </row>
    <row r="39" spans="1:42" x14ac:dyDescent="0.25">
      <c r="A39" s="57">
        <v>37242</v>
      </c>
      <c r="B39" s="2" t="s">
        <v>46</v>
      </c>
      <c r="C39" s="131">
        <f>+C38+C37</f>
        <v>64166</v>
      </c>
      <c r="D39" s="252"/>
      <c r="E39" s="131">
        <f>+E38+E37</f>
        <v>-39639</v>
      </c>
      <c r="F39" s="252"/>
      <c r="G39" s="131"/>
      <c r="H39" s="131">
        <f>+H38+H36</f>
        <v>24527</v>
      </c>
      <c r="I39" s="18"/>
      <c r="M39" s="18"/>
      <c r="N39" s="19"/>
      <c r="O39" s="20"/>
      <c r="P39" s="16"/>
      <c r="Q39" s="15"/>
      <c r="R39" s="13"/>
      <c r="Z39" s="101">
        <v>35947</v>
      </c>
      <c r="AA39" s="24">
        <v>7174097</v>
      </c>
      <c r="AB39" s="24">
        <v>7200838</v>
      </c>
      <c r="AC39" s="11">
        <f t="shared" si="9"/>
        <v>26741</v>
      </c>
      <c r="AD39" s="24">
        <v>7392850</v>
      </c>
      <c r="AE39" s="24">
        <v>7482566</v>
      </c>
      <c r="AF39" s="11">
        <f t="shared" si="14"/>
        <v>89716</v>
      </c>
      <c r="AI39" s="11">
        <f t="shared" si="11"/>
        <v>0</v>
      </c>
      <c r="AJ39" s="11"/>
      <c r="AK39" s="11"/>
      <c r="AL39" s="11">
        <f t="shared" si="12"/>
        <v>0</v>
      </c>
      <c r="AM39" s="25">
        <f t="shared" si="5"/>
        <v>7174097</v>
      </c>
      <c r="AN39" s="25">
        <f t="shared" si="6"/>
        <v>7200838</v>
      </c>
      <c r="AO39" s="11">
        <f t="shared" si="7"/>
        <v>7392850</v>
      </c>
      <c r="AP39" s="11">
        <f t="shared" si="8"/>
        <v>7482566</v>
      </c>
    </row>
    <row r="40" spans="1:42" x14ac:dyDescent="0.25">
      <c r="A40" s="26"/>
      <c r="D40" s="246"/>
      <c r="E40" s="246"/>
      <c r="F40" s="249"/>
      <c r="G40" s="246"/>
      <c r="H40" s="327"/>
      <c r="I40" s="18"/>
      <c r="M40" s="18"/>
      <c r="N40" s="19"/>
      <c r="O40" s="20"/>
      <c r="P40" s="16"/>
      <c r="Q40" s="15"/>
      <c r="R40" s="13"/>
      <c r="Z40" s="101"/>
      <c r="AA40" s="24"/>
      <c r="AB40" s="24"/>
      <c r="AC40" s="11"/>
      <c r="AD40" s="24"/>
      <c r="AE40" s="24"/>
      <c r="AF40" s="11"/>
      <c r="AI40" s="11"/>
      <c r="AJ40" s="11">
        <v>7406522</v>
      </c>
      <c r="AK40" s="11">
        <v>7304786</v>
      </c>
      <c r="AL40" s="11">
        <f t="shared" si="12"/>
        <v>-101736</v>
      </c>
      <c r="AM40" s="25">
        <f t="shared" si="5"/>
        <v>0</v>
      </c>
      <c r="AN40" s="25">
        <f t="shared" si="6"/>
        <v>0</v>
      </c>
      <c r="AO40" s="11">
        <f t="shared" si="7"/>
        <v>-7406522</v>
      </c>
      <c r="AP40" s="11">
        <f t="shared" si="8"/>
        <v>-7304786</v>
      </c>
    </row>
    <row r="41" spans="1:42" x14ac:dyDescent="0.25">
      <c r="A41" s="26"/>
      <c r="C41" s="259"/>
      <c r="E41" s="348"/>
      <c r="H41" s="17"/>
      <c r="I41" s="18"/>
      <c r="M41" s="18"/>
      <c r="N41" s="19"/>
      <c r="O41" s="20"/>
      <c r="P41" s="16"/>
      <c r="Q41" s="15"/>
      <c r="R41" s="13"/>
      <c r="Z41" s="101"/>
      <c r="AA41" s="24"/>
      <c r="AB41" s="24"/>
      <c r="AC41" s="11"/>
      <c r="AD41" s="24"/>
      <c r="AE41" s="24"/>
      <c r="AF41" s="11"/>
      <c r="AI41" s="11"/>
      <c r="AJ41" s="11">
        <v>7117406</v>
      </c>
      <c r="AK41" s="11">
        <v>7046179</v>
      </c>
      <c r="AL41" s="11">
        <f t="shared" si="12"/>
        <v>-71227</v>
      </c>
      <c r="AM41" s="25">
        <f t="shared" si="5"/>
        <v>0</v>
      </c>
      <c r="AN41" s="25">
        <f t="shared" si="6"/>
        <v>0</v>
      </c>
      <c r="AO41" s="11">
        <f t="shared" si="7"/>
        <v>-7117406</v>
      </c>
      <c r="AP41" s="11">
        <f t="shared" si="8"/>
        <v>-7046179</v>
      </c>
    </row>
    <row r="42" spans="1:42" x14ac:dyDescent="0.25">
      <c r="B42" s="1"/>
      <c r="D42" s="269"/>
      <c r="E42" s="4"/>
      <c r="F42" s="70"/>
      <c r="H42" s="17"/>
      <c r="I42" s="18"/>
      <c r="M42" s="18"/>
      <c r="N42" s="19"/>
      <c r="O42" s="20"/>
      <c r="P42" s="16"/>
      <c r="Q42" s="15"/>
      <c r="R42" s="13"/>
      <c r="Z42" s="101"/>
      <c r="AA42" s="24"/>
      <c r="AB42" s="24"/>
      <c r="AC42" s="11"/>
      <c r="AD42" s="24"/>
      <c r="AE42" s="24"/>
      <c r="AF42" s="11"/>
      <c r="AI42" s="11"/>
      <c r="AJ42" s="11">
        <v>4237008</v>
      </c>
      <c r="AK42" s="11">
        <v>4213826</v>
      </c>
      <c r="AL42" s="11">
        <f t="shared" si="12"/>
        <v>-23182</v>
      </c>
      <c r="AM42" s="25">
        <f t="shared" si="5"/>
        <v>0</v>
      </c>
      <c r="AN42" s="25">
        <f t="shared" si="6"/>
        <v>0</v>
      </c>
      <c r="AO42" s="11">
        <f t="shared" si="7"/>
        <v>-4237008</v>
      </c>
      <c r="AP42" s="11">
        <f t="shared" si="8"/>
        <v>-4213826</v>
      </c>
    </row>
    <row r="43" spans="1:42" x14ac:dyDescent="0.25">
      <c r="A43" s="32" t="s">
        <v>153</v>
      </c>
      <c r="B43" s="32"/>
      <c r="C43" s="32"/>
      <c r="D43" s="47"/>
      <c r="E43" s="272"/>
      <c r="H43" s="17"/>
      <c r="I43" s="18"/>
      <c r="M43" s="18"/>
      <c r="N43" s="19"/>
      <c r="O43" s="20"/>
      <c r="P43" s="16"/>
      <c r="Q43" s="15"/>
      <c r="R43" s="13"/>
      <c r="Z43" s="101"/>
      <c r="AA43" s="24"/>
      <c r="AB43" s="24"/>
      <c r="AC43" s="11"/>
      <c r="AD43" s="24"/>
      <c r="AE43" s="24"/>
      <c r="AF43" s="11"/>
      <c r="AI43" s="11"/>
      <c r="AJ43" s="11">
        <v>5495933</v>
      </c>
      <c r="AK43" s="11">
        <v>5459183</v>
      </c>
      <c r="AL43" s="11">
        <f t="shared" si="12"/>
        <v>-36750</v>
      </c>
      <c r="AM43" s="25">
        <f t="shared" si="5"/>
        <v>0</v>
      </c>
      <c r="AN43" s="25">
        <f t="shared" si="6"/>
        <v>0</v>
      </c>
      <c r="AO43" s="11">
        <f t="shared" si="7"/>
        <v>-5495933</v>
      </c>
      <c r="AP43" s="11">
        <f t="shared" si="8"/>
        <v>-5459183</v>
      </c>
    </row>
    <row r="44" spans="1:42" x14ac:dyDescent="0.25">
      <c r="A44" s="49">
        <f>+A38</f>
        <v>37225</v>
      </c>
      <c r="B44" s="32"/>
      <c r="C44" s="508">
        <v>-1582961.01</v>
      </c>
      <c r="D44" s="205"/>
      <c r="E44" s="509">
        <v>969783.3</v>
      </c>
      <c r="F44" s="47">
        <f>+E44+C44</f>
        <v>-613177.71</v>
      </c>
      <c r="G44" s="247"/>
      <c r="H44" s="386"/>
      <c r="I44" s="24"/>
      <c r="M44" s="18"/>
      <c r="N44" s="19"/>
      <c r="O44" s="20"/>
      <c r="P44" s="16"/>
      <c r="Q44" s="15"/>
      <c r="R44" s="13"/>
      <c r="Z44" s="101"/>
      <c r="AA44" s="24"/>
      <c r="AB44" s="24"/>
      <c r="AC44" s="11"/>
      <c r="AD44" s="24"/>
      <c r="AE44" s="24"/>
      <c r="AF44" s="11"/>
      <c r="AI44" s="11"/>
      <c r="AJ44" s="11">
        <v>6267433</v>
      </c>
      <c r="AK44" s="11">
        <v>6340959</v>
      </c>
      <c r="AL44" s="11">
        <f t="shared" si="12"/>
        <v>73526</v>
      </c>
      <c r="AM44" s="25">
        <f t="shared" si="5"/>
        <v>0</v>
      </c>
      <c r="AN44" s="25">
        <f t="shared" si="6"/>
        <v>0</v>
      </c>
      <c r="AO44" s="11">
        <f t="shared" si="7"/>
        <v>-6267433</v>
      </c>
      <c r="AP44" s="11">
        <f t="shared" si="8"/>
        <v>-6340959</v>
      </c>
    </row>
    <row r="45" spans="1:42" x14ac:dyDescent="0.25">
      <c r="A45" s="49">
        <f>+A39</f>
        <v>37242</v>
      </c>
      <c r="B45" s="32"/>
      <c r="C45" s="47">
        <f>+C37*summary!H4</f>
        <v>-220.42000000000002</v>
      </c>
      <c r="D45" s="205"/>
      <c r="E45" s="384">
        <f>+E37*summary!H3</f>
        <v>29065.25</v>
      </c>
      <c r="F45" s="47">
        <f>+E45+C45</f>
        <v>28844.83</v>
      </c>
      <c r="G45" s="247"/>
      <c r="H45" s="386"/>
      <c r="I45" s="24"/>
      <c r="M45" s="18"/>
      <c r="N45" s="19"/>
      <c r="O45" s="20"/>
      <c r="P45" s="16"/>
      <c r="Q45" s="15"/>
      <c r="R45" s="13"/>
      <c r="Z45" s="101"/>
      <c r="AA45" s="24"/>
      <c r="AB45" s="24"/>
      <c r="AC45" s="11"/>
      <c r="AD45" s="24"/>
      <c r="AE45" s="24"/>
      <c r="AF45" s="11"/>
      <c r="AI45" s="11"/>
      <c r="AJ45" s="11">
        <v>5986165</v>
      </c>
      <c r="AK45" s="11">
        <v>6087179</v>
      </c>
      <c r="AL45" s="11">
        <f t="shared" si="12"/>
        <v>101014</v>
      </c>
      <c r="AM45" s="25">
        <f t="shared" si="5"/>
        <v>0</v>
      </c>
      <c r="AN45" s="25">
        <f t="shared" si="6"/>
        <v>0</v>
      </c>
      <c r="AO45" s="11">
        <f t="shared" si="7"/>
        <v>-5986165</v>
      </c>
      <c r="AP45" s="11">
        <f t="shared" si="8"/>
        <v>-6087179</v>
      </c>
    </row>
    <row r="46" spans="1:42" x14ac:dyDescent="0.25">
      <c r="A46" s="32"/>
      <c r="B46" s="32"/>
      <c r="C46" s="47">
        <f>+C45+C44</f>
        <v>-1583181.43</v>
      </c>
      <c r="D46" s="205"/>
      <c r="E46" s="384">
        <v>925707</v>
      </c>
      <c r="F46" s="47">
        <f>+E46+C46</f>
        <v>-657474.42999999993</v>
      </c>
      <c r="G46" s="247"/>
      <c r="H46" s="386"/>
      <c r="M46" s="18"/>
      <c r="N46" s="19"/>
      <c r="O46" s="20"/>
      <c r="P46" s="16"/>
      <c r="Q46" s="15"/>
      <c r="R46" s="13"/>
      <c r="Z46" s="101"/>
      <c r="AA46" s="24"/>
      <c r="AB46" s="24"/>
      <c r="AC46" s="11"/>
      <c r="AD46" s="24"/>
      <c r="AE46" s="24"/>
      <c r="AF46" s="11"/>
      <c r="AI46" s="11"/>
      <c r="AJ46" s="11">
        <v>4390912</v>
      </c>
      <c r="AK46" s="11">
        <v>4422415</v>
      </c>
      <c r="AL46" s="11">
        <f t="shared" si="12"/>
        <v>31503</v>
      </c>
      <c r="AM46" s="25">
        <f t="shared" si="5"/>
        <v>0</v>
      </c>
      <c r="AN46" s="25">
        <f t="shared" si="6"/>
        <v>0</v>
      </c>
      <c r="AO46" s="11">
        <f t="shared" si="7"/>
        <v>-4390912</v>
      </c>
      <c r="AP46" s="11">
        <f t="shared" si="8"/>
        <v>-4422415</v>
      </c>
    </row>
    <row r="47" spans="1:42" x14ac:dyDescent="0.25">
      <c r="A47" s="10"/>
      <c r="B47" s="11"/>
      <c r="C47" s="384"/>
      <c r="D47" s="384"/>
      <c r="E47" s="384"/>
      <c r="F47" s="47"/>
      <c r="G47" s="247"/>
      <c r="H47" s="386"/>
      <c r="M47" s="18"/>
      <c r="N47" s="19"/>
      <c r="O47" s="20"/>
      <c r="P47" s="16"/>
      <c r="Q47" s="15"/>
      <c r="R47" s="13"/>
      <c r="Z47" s="127"/>
      <c r="AA47" s="24"/>
      <c r="AB47" s="24"/>
      <c r="AC47" s="11"/>
      <c r="AD47" s="24"/>
      <c r="AE47" s="24"/>
      <c r="AF47" s="11"/>
      <c r="AI47" s="11"/>
      <c r="AJ47" s="11">
        <f>3941641</f>
        <v>3941641</v>
      </c>
      <c r="AK47" s="11">
        <f>3996593+13790</f>
        <v>4010383</v>
      </c>
      <c r="AL47" s="11">
        <f t="shared" si="12"/>
        <v>68742</v>
      </c>
      <c r="AM47" s="25">
        <f t="shared" si="5"/>
        <v>0</v>
      </c>
      <c r="AN47" s="25">
        <f t="shared" si="6"/>
        <v>0</v>
      </c>
      <c r="AO47" s="11">
        <f t="shared" si="7"/>
        <v>-3941641</v>
      </c>
      <c r="AP47" s="11">
        <f t="shared" si="8"/>
        <v>-4010383</v>
      </c>
    </row>
    <row r="48" spans="1:42" x14ac:dyDescent="0.25">
      <c r="A48" s="10"/>
      <c r="B48" s="11"/>
      <c r="C48" s="11"/>
      <c r="D48" s="11"/>
      <c r="E48" s="266"/>
      <c r="F48" s="16"/>
      <c r="H48" s="17"/>
      <c r="N48" s="19"/>
      <c r="Z48" s="101"/>
      <c r="AA48" s="24"/>
      <c r="AB48" s="24"/>
      <c r="AC48" s="24"/>
      <c r="AD48" s="24"/>
      <c r="AE48" s="24"/>
      <c r="AF48" s="25"/>
      <c r="AI48" s="25"/>
      <c r="AL48" s="25">
        <f>SUM(AL7:AL47)</f>
        <v>41890</v>
      </c>
      <c r="AM48" s="25">
        <f t="shared" si="5"/>
        <v>0</v>
      </c>
      <c r="AN48" s="25">
        <f t="shared" si="6"/>
        <v>0</v>
      </c>
      <c r="AO48" s="11">
        <f t="shared" si="7"/>
        <v>0</v>
      </c>
      <c r="AP48" s="11">
        <f t="shared" si="8"/>
        <v>0</v>
      </c>
    </row>
    <row r="49" spans="1:40" x14ac:dyDescent="0.25">
      <c r="A49" s="10"/>
      <c r="B49" s="11"/>
      <c r="C49" s="11"/>
      <c r="D49" s="11"/>
      <c r="E49" s="266"/>
      <c r="F49" s="16"/>
      <c r="H49" s="17"/>
      <c r="Z49" s="101"/>
      <c r="AA49" s="24"/>
      <c r="AB49" s="24"/>
      <c r="AC49" s="24"/>
      <c r="AD49" s="24"/>
      <c r="AE49" s="24"/>
      <c r="AF49" s="32"/>
      <c r="AN49"/>
    </row>
    <row r="50" spans="1:40" x14ac:dyDescent="0.25">
      <c r="A50" s="10"/>
      <c r="B50" s="11"/>
      <c r="C50" s="11"/>
      <c r="D50" s="11"/>
      <c r="E50" s="11"/>
      <c r="F50" s="16"/>
      <c r="H50" s="17"/>
      <c r="Z50" s="101"/>
      <c r="AA50" s="24"/>
      <c r="AB50" s="24"/>
      <c r="AC50" s="24"/>
      <c r="AD50" s="24"/>
      <c r="AE50" s="24"/>
      <c r="AF50" s="32"/>
      <c r="AN50"/>
    </row>
    <row r="51" spans="1:40" x14ac:dyDescent="0.25">
      <c r="A51" s="10"/>
      <c r="B51" s="11"/>
      <c r="C51" s="11"/>
      <c r="D51" s="11"/>
      <c r="E51" s="11"/>
      <c r="F51" s="16"/>
      <c r="H51" s="17"/>
      <c r="Z51" s="101"/>
      <c r="AA51" s="24"/>
      <c r="AB51" s="24"/>
      <c r="AC51" s="24"/>
      <c r="AD51" s="24"/>
      <c r="AE51" s="24"/>
      <c r="AF51" s="16"/>
      <c r="AN51"/>
    </row>
    <row r="52" spans="1:40" x14ac:dyDescent="0.25">
      <c r="A52" s="10"/>
      <c r="B52" s="11"/>
      <c r="C52" s="11"/>
      <c r="D52" s="11"/>
      <c r="E52" s="11"/>
      <c r="F52" s="16"/>
      <c r="H52" s="17"/>
      <c r="Z52" s="101"/>
      <c r="AA52" s="24"/>
      <c r="AB52" s="24"/>
      <c r="AC52" s="24"/>
      <c r="AD52" s="24"/>
      <c r="AE52" s="24"/>
      <c r="AF52" s="32"/>
      <c r="AN52"/>
    </row>
    <row r="53" spans="1:40" x14ac:dyDescent="0.25">
      <c r="A53" s="10"/>
      <c r="B53" s="11"/>
      <c r="C53" s="11"/>
      <c r="D53" s="11"/>
      <c r="E53" s="11"/>
      <c r="F53" s="16"/>
      <c r="H53" s="17"/>
      <c r="Z53" s="101"/>
      <c r="AA53" s="24"/>
      <c r="AB53" s="24"/>
      <c r="AC53" s="24"/>
      <c r="AD53" s="24"/>
      <c r="AE53" s="24"/>
      <c r="AF53" s="32"/>
      <c r="AN53"/>
    </row>
    <row r="54" spans="1:40" x14ac:dyDescent="0.25">
      <c r="A54" s="10"/>
      <c r="B54" s="11"/>
      <c r="C54" s="11"/>
      <c r="D54" s="11"/>
      <c r="E54" s="11"/>
      <c r="F54" s="16"/>
      <c r="H54" s="17"/>
      <c r="Z54" s="101"/>
      <c r="AA54" s="24"/>
      <c r="AB54" s="24"/>
      <c r="AC54" s="24"/>
      <c r="AD54" s="24"/>
      <c r="AE54" s="24"/>
      <c r="AF54" s="32"/>
      <c r="AN54"/>
    </row>
    <row r="55" spans="1:40" x14ac:dyDescent="0.25">
      <c r="A55" s="10"/>
      <c r="B55" s="11"/>
      <c r="C55" s="11"/>
      <c r="D55" s="11"/>
      <c r="E55" s="11"/>
      <c r="F55" s="16"/>
      <c r="H55" s="17"/>
      <c r="Z55" s="101"/>
      <c r="AA55" s="24"/>
      <c r="AB55" s="24"/>
      <c r="AC55" s="24"/>
      <c r="AD55" s="24"/>
      <c r="AE55" s="24"/>
      <c r="AF55" s="32"/>
      <c r="AN55"/>
    </row>
    <row r="56" spans="1:40" x14ac:dyDescent="0.25">
      <c r="A56" s="10"/>
      <c r="B56" s="11"/>
      <c r="C56" s="11"/>
      <c r="D56" s="11"/>
      <c r="E56" s="11"/>
      <c r="F56" s="16"/>
      <c r="H56" s="17"/>
      <c r="AN56"/>
    </row>
    <row r="57" spans="1:40" x14ac:dyDescent="0.25">
      <c r="A57" s="10"/>
      <c r="B57" s="11"/>
      <c r="C57" s="11"/>
      <c r="D57" s="11"/>
      <c r="E57" s="11"/>
      <c r="F57" s="16"/>
      <c r="H57" s="17"/>
      <c r="AN57"/>
    </row>
    <row r="58" spans="1:40" x14ac:dyDescent="0.25">
      <c r="A58" s="10"/>
      <c r="B58" s="11"/>
      <c r="C58" s="11"/>
      <c r="D58" s="11"/>
      <c r="E58" s="11"/>
      <c r="F58" s="16"/>
      <c r="H58" s="17"/>
      <c r="AN58"/>
    </row>
    <row r="59" spans="1:40" x14ac:dyDescent="0.25">
      <c r="A59" s="10"/>
      <c r="B59" s="11"/>
      <c r="C59" s="11"/>
      <c r="D59" s="11"/>
      <c r="E59" s="11"/>
      <c r="H59" s="17"/>
      <c r="AN59"/>
    </row>
    <row r="60" spans="1:40" x14ac:dyDescent="0.25">
      <c r="A60" s="10"/>
      <c r="B60" s="11"/>
      <c r="C60" s="11"/>
      <c r="D60" s="11"/>
      <c r="E60" s="11"/>
      <c r="H60" s="17"/>
      <c r="Z60" s="101"/>
      <c r="AA60" s="24"/>
      <c r="AB60" s="24"/>
      <c r="AC60" s="24"/>
      <c r="AD60" s="24"/>
      <c r="AE60" s="24"/>
      <c r="AF60" s="32"/>
      <c r="AN60"/>
    </row>
    <row r="61" spans="1:40" x14ac:dyDescent="0.25">
      <c r="A61" s="10"/>
      <c r="B61" s="11"/>
      <c r="C61" s="11"/>
      <c r="D61" s="11"/>
      <c r="E61" s="11"/>
      <c r="H61" s="17"/>
      <c r="Z61" s="101"/>
      <c r="AA61" s="24"/>
      <c r="AB61" s="24"/>
      <c r="AC61" s="24"/>
      <c r="AD61" s="24"/>
      <c r="AE61" s="24"/>
      <c r="AF61" s="32"/>
      <c r="AN61"/>
    </row>
    <row r="62" spans="1:40" x14ac:dyDescent="0.25">
      <c r="A62" s="10"/>
      <c r="B62" s="11"/>
      <c r="C62" s="11"/>
      <c r="D62" s="11"/>
      <c r="E62" s="11"/>
      <c r="H62" s="17"/>
      <c r="Z62" s="101"/>
      <c r="AA62" s="24"/>
      <c r="AB62" s="24"/>
      <c r="AC62" s="24"/>
      <c r="AD62" s="24"/>
      <c r="AE62" s="24"/>
      <c r="AF62" s="32"/>
      <c r="AN62"/>
    </row>
    <row r="63" spans="1:40" x14ac:dyDescent="0.25">
      <c r="A63" s="10"/>
      <c r="B63" s="11"/>
      <c r="C63" s="11"/>
      <c r="D63" s="11"/>
      <c r="E63" s="11"/>
      <c r="H63" s="17"/>
      <c r="Z63" s="101"/>
      <c r="AA63" s="24"/>
      <c r="AB63" s="24"/>
      <c r="AC63" s="24"/>
      <c r="AD63" s="24"/>
      <c r="AE63" s="24"/>
      <c r="AF63" s="32"/>
      <c r="AN63"/>
    </row>
    <row r="64" spans="1:40" x14ac:dyDescent="0.25">
      <c r="A64" s="10"/>
      <c r="B64" s="11"/>
      <c r="C64" s="11"/>
      <c r="D64" s="11"/>
      <c r="E64" s="11"/>
      <c r="H64" s="17"/>
      <c r="Z64" s="101"/>
      <c r="AA64" s="24"/>
      <c r="AB64" s="24"/>
      <c r="AC64" s="24"/>
      <c r="AD64" s="24"/>
      <c r="AE64" s="24"/>
      <c r="AF64" s="32"/>
      <c r="AN64"/>
    </row>
    <row r="65" spans="1:40" x14ac:dyDescent="0.25">
      <c r="A65" s="10"/>
      <c r="B65" s="11"/>
      <c r="C65" s="11"/>
      <c r="D65" s="11"/>
      <c r="E65" s="11"/>
      <c r="H65" s="17"/>
      <c r="Z65" s="101"/>
      <c r="AA65" s="24"/>
      <c r="AB65" s="24"/>
      <c r="AC65" s="24"/>
      <c r="AD65" s="24"/>
      <c r="AE65" s="24"/>
      <c r="AF65" s="32"/>
      <c r="AN65"/>
    </row>
    <row r="66" spans="1:40" x14ac:dyDescent="0.25">
      <c r="A66" s="10"/>
      <c r="B66" s="11"/>
      <c r="C66" s="11"/>
      <c r="D66" s="11"/>
      <c r="E66" s="11"/>
      <c r="H66" s="17"/>
      <c r="Z66" s="101"/>
      <c r="AA66" s="24"/>
      <c r="AB66" s="24"/>
      <c r="AC66" s="24"/>
      <c r="AD66" s="24"/>
      <c r="AE66" s="24"/>
      <c r="AF66" s="32"/>
      <c r="AN66"/>
    </row>
    <row r="67" spans="1:40" x14ac:dyDescent="0.25">
      <c r="A67" s="10"/>
      <c r="B67" s="11"/>
      <c r="C67" s="11"/>
      <c r="D67" s="11"/>
      <c r="E67" s="11"/>
      <c r="Z67" s="101"/>
      <c r="AA67" s="24"/>
      <c r="AB67" s="24"/>
      <c r="AC67" s="24"/>
      <c r="AD67" s="24"/>
      <c r="AE67" s="24"/>
      <c r="AF67" s="32"/>
      <c r="AN67"/>
    </row>
    <row r="68" spans="1:40" x14ac:dyDescent="0.25">
      <c r="A68" s="10"/>
      <c r="B68" s="11"/>
      <c r="C68" s="11"/>
      <c r="D68" s="11"/>
      <c r="E68" s="11"/>
      <c r="H68" s="17"/>
      <c r="I68" s="18"/>
      <c r="J68" s="18"/>
      <c r="K68" s="18"/>
      <c r="L68" s="18"/>
      <c r="M68" s="18"/>
      <c r="N68" s="28"/>
      <c r="O68" s="29"/>
      <c r="Z68" s="101"/>
      <c r="AA68" s="24"/>
      <c r="AB68" s="24"/>
      <c r="AC68" s="24"/>
      <c r="AD68" s="24"/>
      <c r="AE68" s="24"/>
      <c r="AF68" s="32"/>
      <c r="AN68"/>
    </row>
    <row r="69" spans="1:40" x14ac:dyDescent="0.25">
      <c r="A69" s="10"/>
      <c r="B69" s="11"/>
      <c r="C69" s="11"/>
      <c r="D69" s="11"/>
      <c r="E69" s="11"/>
      <c r="H69" s="17"/>
      <c r="I69" s="18"/>
      <c r="J69" s="18"/>
      <c r="K69" s="18"/>
      <c r="L69" s="18"/>
      <c r="M69" s="18"/>
      <c r="N69" s="28"/>
      <c r="O69" s="29"/>
      <c r="Z69" s="101"/>
      <c r="AA69" s="24"/>
      <c r="AB69" s="24"/>
      <c r="AC69" s="24"/>
      <c r="AD69" s="24"/>
      <c r="AE69" s="24"/>
      <c r="AF69" s="32"/>
      <c r="AN69"/>
    </row>
    <row r="70" spans="1:40" x14ac:dyDescent="0.25">
      <c r="A70" s="10"/>
      <c r="B70" s="11"/>
      <c r="C70" s="11"/>
      <c r="D70" s="11"/>
      <c r="E70" s="11"/>
      <c r="H70" s="17"/>
      <c r="I70" s="18"/>
      <c r="J70" s="18"/>
      <c r="K70" s="18"/>
      <c r="L70" s="18"/>
      <c r="M70" s="18"/>
      <c r="N70" s="28"/>
      <c r="O70" s="29"/>
      <c r="Z70" s="101"/>
      <c r="AA70" s="24"/>
      <c r="AB70" s="24"/>
      <c r="AC70" s="24"/>
      <c r="AD70" s="24"/>
      <c r="AE70" s="24"/>
      <c r="AF70" s="32"/>
      <c r="AN70"/>
    </row>
    <row r="71" spans="1:40" x14ac:dyDescent="0.25">
      <c r="A71" s="10"/>
      <c r="B71" s="11"/>
      <c r="C71" s="11"/>
      <c r="D71" s="11"/>
      <c r="E71" s="11"/>
      <c r="H71" s="17"/>
      <c r="I71" s="18"/>
      <c r="J71" s="18"/>
      <c r="K71" s="18"/>
      <c r="L71" s="18"/>
      <c r="M71" s="18"/>
      <c r="N71" s="28"/>
      <c r="O71" s="29"/>
      <c r="Z71" s="101"/>
      <c r="AA71" s="24"/>
      <c r="AB71" s="24"/>
      <c r="AC71" s="24"/>
      <c r="AD71" s="24"/>
      <c r="AE71" s="24"/>
      <c r="AF71" s="32"/>
      <c r="AN71"/>
    </row>
    <row r="72" spans="1:40" x14ac:dyDescent="0.25">
      <c r="A72" s="10"/>
      <c r="B72" s="11"/>
      <c r="C72" s="11"/>
      <c r="D72" s="11"/>
      <c r="E72" s="11"/>
      <c r="H72" s="17"/>
      <c r="I72" s="18"/>
      <c r="J72" s="18"/>
      <c r="K72" s="18"/>
      <c r="L72" s="18"/>
      <c r="M72" s="18"/>
      <c r="N72" s="28"/>
      <c r="O72" s="29"/>
      <c r="Z72" s="101"/>
      <c r="AA72" s="24"/>
      <c r="AB72" s="24"/>
      <c r="AC72" s="24"/>
      <c r="AD72" s="24"/>
      <c r="AE72" s="24"/>
      <c r="AF72" s="32"/>
      <c r="AN72"/>
    </row>
    <row r="73" spans="1:40" x14ac:dyDescent="0.25">
      <c r="A73" s="10"/>
      <c r="B73" s="11"/>
      <c r="C73" s="11"/>
      <c r="D73" s="11"/>
      <c r="E73" s="11"/>
      <c r="H73" s="17"/>
      <c r="I73" s="18"/>
      <c r="J73" s="18"/>
      <c r="K73" s="18"/>
      <c r="L73" s="18"/>
      <c r="M73" s="18"/>
      <c r="N73" s="28"/>
      <c r="O73" s="29"/>
      <c r="Z73" s="101"/>
      <c r="AA73" s="24"/>
      <c r="AB73" s="24"/>
      <c r="AC73" s="24"/>
      <c r="AD73" s="24"/>
      <c r="AE73" s="24"/>
      <c r="AF73" s="32"/>
      <c r="AN73"/>
    </row>
    <row r="74" spans="1:40" x14ac:dyDescent="0.25">
      <c r="A74" s="10"/>
      <c r="B74" s="11"/>
      <c r="C74" s="11"/>
      <c r="D74" s="11"/>
      <c r="E74" s="11"/>
      <c r="H74" s="17"/>
      <c r="I74" s="18"/>
      <c r="J74" s="18"/>
      <c r="K74" s="18"/>
      <c r="L74" s="18"/>
      <c r="M74" s="18"/>
      <c r="N74" s="22"/>
      <c r="O74" s="29"/>
      <c r="Z74" s="101"/>
      <c r="AA74" s="24"/>
      <c r="AB74" s="24"/>
      <c r="AC74" s="24"/>
      <c r="AD74" s="24"/>
      <c r="AE74" s="24"/>
      <c r="AF74" s="32"/>
      <c r="AN74"/>
    </row>
    <row r="75" spans="1:40" x14ac:dyDescent="0.25">
      <c r="A75" s="10"/>
      <c r="B75" s="11"/>
      <c r="C75" s="11"/>
      <c r="D75" s="11"/>
      <c r="E75" s="11"/>
      <c r="F75" s="16"/>
      <c r="H75" s="17"/>
      <c r="I75" s="18"/>
      <c r="J75" s="18"/>
      <c r="K75" s="18"/>
      <c r="L75" s="18"/>
      <c r="M75" s="18"/>
      <c r="N75" s="22"/>
      <c r="O75" s="29"/>
      <c r="Z75" s="101"/>
      <c r="AA75" s="24"/>
      <c r="AB75" s="24"/>
      <c r="AC75" s="24"/>
      <c r="AD75" s="24"/>
      <c r="AE75" s="24"/>
      <c r="AF75" s="32"/>
      <c r="AN75"/>
    </row>
    <row r="76" spans="1:40" x14ac:dyDescent="0.25">
      <c r="A76" s="126"/>
      <c r="C76" s="25"/>
      <c r="D76" s="25"/>
      <c r="E76" s="25"/>
      <c r="H76" s="17"/>
      <c r="I76" s="18"/>
      <c r="J76" s="18"/>
      <c r="K76" s="18"/>
      <c r="L76" s="18"/>
      <c r="M76" s="18"/>
      <c r="N76" s="22"/>
      <c r="O76" s="29"/>
      <c r="AN76"/>
    </row>
    <row r="77" spans="1:40" x14ac:dyDescent="0.25">
      <c r="A77" s="126"/>
      <c r="B77" s="2"/>
      <c r="C77" s="24"/>
      <c r="D77" s="24"/>
      <c r="E77" s="25"/>
      <c r="H77" s="17"/>
      <c r="I77" s="18"/>
      <c r="J77" s="18"/>
      <c r="K77" s="18"/>
      <c r="L77" s="18"/>
      <c r="M77" s="18"/>
      <c r="N77" s="22"/>
      <c r="O77" s="29"/>
      <c r="AN77"/>
    </row>
    <row r="78" spans="1:40" x14ac:dyDescent="0.25">
      <c r="A78" s="26"/>
      <c r="C78" s="25"/>
      <c r="D78" s="25"/>
      <c r="E78" s="25"/>
      <c r="H78" s="17"/>
      <c r="I78" s="18"/>
      <c r="J78" s="18"/>
      <c r="K78" s="18"/>
      <c r="L78" s="18"/>
      <c r="M78" s="18"/>
      <c r="N78" s="22"/>
      <c r="O78" s="29"/>
      <c r="AN78"/>
    </row>
    <row r="79" spans="1:40" x14ac:dyDescent="0.25">
      <c r="A79" s="26"/>
      <c r="H79" s="17"/>
      <c r="I79" s="18"/>
      <c r="J79" s="18"/>
      <c r="K79" s="18"/>
      <c r="L79" s="18"/>
      <c r="M79" s="18"/>
      <c r="N79" s="22"/>
      <c r="O79" s="29"/>
      <c r="AN79"/>
    </row>
    <row r="80" spans="1:40" x14ac:dyDescent="0.25">
      <c r="A80" s="54"/>
      <c r="B80" s="55"/>
      <c r="C80" s="24"/>
      <c r="D80" s="24"/>
      <c r="F80" s="54"/>
      <c r="G80" s="55"/>
      <c r="H80" s="24"/>
      <c r="I80" s="24"/>
      <c r="J80" s="24"/>
      <c r="L80" s="54"/>
      <c r="M80" s="55"/>
      <c r="N80" s="24"/>
      <c r="O80" s="24"/>
      <c r="P80" s="24"/>
      <c r="R80" s="54"/>
      <c r="S80" s="55"/>
      <c r="T80" s="24"/>
      <c r="U80" s="24"/>
      <c r="V80" s="24"/>
      <c r="AN80"/>
    </row>
    <row r="81" spans="1:40" x14ac:dyDescent="0.25">
      <c r="B81" s="1"/>
      <c r="D81" s="4"/>
      <c r="E81" s="4"/>
      <c r="F81"/>
      <c r="G81" s="4"/>
      <c r="H81" s="32"/>
      <c r="I81" s="4"/>
      <c r="J81" s="4"/>
      <c r="K81" s="4"/>
      <c r="M81" s="1"/>
      <c r="O81" s="120"/>
      <c r="P81" s="4"/>
      <c r="Q81" s="4"/>
      <c r="S81" s="1"/>
      <c r="U81" s="120"/>
      <c r="V81" s="4"/>
      <c r="W81" s="4"/>
      <c r="AN81"/>
    </row>
    <row r="82" spans="1:40" x14ac:dyDescent="0.25">
      <c r="A82" s="5"/>
      <c r="B82" s="6"/>
      <c r="C82" s="6"/>
      <c r="D82" s="6"/>
      <c r="E82" s="6"/>
      <c r="F82" s="5"/>
      <c r="G82" s="6"/>
      <c r="H82" s="6"/>
      <c r="I82" s="6"/>
      <c r="J82" s="6"/>
      <c r="K82" s="6"/>
      <c r="L82" s="5"/>
      <c r="M82" s="6"/>
      <c r="N82" s="6"/>
      <c r="O82" s="6"/>
      <c r="P82" s="6"/>
      <c r="Q82" s="6"/>
      <c r="R82" s="5"/>
      <c r="S82" s="6"/>
      <c r="T82" s="6"/>
      <c r="U82" s="6"/>
      <c r="V82" s="6"/>
      <c r="W82" s="6"/>
      <c r="AN82"/>
    </row>
    <row r="83" spans="1:40" x14ac:dyDescent="0.25">
      <c r="A83" s="10"/>
      <c r="B83" s="11"/>
      <c r="C83" s="11"/>
      <c r="D83" s="11"/>
      <c r="E83" s="11"/>
      <c r="F83" s="10"/>
      <c r="G83" s="11"/>
      <c r="H83" s="11"/>
      <c r="I83" s="11"/>
      <c r="J83" s="11"/>
      <c r="K83" s="11"/>
      <c r="L83" s="10"/>
      <c r="M83" s="11"/>
      <c r="N83" s="11"/>
      <c r="O83" s="11"/>
      <c r="P83" s="11"/>
      <c r="Q83" s="11"/>
      <c r="R83" s="10"/>
      <c r="S83" s="11"/>
      <c r="T83" s="11"/>
      <c r="U83" s="11"/>
      <c r="V83" s="11"/>
      <c r="W83" s="11"/>
      <c r="AN83"/>
    </row>
    <row r="84" spans="1:40" x14ac:dyDescent="0.25">
      <c r="A84" s="10"/>
      <c r="B84" s="11"/>
      <c r="C84" s="11"/>
      <c r="D84" s="11"/>
      <c r="E84" s="11"/>
      <c r="F84" s="10"/>
      <c r="G84" s="11"/>
      <c r="H84" s="11"/>
      <c r="I84" s="11"/>
      <c r="J84" s="11"/>
      <c r="K84" s="11"/>
      <c r="L84" s="10"/>
      <c r="M84" s="11"/>
      <c r="N84" s="11"/>
      <c r="O84" s="11"/>
      <c r="P84" s="11"/>
      <c r="Q84" s="11"/>
      <c r="R84" s="10"/>
      <c r="S84" s="11"/>
      <c r="T84" s="11"/>
      <c r="U84" s="11"/>
      <c r="V84" s="11"/>
      <c r="W84" s="11"/>
      <c r="AN84"/>
    </row>
    <row r="85" spans="1:40" x14ac:dyDescent="0.25">
      <c r="A85" s="10"/>
      <c r="B85" s="11"/>
      <c r="C85" s="11"/>
      <c r="D85" s="11"/>
      <c r="E85" s="11"/>
      <c r="F85" s="10"/>
      <c r="G85" s="11"/>
      <c r="H85" s="11"/>
      <c r="I85" s="11"/>
      <c r="J85" s="11"/>
      <c r="K85" s="11"/>
      <c r="L85" s="10"/>
      <c r="M85" s="11"/>
      <c r="N85" s="11"/>
      <c r="O85" s="11"/>
      <c r="P85" s="11"/>
      <c r="Q85" s="11"/>
      <c r="R85" s="10"/>
      <c r="S85" s="11"/>
      <c r="T85" s="11"/>
      <c r="U85" s="11"/>
      <c r="V85" s="11"/>
      <c r="W85" s="11"/>
      <c r="AN85"/>
    </row>
    <row r="86" spans="1:40" x14ac:dyDescent="0.25">
      <c r="A86" s="10"/>
      <c r="B86" s="11"/>
      <c r="C86" s="11"/>
      <c r="D86" s="11"/>
      <c r="E86" s="11"/>
      <c r="F86" s="10"/>
      <c r="G86" s="11"/>
      <c r="H86" s="11"/>
      <c r="I86" s="11"/>
      <c r="J86" s="11"/>
      <c r="K86" s="11"/>
      <c r="L86" s="10"/>
      <c r="M86" s="11"/>
      <c r="N86" s="11"/>
      <c r="O86" s="11"/>
      <c r="P86" s="11"/>
      <c r="Q86" s="11"/>
      <c r="R86" s="10"/>
      <c r="S86" s="11"/>
      <c r="T86" s="11"/>
      <c r="U86" s="11"/>
      <c r="V86" s="11"/>
      <c r="W86" s="11"/>
      <c r="AN86"/>
    </row>
    <row r="87" spans="1:40" x14ac:dyDescent="0.25">
      <c r="A87" s="10"/>
      <c r="B87" s="11"/>
      <c r="C87" s="11"/>
      <c r="D87" s="11"/>
      <c r="E87" s="11"/>
      <c r="F87" s="10"/>
      <c r="G87" s="11"/>
      <c r="H87" s="11"/>
      <c r="I87" s="11"/>
      <c r="J87" s="11"/>
      <c r="K87" s="11"/>
      <c r="L87" s="10"/>
      <c r="M87" s="11"/>
      <c r="N87" s="11"/>
      <c r="O87" s="11"/>
      <c r="P87" s="11"/>
      <c r="Q87" s="11"/>
      <c r="R87" s="10"/>
      <c r="S87" s="11"/>
      <c r="T87" s="11"/>
      <c r="U87" s="11"/>
      <c r="V87" s="11"/>
      <c r="W87" s="11"/>
    </row>
    <row r="88" spans="1:40" x14ac:dyDescent="0.25">
      <c r="A88" s="10"/>
      <c r="B88" s="11"/>
      <c r="C88" s="11"/>
      <c r="D88" s="11"/>
      <c r="E88" s="11"/>
      <c r="F88" s="10"/>
      <c r="G88" s="11"/>
      <c r="H88" s="11"/>
      <c r="I88" s="11"/>
      <c r="J88" s="11"/>
      <c r="K88" s="11"/>
      <c r="L88" s="10"/>
      <c r="M88" s="11"/>
      <c r="N88" s="11"/>
      <c r="O88" s="11"/>
      <c r="P88" s="11"/>
      <c r="Q88" s="11"/>
      <c r="R88" s="10"/>
      <c r="S88" s="11"/>
      <c r="T88" s="11"/>
      <c r="U88" s="11"/>
      <c r="V88" s="11"/>
      <c r="W88" s="11"/>
    </row>
    <row r="89" spans="1:40" x14ac:dyDescent="0.25">
      <c r="A89" s="10"/>
      <c r="B89" s="11"/>
      <c r="C89" s="11"/>
      <c r="D89" s="11"/>
      <c r="E89" s="11"/>
      <c r="F89" s="10"/>
      <c r="G89" s="11"/>
      <c r="H89" s="11"/>
      <c r="I89" s="11"/>
      <c r="J89" s="11"/>
      <c r="K89" s="11"/>
      <c r="L89" s="10"/>
      <c r="M89" s="11"/>
      <c r="N89" s="11"/>
      <c r="O89" s="11"/>
      <c r="P89" s="11"/>
      <c r="Q89" s="11"/>
      <c r="R89" s="10"/>
      <c r="S89" s="11"/>
      <c r="T89" s="11"/>
      <c r="U89" s="11"/>
      <c r="V89" s="11"/>
      <c r="W89" s="11"/>
    </row>
    <row r="90" spans="1:40" x14ac:dyDescent="0.25">
      <c r="A90" s="10"/>
      <c r="B90" s="11"/>
      <c r="C90" s="11"/>
      <c r="D90" s="11"/>
      <c r="E90" s="11"/>
      <c r="F90" s="10"/>
      <c r="G90" s="11"/>
      <c r="H90" s="11"/>
      <c r="I90" s="11"/>
      <c r="J90" s="11"/>
      <c r="K90" s="11"/>
      <c r="L90" s="10"/>
      <c r="M90" s="11"/>
      <c r="N90" s="11"/>
      <c r="O90" s="11"/>
      <c r="P90" s="11"/>
      <c r="Q90" s="11"/>
      <c r="R90" s="10"/>
      <c r="S90" s="11"/>
      <c r="T90" s="11"/>
      <c r="U90" s="11"/>
      <c r="V90" s="11"/>
      <c r="W90" s="11"/>
    </row>
    <row r="91" spans="1:40" x14ac:dyDescent="0.25">
      <c r="A91" s="10"/>
      <c r="B91" s="11"/>
      <c r="C91" s="11"/>
      <c r="D91" s="11"/>
      <c r="E91" s="11"/>
      <c r="F91" s="10"/>
      <c r="G91" s="11"/>
      <c r="H91" s="11"/>
      <c r="I91" s="11"/>
      <c r="J91" s="11"/>
      <c r="K91" s="11"/>
      <c r="L91" s="10"/>
      <c r="M91" s="11"/>
      <c r="N91" s="11"/>
      <c r="O91" s="11"/>
      <c r="P91" s="11"/>
      <c r="Q91" s="11"/>
      <c r="R91" s="10"/>
      <c r="S91" s="11"/>
      <c r="T91" s="11"/>
      <c r="U91" s="11"/>
      <c r="V91" s="11"/>
      <c r="W91" s="11"/>
    </row>
    <row r="92" spans="1:40" x14ac:dyDescent="0.25">
      <c r="A92" s="10"/>
      <c r="B92" s="11"/>
      <c r="C92" s="11"/>
      <c r="D92" s="11"/>
      <c r="E92" s="11"/>
      <c r="F92" s="10"/>
      <c r="G92" s="11"/>
      <c r="H92" s="11"/>
      <c r="I92" s="11"/>
      <c r="J92" s="11"/>
      <c r="K92" s="11"/>
      <c r="L92" s="10"/>
      <c r="M92" s="11"/>
      <c r="N92" s="11"/>
      <c r="O92" s="11"/>
      <c r="P92" s="11"/>
      <c r="Q92" s="11"/>
      <c r="R92" s="10"/>
      <c r="S92" s="11"/>
      <c r="T92" s="11"/>
      <c r="U92" s="11"/>
      <c r="V92" s="11"/>
      <c r="W92" s="11"/>
    </row>
    <row r="93" spans="1:40" x14ac:dyDescent="0.25">
      <c r="A93" s="10"/>
      <c r="B93" s="11"/>
      <c r="C93" s="11"/>
      <c r="D93" s="11"/>
      <c r="E93" s="11"/>
      <c r="F93" s="10"/>
      <c r="G93" s="11"/>
      <c r="H93" s="11"/>
      <c r="I93" s="11"/>
      <c r="J93" s="11"/>
      <c r="K93" s="11"/>
      <c r="L93" s="10"/>
      <c r="M93" s="11"/>
      <c r="N93" s="11"/>
      <c r="O93" s="11"/>
      <c r="P93" s="11"/>
      <c r="Q93" s="11"/>
      <c r="R93" s="10"/>
      <c r="S93" s="11"/>
      <c r="T93" s="11"/>
      <c r="U93" s="11"/>
      <c r="V93" s="11"/>
      <c r="W93" s="11"/>
    </row>
    <row r="94" spans="1:40" x14ac:dyDescent="0.25">
      <c r="A94" s="10"/>
      <c r="B94" s="11"/>
      <c r="C94" s="11"/>
      <c r="D94" s="11"/>
      <c r="E94" s="11"/>
      <c r="F94" s="10"/>
      <c r="G94" s="11"/>
      <c r="H94" s="11"/>
      <c r="I94" s="11"/>
      <c r="J94" s="11"/>
      <c r="K94" s="11"/>
      <c r="L94" s="10"/>
      <c r="M94" s="11"/>
      <c r="N94" s="11"/>
      <c r="O94" s="11"/>
      <c r="P94" s="11"/>
      <c r="Q94" s="11"/>
      <c r="R94" s="10"/>
      <c r="S94" s="11"/>
      <c r="T94" s="11"/>
      <c r="U94" s="11"/>
      <c r="V94" s="11"/>
      <c r="W94" s="11"/>
    </row>
    <row r="95" spans="1:40" x14ac:dyDescent="0.25">
      <c r="A95" s="10"/>
      <c r="B95" s="11"/>
      <c r="C95" s="11"/>
      <c r="D95" s="11"/>
      <c r="E95" s="11"/>
      <c r="F95" s="10"/>
      <c r="G95" s="11"/>
      <c r="H95" s="11"/>
      <c r="I95" s="11"/>
      <c r="J95" s="11"/>
      <c r="K95" s="11"/>
      <c r="L95" s="10"/>
      <c r="M95" s="11"/>
      <c r="N95" s="11"/>
      <c r="O95" s="11"/>
      <c r="P95" s="11"/>
      <c r="Q95" s="11"/>
      <c r="R95" s="10"/>
      <c r="S95" s="11"/>
      <c r="T95" s="11"/>
      <c r="U95" s="11"/>
      <c r="V95" s="11"/>
      <c r="W95" s="11"/>
    </row>
    <row r="96" spans="1:40" x14ac:dyDescent="0.25">
      <c r="A96" s="10"/>
      <c r="B96" s="11"/>
      <c r="C96" s="11"/>
      <c r="D96" s="11"/>
      <c r="E96" s="11"/>
      <c r="F96" s="10"/>
      <c r="G96" s="11"/>
      <c r="H96" s="11"/>
      <c r="I96" s="11"/>
      <c r="J96" s="11"/>
      <c r="K96" s="11"/>
      <c r="L96" s="10"/>
      <c r="M96" s="11"/>
      <c r="N96" s="11"/>
      <c r="O96" s="11"/>
      <c r="P96" s="11"/>
      <c r="Q96" s="11"/>
      <c r="R96" s="10"/>
      <c r="S96" s="11"/>
      <c r="T96" s="11"/>
      <c r="U96" s="11"/>
      <c r="V96" s="11"/>
      <c r="W96" s="11"/>
    </row>
    <row r="97" spans="1:23" x14ac:dyDescent="0.25">
      <c r="A97" s="10"/>
      <c r="B97" s="11"/>
      <c r="C97" s="11"/>
      <c r="D97" s="11"/>
      <c r="E97" s="11"/>
      <c r="F97" s="10"/>
      <c r="G97" s="11"/>
      <c r="H97" s="11"/>
      <c r="I97" s="11"/>
      <c r="J97" s="11"/>
      <c r="K97" s="11"/>
      <c r="L97" s="10"/>
      <c r="M97" s="11"/>
      <c r="N97" s="11"/>
      <c r="O97" s="11"/>
      <c r="P97" s="11"/>
      <c r="Q97" s="11"/>
      <c r="R97" s="10"/>
      <c r="S97" s="11"/>
      <c r="T97" s="11"/>
      <c r="U97" s="11"/>
      <c r="V97" s="11"/>
      <c r="W97" s="11"/>
    </row>
    <row r="98" spans="1:23" x14ac:dyDescent="0.25">
      <c r="A98" s="10"/>
      <c r="B98" s="11"/>
      <c r="C98" s="11"/>
      <c r="D98" s="11"/>
      <c r="E98" s="11"/>
      <c r="F98" s="10"/>
      <c r="G98" s="11"/>
      <c r="H98" s="11"/>
      <c r="I98" s="11"/>
      <c r="J98" s="11"/>
      <c r="K98" s="11"/>
      <c r="L98" s="10"/>
      <c r="M98" s="11"/>
      <c r="N98" s="11"/>
      <c r="O98" s="11"/>
      <c r="P98" s="11"/>
      <c r="Q98" s="11"/>
      <c r="R98" s="10"/>
      <c r="S98" s="11"/>
      <c r="T98" s="11"/>
      <c r="U98" s="11"/>
      <c r="V98" s="11"/>
      <c r="W98" s="11"/>
    </row>
    <row r="99" spans="1:23" x14ac:dyDescent="0.25">
      <c r="A99" s="10"/>
      <c r="B99" s="11"/>
      <c r="C99" s="11"/>
      <c r="D99" s="11"/>
      <c r="E99" s="11"/>
      <c r="F99" s="10"/>
      <c r="G99" s="11"/>
      <c r="H99" s="11"/>
      <c r="I99" s="11"/>
      <c r="J99" s="11"/>
      <c r="K99" s="11"/>
      <c r="L99" s="10"/>
      <c r="M99" s="11"/>
      <c r="N99" s="11"/>
      <c r="O99" s="11"/>
      <c r="P99" s="11"/>
      <c r="Q99" s="11"/>
      <c r="R99" s="10"/>
      <c r="S99" s="11"/>
      <c r="T99" s="11"/>
      <c r="U99" s="11"/>
      <c r="V99" s="11"/>
      <c r="W99" s="11"/>
    </row>
    <row r="100" spans="1:23" x14ac:dyDescent="0.25">
      <c r="A100" s="10"/>
      <c r="B100" s="11"/>
      <c r="C100" s="11"/>
      <c r="D100" s="11"/>
      <c r="E100" s="11"/>
      <c r="F100" s="10"/>
      <c r="G100" s="11"/>
      <c r="H100" s="11"/>
      <c r="I100" s="11"/>
      <c r="J100" s="11"/>
      <c r="K100" s="11"/>
      <c r="L100" s="10"/>
      <c r="M100" s="108"/>
      <c r="N100" s="11"/>
      <c r="O100" s="11"/>
      <c r="P100" s="11"/>
      <c r="Q100" s="11"/>
      <c r="R100" s="10"/>
      <c r="S100" s="108"/>
      <c r="T100" s="11"/>
      <c r="U100" s="11"/>
      <c r="V100" s="11"/>
      <c r="W100" s="11"/>
    </row>
    <row r="101" spans="1:23" x14ac:dyDescent="0.25">
      <c r="A101" s="10"/>
      <c r="B101" s="11"/>
      <c r="C101" s="11"/>
      <c r="D101" s="11"/>
      <c r="E101" s="11"/>
      <c r="F101" s="10"/>
      <c r="G101" s="11"/>
      <c r="H101" s="11"/>
      <c r="I101" s="11"/>
      <c r="J101" s="11"/>
      <c r="K101" s="11"/>
      <c r="L101" s="10"/>
      <c r="M101" s="11"/>
      <c r="N101" s="11"/>
      <c r="O101" s="11"/>
      <c r="P101" s="11"/>
      <c r="Q101" s="11"/>
      <c r="R101" s="10"/>
      <c r="S101" s="11"/>
      <c r="T101" s="11"/>
      <c r="U101" s="11"/>
      <c r="V101" s="11"/>
      <c r="W101" s="11"/>
    </row>
    <row r="102" spans="1:23" x14ac:dyDescent="0.25">
      <c r="A102" s="10"/>
      <c r="B102" s="11"/>
      <c r="C102" s="11"/>
      <c r="D102" s="11"/>
      <c r="E102" s="11"/>
      <c r="F102" s="10"/>
      <c r="G102" s="11"/>
      <c r="H102" s="11"/>
      <c r="I102" s="11"/>
      <c r="J102" s="11"/>
      <c r="K102" s="11"/>
      <c r="L102" s="10"/>
      <c r="M102" s="11"/>
      <c r="N102" s="11"/>
      <c r="O102" s="11"/>
      <c r="P102" s="11"/>
      <c r="Q102" s="11"/>
      <c r="R102" s="10"/>
      <c r="S102" s="11"/>
      <c r="T102" s="11"/>
      <c r="U102" s="11"/>
      <c r="V102" s="11"/>
      <c r="W102" s="11"/>
    </row>
    <row r="103" spans="1:23" x14ac:dyDescent="0.25">
      <c r="A103" s="10"/>
      <c r="B103" s="11"/>
      <c r="C103" s="11"/>
      <c r="D103" s="11"/>
      <c r="E103" s="11"/>
      <c r="F103" s="10"/>
      <c r="G103" s="11"/>
      <c r="H103" s="11"/>
      <c r="I103" s="11"/>
      <c r="J103" s="11"/>
      <c r="K103" s="11"/>
      <c r="L103" s="10"/>
      <c r="M103" s="11"/>
      <c r="N103" s="11"/>
      <c r="O103" s="11"/>
      <c r="P103" s="11"/>
      <c r="Q103" s="11"/>
      <c r="R103" s="10"/>
      <c r="S103" s="11"/>
      <c r="T103" s="11"/>
      <c r="U103" s="11"/>
      <c r="V103" s="11"/>
      <c r="W103" s="11"/>
    </row>
    <row r="104" spans="1:23" x14ac:dyDescent="0.25">
      <c r="A104" s="10"/>
      <c r="B104" s="11"/>
      <c r="C104" s="11"/>
      <c r="D104" s="11"/>
      <c r="E104" s="11"/>
      <c r="F104" s="10"/>
      <c r="G104" s="11"/>
      <c r="H104" s="11"/>
      <c r="I104" s="11"/>
      <c r="J104" s="11"/>
      <c r="K104" s="11"/>
      <c r="L104" s="10"/>
      <c r="M104" s="11"/>
      <c r="N104" s="11"/>
      <c r="O104" s="11"/>
      <c r="P104" s="11"/>
      <c r="Q104" s="11"/>
      <c r="R104" s="10"/>
      <c r="S104" s="11"/>
      <c r="T104" s="11"/>
      <c r="U104" s="11"/>
      <c r="V104" s="11"/>
      <c r="W104" s="11"/>
    </row>
    <row r="105" spans="1:23" x14ac:dyDescent="0.25">
      <c r="A105" s="10"/>
      <c r="B105" s="11"/>
      <c r="C105" s="11"/>
      <c r="D105" s="11"/>
      <c r="E105" s="11"/>
      <c r="F105" s="10"/>
      <c r="G105" s="11"/>
      <c r="H105" s="11"/>
      <c r="I105" s="11"/>
      <c r="J105" s="11"/>
      <c r="K105" s="11"/>
      <c r="L105" s="10"/>
      <c r="M105" s="11"/>
      <c r="N105" s="11"/>
      <c r="O105" s="11"/>
      <c r="P105" s="11"/>
      <c r="Q105" s="11"/>
      <c r="R105" s="10"/>
      <c r="S105" s="11"/>
      <c r="T105" s="11"/>
      <c r="U105" s="11"/>
      <c r="V105" s="11"/>
      <c r="W105" s="11"/>
    </row>
    <row r="106" spans="1:23" x14ac:dyDescent="0.25">
      <c r="A106" s="10"/>
      <c r="B106" s="11"/>
      <c r="C106" s="11"/>
      <c r="D106" s="11"/>
      <c r="E106" s="11"/>
      <c r="F106" s="10"/>
      <c r="G106" s="11"/>
      <c r="H106" s="11"/>
      <c r="I106" s="11"/>
      <c r="J106" s="11"/>
      <c r="K106" s="11"/>
      <c r="L106" s="10"/>
      <c r="M106" s="11"/>
      <c r="N106" s="11"/>
      <c r="O106" s="11"/>
      <c r="P106" s="11"/>
      <c r="Q106" s="11"/>
      <c r="R106" s="10"/>
      <c r="S106" s="11"/>
      <c r="T106" s="11"/>
      <c r="U106" s="11"/>
      <c r="V106" s="11"/>
      <c r="W106" s="11"/>
    </row>
    <row r="107" spans="1:23" x14ac:dyDescent="0.25">
      <c r="A107" s="10"/>
      <c r="B107" s="11"/>
      <c r="C107" s="11"/>
      <c r="D107" s="11"/>
      <c r="E107" s="11"/>
      <c r="F107" s="10"/>
      <c r="G107" s="11"/>
      <c r="H107" s="11"/>
      <c r="I107" s="11"/>
      <c r="J107" s="11"/>
      <c r="K107" s="11"/>
      <c r="L107" s="10"/>
      <c r="M107" s="11"/>
      <c r="N107" s="11"/>
      <c r="O107" s="11"/>
      <c r="P107" s="11"/>
      <c r="Q107" s="11"/>
      <c r="R107" s="10"/>
      <c r="S107" s="11"/>
      <c r="T107" s="11"/>
      <c r="U107" s="11"/>
      <c r="V107" s="11"/>
      <c r="W107" s="11"/>
    </row>
    <row r="108" spans="1:23" x14ac:dyDescent="0.25">
      <c r="A108" s="10"/>
      <c r="B108" s="11"/>
      <c r="C108" s="11"/>
      <c r="D108" s="11"/>
      <c r="E108" s="11"/>
      <c r="F108" s="10"/>
      <c r="G108" s="11"/>
      <c r="H108" s="11"/>
      <c r="I108" s="11"/>
      <c r="J108" s="11"/>
      <c r="K108" s="11"/>
      <c r="L108" s="10"/>
      <c r="M108" s="11"/>
      <c r="N108" s="11"/>
      <c r="O108" s="11"/>
      <c r="P108" s="11"/>
      <c r="Q108" s="11"/>
      <c r="R108" s="10"/>
      <c r="S108" s="11"/>
      <c r="T108" s="11"/>
      <c r="U108" s="11"/>
      <c r="V108" s="11"/>
      <c r="W108" s="11"/>
    </row>
    <row r="109" spans="1:23" x14ac:dyDescent="0.25">
      <c r="A109" s="10"/>
      <c r="B109" s="11"/>
      <c r="C109" s="11"/>
      <c r="D109" s="11"/>
      <c r="E109" s="11"/>
      <c r="F109" s="10"/>
      <c r="G109" s="11"/>
      <c r="H109" s="11"/>
      <c r="I109" s="11"/>
      <c r="J109" s="11"/>
      <c r="K109" s="11"/>
      <c r="L109" s="10"/>
      <c r="M109" s="11"/>
      <c r="N109" s="11"/>
      <c r="O109" s="11"/>
      <c r="P109" s="11"/>
      <c r="Q109" s="11"/>
      <c r="R109" s="10"/>
      <c r="S109" s="11"/>
      <c r="T109" s="11"/>
      <c r="U109" s="11"/>
      <c r="V109" s="11"/>
      <c r="W109" s="11"/>
    </row>
    <row r="110" spans="1:23" x14ac:dyDescent="0.25">
      <c r="A110" s="10"/>
      <c r="B110" s="11"/>
      <c r="C110" s="11"/>
      <c r="D110" s="11"/>
      <c r="E110" s="11"/>
      <c r="F110" s="10"/>
      <c r="G110" s="11"/>
      <c r="H110" s="11"/>
      <c r="I110" s="11"/>
      <c r="J110" s="11"/>
      <c r="K110" s="11"/>
      <c r="L110" s="10"/>
      <c r="M110" s="11"/>
      <c r="N110" s="11"/>
      <c r="O110" s="11"/>
      <c r="P110" s="11"/>
      <c r="Q110" s="11"/>
      <c r="R110" s="10"/>
      <c r="S110" s="11"/>
      <c r="T110" s="11"/>
      <c r="U110" s="11"/>
      <c r="V110" s="11"/>
      <c r="W110" s="11"/>
    </row>
    <row r="111" spans="1:23" x14ac:dyDescent="0.25">
      <c r="A111" s="10"/>
      <c r="B111" s="11"/>
      <c r="C111" s="11"/>
      <c r="D111" s="11"/>
      <c r="E111" s="11"/>
      <c r="F111" s="10"/>
      <c r="G111" s="11"/>
      <c r="H111" s="11"/>
      <c r="I111" s="11"/>
      <c r="J111" s="11"/>
      <c r="K111" s="11"/>
      <c r="L111" s="10"/>
      <c r="M111" s="11"/>
      <c r="N111" s="11"/>
      <c r="O111" s="11"/>
      <c r="P111" s="11"/>
      <c r="Q111" s="11"/>
      <c r="R111" s="10"/>
      <c r="S111" s="11"/>
      <c r="T111" s="11"/>
      <c r="U111" s="11"/>
      <c r="V111" s="11"/>
      <c r="W111" s="11"/>
    </row>
    <row r="112" spans="1:23" x14ac:dyDescent="0.25">
      <c r="A112" s="10"/>
      <c r="B112" s="11"/>
      <c r="C112" s="11"/>
      <c r="D112" s="11"/>
      <c r="E112" s="11"/>
      <c r="F112" s="10"/>
      <c r="G112" s="11"/>
      <c r="H112" s="11"/>
      <c r="I112" s="11"/>
      <c r="J112" s="11"/>
      <c r="K112" s="11"/>
      <c r="L112" s="10"/>
      <c r="M112" s="11"/>
      <c r="N112" s="11"/>
      <c r="O112" s="11"/>
      <c r="P112" s="11"/>
      <c r="Q112" s="11"/>
      <c r="R112" s="10"/>
      <c r="S112" s="11"/>
      <c r="T112" s="11"/>
      <c r="U112" s="11"/>
      <c r="V112" s="11"/>
      <c r="W112" s="11"/>
    </row>
    <row r="113" spans="1:27" x14ac:dyDescent="0.25">
      <c r="A113" s="10"/>
      <c r="B113" s="11"/>
      <c r="C113" s="11"/>
      <c r="D113" s="11"/>
      <c r="E113" s="11"/>
      <c r="F113" s="10"/>
      <c r="G113" s="11"/>
      <c r="H113" s="11"/>
      <c r="I113" s="11"/>
      <c r="J113" s="11"/>
      <c r="K113" s="11"/>
      <c r="L113" s="10"/>
      <c r="M113" s="11"/>
      <c r="N113" s="11"/>
      <c r="O113" s="11"/>
      <c r="P113" s="11"/>
      <c r="Q113" s="11"/>
      <c r="R113" s="10"/>
      <c r="S113" s="11"/>
      <c r="T113" s="11"/>
      <c r="U113" s="11"/>
      <c r="V113" s="11"/>
      <c r="W113" s="11"/>
    </row>
    <row r="114" spans="1:27" x14ac:dyDescent="0.25">
      <c r="A114" s="10"/>
      <c r="B114" s="11"/>
      <c r="C114" s="11"/>
      <c r="D114" s="11"/>
      <c r="E114" s="11"/>
      <c r="F114" s="10"/>
      <c r="G114" s="11"/>
      <c r="H114" s="11"/>
      <c r="I114" s="11"/>
      <c r="J114" s="11"/>
      <c r="K114" s="11"/>
      <c r="L114" s="10"/>
      <c r="M114" s="11"/>
      <c r="N114" s="11"/>
      <c r="O114" s="11"/>
      <c r="P114" s="11"/>
      <c r="Q114" s="11"/>
      <c r="R114" s="10"/>
      <c r="S114" s="11"/>
      <c r="T114" s="11"/>
      <c r="U114" s="11"/>
      <c r="V114" s="11"/>
      <c r="W114" s="11"/>
    </row>
    <row r="115" spans="1:27" x14ac:dyDescent="0.25">
      <c r="A115" s="126"/>
      <c r="C115" s="25"/>
      <c r="D115" s="25"/>
      <c r="E115" s="25"/>
      <c r="F115" s="126"/>
      <c r="H115" s="25"/>
      <c r="J115" s="25"/>
      <c r="K115" s="25"/>
      <c r="L115" s="126"/>
      <c r="N115" s="25"/>
      <c r="P115" s="25"/>
      <c r="Q115" s="25"/>
      <c r="R115" s="126"/>
      <c r="T115" s="25"/>
      <c r="V115" s="25"/>
      <c r="W115" s="25"/>
    </row>
    <row r="116" spans="1:27" x14ac:dyDescent="0.25">
      <c r="A116" s="126"/>
      <c r="B116" s="2"/>
      <c r="C116" s="24"/>
      <c r="D116" s="24"/>
      <c r="E116" s="25"/>
      <c r="F116" s="57"/>
      <c r="G116" s="2"/>
      <c r="H116" s="24"/>
      <c r="I116" s="24"/>
      <c r="J116" s="24"/>
      <c r="K116" s="25"/>
      <c r="L116" s="57"/>
      <c r="M116" s="2"/>
      <c r="N116" s="24"/>
      <c r="O116" s="24"/>
      <c r="P116" s="24"/>
      <c r="Q116" s="25"/>
      <c r="R116" s="57"/>
      <c r="S116" s="2"/>
      <c r="T116" s="24"/>
      <c r="U116" s="24"/>
      <c r="V116" s="24"/>
      <c r="W116" s="25"/>
    </row>
    <row r="117" spans="1:27" x14ac:dyDescent="0.25">
      <c r="A117" s="26"/>
      <c r="C117" s="25"/>
      <c r="D117" s="25"/>
      <c r="E117" s="25"/>
      <c r="F117" s="26"/>
      <c r="H117" s="25"/>
      <c r="I117" s="16"/>
      <c r="J117" s="25"/>
      <c r="K117" s="25"/>
      <c r="L117" s="26"/>
      <c r="N117" s="25"/>
      <c r="O117" s="16"/>
      <c r="P117" s="25"/>
      <c r="Q117" s="25"/>
      <c r="R117" s="26"/>
      <c r="T117" s="25"/>
      <c r="U117" s="16"/>
      <c r="V117" s="25"/>
      <c r="W117" s="25"/>
    </row>
    <row r="118" spans="1:27" x14ac:dyDescent="0.25">
      <c r="A118" s="26"/>
    </row>
    <row r="119" spans="1:27" x14ac:dyDescent="0.25">
      <c r="A119" s="26"/>
      <c r="G119" s="14"/>
      <c r="J119" s="14"/>
    </row>
    <row r="120" spans="1:27" x14ac:dyDescent="0.25">
      <c r="A120" s="26"/>
      <c r="P120" s="16"/>
    </row>
    <row r="121" spans="1:27" x14ac:dyDescent="0.25">
      <c r="A121" s="26"/>
      <c r="G121" s="31"/>
      <c r="J121" s="31"/>
      <c r="R121" s="54"/>
      <c r="S121" s="55"/>
      <c r="T121" s="24"/>
      <c r="U121" s="24"/>
      <c r="V121" s="128"/>
    </row>
    <row r="122" spans="1:27" x14ac:dyDescent="0.25">
      <c r="A122" s="26"/>
      <c r="Q122" s="4"/>
      <c r="S122" s="1"/>
      <c r="V122" s="59"/>
      <c r="W122" s="4"/>
      <c r="X122" s="59"/>
      <c r="Y122" s="4"/>
      <c r="Z122"/>
      <c r="AA122" s="118"/>
    </row>
    <row r="123" spans="1:27" x14ac:dyDescent="0.25">
      <c r="A123" s="26"/>
      <c r="Q123" s="6"/>
      <c r="R123" s="5"/>
      <c r="S123" s="6"/>
      <c r="T123" s="6"/>
      <c r="U123" s="115"/>
      <c r="V123" s="6"/>
      <c r="W123" s="6"/>
      <c r="X123" s="6"/>
      <c r="Y123" s="6"/>
      <c r="Z123" s="115"/>
      <c r="AA123" s="118"/>
    </row>
    <row r="124" spans="1:27" x14ac:dyDescent="0.25">
      <c r="A124" s="26"/>
      <c r="Q124" s="11"/>
      <c r="R124" s="10"/>
      <c r="S124" s="11"/>
      <c r="T124" s="11"/>
      <c r="U124" s="24"/>
      <c r="V124" s="11"/>
      <c r="W124" s="11"/>
      <c r="X124" s="11"/>
      <c r="Y124" s="11"/>
      <c r="Z124" s="24"/>
      <c r="AA124" s="11"/>
    </row>
    <row r="125" spans="1:27" x14ac:dyDescent="0.25">
      <c r="A125" s="26"/>
      <c r="Q125" s="11"/>
      <c r="R125" s="10"/>
      <c r="S125" s="11"/>
      <c r="T125" s="11"/>
      <c r="U125" s="24"/>
      <c r="V125" s="11"/>
      <c r="W125" s="11"/>
      <c r="X125" s="11"/>
      <c r="Y125" s="11"/>
      <c r="Z125" s="24"/>
      <c r="AA125" s="11"/>
    </row>
    <row r="126" spans="1:27" x14ac:dyDescent="0.25">
      <c r="A126" s="26"/>
      <c r="Q126" s="11"/>
      <c r="R126" s="10"/>
      <c r="S126" s="11"/>
      <c r="T126" s="11"/>
      <c r="U126" s="24"/>
      <c r="V126" s="11"/>
      <c r="W126" s="11"/>
      <c r="X126" s="11"/>
      <c r="Y126" s="11"/>
      <c r="Z126" s="24"/>
      <c r="AA126" s="11"/>
    </row>
    <row r="127" spans="1:27" x14ac:dyDescent="0.25">
      <c r="A127" s="26"/>
      <c r="Q127" s="11"/>
      <c r="R127" s="10"/>
      <c r="S127" s="11"/>
      <c r="T127" s="11"/>
      <c r="U127" s="24"/>
      <c r="V127" s="11"/>
      <c r="W127" s="11"/>
      <c r="X127" s="11"/>
      <c r="Y127" s="11"/>
      <c r="Z127" s="24"/>
      <c r="AA127" s="11"/>
    </row>
    <row r="128" spans="1:27" x14ac:dyDescent="0.25">
      <c r="A128" s="26"/>
      <c r="Q128" s="11"/>
      <c r="R128" s="10"/>
      <c r="S128" s="11"/>
      <c r="T128" s="11"/>
      <c r="U128" s="24"/>
      <c r="V128" s="11"/>
      <c r="W128" s="11"/>
      <c r="X128" s="11"/>
      <c r="Y128" s="11"/>
      <c r="Z128" s="24"/>
      <c r="AA128" s="11"/>
    </row>
    <row r="129" spans="1:27" x14ac:dyDescent="0.25">
      <c r="A129" s="26"/>
      <c r="Q129" s="11"/>
      <c r="R129" s="10"/>
      <c r="S129" s="11"/>
      <c r="T129" s="11"/>
      <c r="U129" s="24"/>
      <c r="V129" s="11"/>
      <c r="W129" s="11"/>
      <c r="X129" s="11"/>
      <c r="Y129" s="11"/>
      <c r="Z129" s="24"/>
      <c r="AA129" s="11"/>
    </row>
    <row r="130" spans="1:27" x14ac:dyDescent="0.25">
      <c r="Q130" s="11"/>
      <c r="R130" s="10"/>
      <c r="S130" s="11"/>
      <c r="T130" s="11"/>
      <c r="U130" s="24"/>
      <c r="V130" s="11"/>
      <c r="W130" s="11"/>
      <c r="X130" s="11"/>
      <c r="Y130" s="11"/>
      <c r="Z130" s="24"/>
      <c r="AA130" s="11"/>
    </row>
    <row r="131" spans="1:27" x14ac:dyDescent="0.25">
      <c r="Q131" s="11"/>
      <c r="R131" s="10"/>
      <c r="S131" s="11"/>
      <c r="T131" s="11"/>
      <c r="U131" s="24"/>
      <c r="V131" s="11"/>
      <c r="W131" s="11"/>
      <c r="X131" s="11"/>
      <c r="Y131" s="11"/>
      <c r="Z131" s="24"/>
      <c r="AA131" s="11"/>
    </row>
    <row r="132" spans="1:27" x14ac:dyDescent="0.25">
      <c r="Q132" s="11"/>
      <c r="R132" s="10"/>
      <c r="S132" s="11"/>
      <c r="T132" s="11"/>
      <c r="U132" s="24"/>
      <c r="V132" s="11"/>
      <c r="W132" s="11"/>
      <c r="X132" s="11"/>
      <c r="Y132" s="11"/>
      <c r="Z132" s="24"/>
      <c r="AA132" s="11"/>
    </row>
    <row r="133" spans="1:27" x14ac:dyDescent="0.25">
      <c r="Q133" s="11"/>
      <c r="R133" s="10"/>
      <c r="S133" s="11"/>
      <c r="T133" s="11"/>
      <c r="U133" s="24"/>
      <c r="V133" s="11"/>
      <c r="W133" s="11"/>
      <c r="X133" s="11"/>
      <c r="Y133" s="11"/>
      <c r="Z133" s="24"/>
      <c r="AA133" s="11"/>
    </row>
    <row r="134" spans="1:27" x14ac:dyDescent="0.25">
      <c r="Q134" s="11"/>
      <c r="R134" s="10"/>
      <c r="S134" s="11"/>
      <c r="T134" s="11"/>
      <c r="U134" s="24"/>
      <c r="V134" s="11"/>
      <c r="W134" s="11"/>
      <c r="X134" s="11"/>
      <c r="Y134" s="11"/>
      <c r="Z134" s="24"/>
      <c r="AA134" s="11"/>
    </row>
    <row r="135" spans="1:27" x14ac:dyDescent="0.25">
      <c r="Q135" s="11"/>
      <c r="R135" s="10"/>
      <c r="S135" s="11"/>
      <c r="T135" s="11"/>
      <c r="U135" s="24"/>
      <c r="V135" s="11"/>
      <c r="W135" s="11"/>
      <c r="X135" s="11"/>
      <c r="Y135" s="11"/>
      <c r="Z135" s="24"/>
      <c r="AA135" s="11"/>
    </row>
    <row r="136" spans="1:27" x14ac:dyDescent="0.25">
      <c r="Q136" s="11"/>
      <c r="R136" s="10"/>
      <c r="S136" s="11"/>
      <c r="T136" s="11"/>
      <c r="U136" s="24"/>
      <c r="V136" s="11"/>
      <c r="W136" s="11"/>
      <c r="X136" s="11"/>
      <c r="Y136" s="11"/>
      <c r="Z136" s="24"/>
      <c r="AA136" s="11"/>
    </row>
    <row r="137" spans="1:27" x14ac:dyDescent="0.25">
      <c r="Q137" s="11"/>
      <c r="R137" s="10"/>
      <c r="S137" s="11"/>
      <c r="T137" s="11"/>
      <c r="U137" s="24"/>
      <c r="V137" s="11"/>
      <c r="W137" s="11"/>
      <c r="X137" s="11"/>
      <c r="Y137" s="11"/>
      <c r="Z137" s="24"/>
      <c r="AA137" s="11"/>
    </row>
    <row r="138" spans="1:27" x14ac:dyDescent="0.25">
      <c r="Q138" s="11"/>
      <c r="R138" s="10"/>
      <c r="S138" s="11"/>
      <c r="T138" s="11"/>
      <c r="U138" s="24"/>
      <c r="V138" s="11"/>
      <c r="W138" s="11"/>
      <c r="X138" s="11"/>
      <c r="Y138" s="11"/>
      <c r="Z138" s="24"/>
      <c r="AA138" s="11"/>
    </row>
    <row r="139" spans="1:27" x14ac:dyDescent="0.25">
      <c r="Q139" s="11"/>
      <c r="R139" s="10"/>
      <c r="S139" s="11"/>
      <c r="T139" s="11"/>
      <c r="U139" s="24"/>
      <c r="V139" s="11"/>
      <c r="W139" s="11"/>
      <c r="X139" s="11"/>
      <c r="Y139" s="11"/>
      <c r="Z139" s="24"/>
      <c r="AA139" s="11"/>
    </row>
    <row r="140" spans="1:27" x14ac:dyDescent="0.25">
      <c r="Q140" s="11"/>
      <c r="R140" s="10"/>
      <c r="S140" s="11"/>
      <c r="T140" s="11"/>
      <c r="U140" s="24"/>
      <c r="V140" s="11"/>
      <c r="W140" s="11"/>
      <c r="X140" s="11"/>
      <c r="Y140" s="11"/>
      <c r="Z140" s="24"/>
      <c r="AA140" s="11"/>
    </row>
    <row r="141" spans="1:27" x14ac:dyDescent="0.25">
      <c r="Q141" s="11"/>
      <c r="R141" s="10"/>
      <c r="S141" s="129"/>
      <c r="T141" s="11"/>
      <c r="U141" s="24"/>
      <c r="V141" s="11"/>
      <c r="W141" s="11"/>
      <c r="X141" s="11"/>
      <c r="Y141" s="11"/>
      <c r="Z141" s="24"/>
      <c r="AA141" s="11"/>
    </row>
    <row r="142" spans="1:27" x14ac:dyDescent="0.25">
      <c r="Q142" s="11"/>
      <c r="R142" s="10"/>
      <c r="S142" s="11"/>
      <c r="T142" s="11"/>
      <c r="U142" s="24"/>
      <c r="V142" s="11"/>
      <c r="W142" s="11"/>
      <c r="X142" s="11"/>
      <c r="Y142" s="11"/>
      <c r="Z142" s="24"/>
      <c r="AA142" s="11"/>
    </row>
    <row r="143" spans="1:27" x14ac:dyDescent="0.25">
      <c r="Q143" s="11"/>
      <c r="R143" s="10"/>
      <c r="S143" s="11"/>
      <c r="T143" s="11"/>
      <c r="U143" s="24"/>
      <c r="V143" s="11"/>
      <c r="W143" s="11"/>
      <c r="X143" s="11"/>
      <c r="Y143" s="11"/>
      <c r="Z143" s="24"/>
      <c r="AA143" s="11"/>
    </row>
    <row r="144" spans="1:27" x14ac:dyDescent="0.25">
      <c r="Q144" s="11"/>
      <c r="R144" s="10"/>
      <c r="S144" s="11"/>
      <c r="T144" s="11"/>
      <c r="U144" s="24"/>
      <c r="V144" s="11"/>
      <c r="W144" s="11"/>
      <c r="X144" s="11"/>
      <c r="Y144" s="11"/>
      <c r="Z144" s="24"/>
      <c r="AA144" s="11"/>
    </row>
    <row r="145" spans="17:27" x14ac:dyDescent="0.25">
      <c r="Q145" s="11"/>
      <c r="R145" s="10"/>
      <c r="S145" s="11"/>
      <c r="T145" s="11"/>
      <c r="U145" s="24"/>
      <c r="V145" s="11"/>
      <c r="W145" s="11"/>
      <c r="X145" s="11"/>
      <c r="Y145" s="11"/>
      <c r="Z145" s="24"/>
      <c r="AA145" s="11"/>
    </row>
    <row r="146" spans="17:27" x14ac:dyDescent="0.25">
      <c r="Q146" s="11"/>
      <c r="R146" s="10"/>
      <c r="S146" s="11"/>
      <c r="T146" s="11"/>
      <c r="U146" s="24"/>
      <c r="V146" s="11"/>
      <c r="W146" s="11"/>
      <c r="X146" s="11"/>
      <c r="Y146" s="11"/>
      <c r="Z146" s="24"/>
      <c r="AA146" s="11"/>
    </row>
    <row r="147" spans="17:27" x14ac:dyDescent="0.25">
      <c r="Q147" s="11"/>
      <c r="R147" s="10"/>
      <c r="S147" s="11"/>
      <c r="T147" s="11"/>
      <c r="U147" s="24"/>
      <c r="V147" s="11"/>
      <c r="W147" s="11"/>
      <c r="X147" s="11"/>
      <c r="Y147" s="11"/>
      <c r="Z147" s="24"/>
      <c r="AA147" s="11"/>
    </row>
    <row r="148" spans="17:27" x14ac:dyDescent="0.25">
      <c r="Q148" s="11"/>
      <c r="R148" s="10"/>
      <c r="S148" s="11"/>
      <c r="T148" s="11"/>
      <c r="U148" s="24"/>
      <c r="V148" s="11"/>
      <c r="W148" s="11"/>
      <c r="X148" s="11"/>
      <c r="Y148" s="11"/>
      <c r="Z148" s="24"/>
      <c r="AA148" s="11"/>
    </row>
    <row r="149" spans="17:27" x14ac:dyDescent="0.25">
      <c r="Q149" s="11"/>
      <c r="R149" s="10"/>
      <c r="S149" s="11"/>
      <c r="T149" s="11"/>
      <c r="U149" s="24"/>
      <c r="V149" s="11"/>
      <c r="W149" s="11"/>
      <c r="X149" s="11"/>
      <c r="Y149" s="11"/>
      <c r="Z149" s="24"/>
      <c r="AA149" s="11"/>
    </row>
    <row r="150" spans="17:27" x14ac:dyDescent="0.25">
      <c r="Q150" s="11"/>
      <c r="R150" s="10"/>
      <c r="S150" s="11"/>
      <c r="T150" s="11"/>
      <c r="U150" s="24"/>
      <c r="V150" s="11"/>
      <c r="W150" s="11"/>
      <c r="X150" s="11"/>
      <c r="Y150" s="11"/>
      <c r="Z150" s="24"/>
      <c r="AA150" s="11"/>
    </row>
    <row r="151" spans="17:27" x14ac:dyDescent="0.25">
      <c r="Q151" s="11"/>
      <c r="R151" s="10"/>
      <c r="S151" s="11"/>
      <c r="T151" s="11"/>
      <c r="U151" s="24"/>
      <c r="V151" s="11"/>
      <c r="W151" s="11"/>
      <c r="X151" s="11"/>
      <c r="Y151" s="11"/>
      <c r="Z151" s="24"/>
      <c r="AA151" s="11"/>
    </row>
    <row r="152" spans="17:27" x14ac:dyDescent="0.25">
      <c r="Q152" s="11"/>
      <c r="R152" s="10"/>
      <c r="S152" s="11"/>
      <c r="T152" s="11"/>
      <c r="U152" s="24"/>
      <c r="V152" s="11"/>
      <c r="W152" s="11"/>
      <c r="X152" s="11"/>
      <c r="Y152" s="11"/>
      <c r="Z152" s="24"/>
      <c r="AA152" s="11"/>
    </row>
    <row r="153" spans="17:27" x14ac:dyDescent="0.25">
      <c r="Q153" s="11"/>
      <c r="R153" s="10"/>
      <c r="S153" s="11"/>
      <c r="T153" s="11"/>
      <c r="U153" s="24"/>
      <c r="V153" s="11"/>
      <c r="W153" s="11"/>
      <c r="X153" s="11"/>
      <c r="Y153" s="11"/>
      <c r="Z153" s="24"/>
      <c r="AA153" s="11"/>
    </row>
    <row r="154" spans="17:27" x14ac:dyDescent="0.25">
      <c r="Q154" s="11"/>
      <c r="R154" s="10"/>
      <c r="S154" s="11"/>
      <c r="T154" s="11"/>
      <c r="U154" s="24"/>
      <c r="V154" s="11"/>
      <c r="W154" s="11"/>
      <c r="X154" s="11"/>
      <c r="Y154" s="11"/>
      <c r="Z154" s="24"/>
      <c r="AA154" s="11"/>
    </row>
    <row r="155" spans="17:27" x14ac:dyDescent="0.25">
      <c r="Q155" s="11"/>
      <c r="R155" s="10"/>
      <c r="S155" s="11"/>
      <c r="T155" s="11"/>
      <c r="U155" s="31"/>
      <c r="V155" s="11"/>
      <c r="W155" s="11"/>
      <c r="X155" s="11"/>
      <c r="Y155" s="11"/>
      <c r="Z155" s="11"/>
      <c r="AA155" s="11"/>
    </row>
    <row r="156" spans="17:27" x14ac:dyDescent="0.25">
      <c r="Q156" s="25"/>
      <c r="R156" s="57"/>
      <c r="S156" s="2"/>
      <c r="U156" s="24"/>
      <c r="V156" s="24"/>
      <c r="W156" s="24"/>
      <c r="X156" s="24"/>
      <c r="Y156" s="24"/>
      <c r="Z156" s="24"/>
      <c r="AA156" s="25"/>
    </row>
    <row r="157" spans="17:27" x14ac:dyDescent="0.25">
      <c r="Q157" s="25"/>
      <c r="R157" s="57"/>
      <c r="S157" s="2"/>
      <c r="U157" s="130"/>
      <c r="V157" s="16"/>
      <c r="W157" s="25"/>
      <c r="X157" s="16"/>
      <c r="Y157" s="25"/>
      <c r="Z157" s="130"/>
      <c r="AA157" s="130"/>
    </row>
    <row r="158" spans="17:27" x14ac:dyDescent="0.25">
      <c r="Q158" s="25"/>
      <c r="Z158"/>
      <c r="AA158"/>
    </row>
    <row r="159" spans="17:27" x14ac:dyDescent="0.25">
      <c r="R159" s="54"/>
      <c r="S159" s="55"/>
      <c r="T159" s="24"/>
      <c r="U159" s="24"/>
      <c r="V159" s="128"/>
    </row>
    <row r="160" spans="17:27" x14ac:dyDescent="0.25">
      <c r="S160" s="1"/>
      <c r="V160" s="59"/>
      <c r="W160" s="4"/>
      <c r="X160" s="59"/>
      <c r="Y160" s="4"/>
      <c r="Z160"/>
      <c r="AA160" s="118"/>
    </row>
    <row r="161" spans="18:27" x14ac:dyDescent="0.25">
      <c r="R161" s="5"/>
      <c r="S161" s="6"/>
      <c r="T161" s="6"/>
      <c r="U161" s="115"/>
      <c r="V161" s="6"/>
      <c r="W161" s="6"/>
      <c r="X161" s="6"/>
      <c r="Y161" s="6"/>
      <c r="Z161" s="115"/>
      <c r="AA161" s="118"/>
    </row>
    <row r="162" spans="18:27" x14ac:dyDescent="0.25">
      <c r="R162" s="10"/>
      <c r="S162" s="11"/>
      <c r="T162" s="11"/>
      <c r="U162" s="24"/>
      <c r="V162" s="11"/>
      <c r="W162" s="11"/>
      <c r="X162" s="11"/>
      <c r="Y162" s="11"/>
      <c r="Z162" s="24"/>
      <c r="AA162" s="11"/>
    </row>
    <row r="163" spans="18:27" x14ac:dyDescent="0.25">
      <c r="R163" s="10"/>
      <c r="S163" s="11"/>
      <c r="T163" s="11"/>
      <c r="U163" s="24"/>
      <c r="V163" s="11"/>
      <c r="W163" s="11"/>
      <c r="X163" s="11"/>
      <c r="Y163" s="11"/>
      <c r="Z163" s="24"/>
      <c r="AA163" s="11"/>
    </row>
    <row r="164" spans="18:27" x14ac:dyDescent="0.25">
      <c r="R164" s="10"/>
      <c r="S164" s="11"/>
      <c r="T164" s="11"/>
      <c r="U164" s="24"/>
      <c r="V164" s="11"/>
      <c r="W164" s="11"/>
      <c r="X164" s="11"/>
      <c r="Y164" s="11"/>
      <c r="Z164" s="24"/>
      <c r="AA164" s="11"/>
    </row>
    <row r="165" spans="18:27" x14ac:dyDescent="0.25">
      <c r="R165" s="10"/>
      <c r="S165" s="11"/>
      <c r="T165" s="11"/>
      <c r="U165" s="24"/>
      <c r="V165" s="11"/>
      <c r="W165" s="11"/>
      <c r="X165" s="11"/>
      <c r="Y165" s="11"/>
      <c r="Z165" s="24"/>
      <c r="AA165" s="11"/>
    </row>
    <row r="166" spans="18:27" x14ac:dyDescent="0.25">
      <c r="R166" s="10"/>
      <c r="S166" s="11"/>
      <c r="T166" s="11"/>
      <c r="U166" s="24"/>
      <c r="V166" s="11"/>
      <c r="W166" s="11"/>
      <c r="X166" s="11"/>
      <c r="Y166" s="11"/>
      <c r="Z166" s="24"/>
      <c r="AA166" s="11"/>
    </row>
    <row r="167" spans="18:27" x14ac:dyDescent="0.25">
      <c r="R167" s="10"/>
      <c r="S167" s="11"/>
      <c r="T167" s="11"/>
      <c r="U167" s="24"/>
      <c r="V167" s="11"/>
      <c r="W167" s="11"/>
      <c r="X167" s="11"/>
      <c r="Y167" s="11"/>
      <c r="Z167" s="24"/>
      <c r="AA167" s="11"/>
    </row>
    <row r="168" spans="18:27" x14ac:dyDescent="0.25">
      <c r="R168" s="10"/>
      <c r="S168" s="11"/>
      <c r="T168" s="11"/>
      <c r="U168" s="24"/>
      <c r="V168" s="11"/>
      <c r="W168" s="11"/>
      <c r="X168" s="11"/>
      <c r="Y168" s="11"/>
      <c r="Z168" s="24"/>
      <c r="AA168" s="11"/>
    </row>
    <row r="169" spans="18:27" x14ac:dyDescent="0.25">
      <c r="R169" s="10"/>
      <c r="S169" s="11"/>
      <c r="T169" s="11"/>
      <c r="U169" s="24"/>
      <c r="V169" s="11"/>
      <c r="W169" s="11"/>
      <c r="X169" s="11"/>
      <c r="Y169" s="11"/>
      <c r="Z169" s="24"/>
      <c r="AA169" s="11"/>
    </row>
    <row r="170" spans="18:27" x14ac:dyDescent="0.25">
      <c r="R170" s="10"/>
      <c r="S170" s="11"/>
      <c r="T170" s="11"/>
      <c r="U170" s="24"/>
      <c r="V170" s="11"/>
      <c r="W170" s="11"/>
      <c r="X170" s="11"/>
      <c r="Y170" s="11"/>
      <c r="Z170" s="24"/>
      <c r="AA170" s="11"/>
    </row>
    <row r="171" spans="18:27" x14ac:dyDescent="0.25">
      <c r="R171" s="10"/>
      <c r="S171" s="11"/>
      <c r="T171" s="11"/>
      <c r="U171" s="24"/>
      <c r="V171" s="11"/>
      <c r="W171" s="11"/>
      <c r="X171" s="11"/>
      <c r="Y171" s="11"/>
      <c r="Z171" s="24"/>
      <c r="AA171" s="11"/>
    </row>
    <row r="172" spans="18:27" x14ac:dyDescent="0.25">
      <c r="R172" s="10"/>
      <c r="S172" s="11"/>
      <c r="T172" s="11"/>
      <c r="U172" s="24"/>
      <c r="V172" s="11"/>
      <c r="W172" s="11"/>
      <c r="X172" s="11"/>
      <c r="Y172" s="11"/>
      <c r="Z172" s="24"/>
      <c r="AA172" s="11"/>
    </row>
    <row r="173" spans="18:27" x14ac:dyDescent="0.25">
      <c r="R173" s="10"/>
      <c r="S173" s="11"/>
      <c r="T173" s="11"/>
      <c r="U173" s="24"/>
      <c r="V173" s="11"/>
      <c r="W173" s="11"/>
      <c r="X173" s="11"/>
      <c r="Y173" s="11"/>
      <c r="Z173" s="24"/>
      <c r="AA173" s="11"/>
    </row>
    <row r="174" spans="18:27" x14ac:dyDescent="0.25">
      <c r="R174" s="10"/>
      <c r="S174" s="11"/>
      <c r="T174" s="11"/>
      <c r="U174" s="24"/>
      <c r="V174" s="11"/>
      <c r="W174" s="11"/>
      <c r="X174" s="11"/>
      <c r="Y174" s="11"/>
      <c r="Z174" s="24"/>
      <c r="AA174" s="11"/>
    </row>
    <row r="175" spans="18:27" x14ac:dyDescent="0.25">
      <c r="R175" s="10"/>
      <c r="S175" s="11"/>
      <c r="T175" s="11"/>
      <c r="U175" s="24"/>
      <c r="V175" s="11"/>
      <c r="W175" s="11"/>
      <c r="X175" s="11"/>
      <c r="Y175" s="11"/>
      <c r="Z175" s="24"/>
      <c r="AA175" s="11"/>
    </row>
    <row r="176" spans="18:27" x14ac:dyDescent="0.25">
      <c r="R176" s="10"/>
      <c r="S176" s="11"/>
      <c r="T176" s="11"/>
      <c r="U176" s="24"/>
      <c r="V176" s="11"/>
      <c r="W176" s="11"/>
      <c r="X176" s="11"/>
      <c r="Y176" s="11"/>
      <c r="Z176" s="24"/>
      <c r="AA176" s="11"/>
    </row>
    <row r="177" spans="18:27" x14ac:dyDescent="0.25">
      <c r="R177" s="10"/>
      <c r="S177" s="11"/>
      <c r="T177" s="11"/>
      <c r="U177" s="24"/>
      <c r="V177" s="11"/>
      <c r="W177" s="11"/>
      <c r="X177" s="11"/>
      <c r="Y177" s="11"/>
      <c r="Z177" s="24"/>
      <c r="AA177" s="11"/>
    </row>
    <row r="178" spans="18:27" x14ac:dyDescent="0.25">
      <c r="R178" s="10"/>
      <c r="S178" s="11"/>
      <c r="T178" s="11"/>
      <c r="U178" s="24"/>
      <c r="V178" s="11"/>
      <c r="W178" s="11"/>
      <c r="X178" s="11"/>
      <c r="Y178" s="11"/>
      <c r="Z178" s="24"/>
      <c r="AA178" s="11"/>
    </row>
    <row r="179" spans="18:27" x14ac:dyDescent="0.25">
      <c r="R179" s="10"/>
      <c r="S179" s="129"/>
      <c r="T179" s="11"/>
      <c r="U179" s="24"/>
      <c r="V179" s="11"/>
      <c r="W179" s="11"/>
      <c r="X179" s="11"/>
      <c r="Y179" s="11"/>
      <c r="Z179" s="24"/>
      <c r="AA179" s="11"/>
    </row>
    <row r="180" spans="18:27" x14ac:dyDescent="0.25">
      <c r="R180" s="10"/>
      <c r="S180" s="11"/>
      <c r="T180" s="11"/>
      <c r="U180" s="24"/>
      <c r="V180" s="11"/>
      <c r="W180" s="11"/>
      <c r="X180" s="11"/>
      <c r="Y180" s="11"/>
      <c r="Z180" s="24"/>
      <c r="AA180" s="11"/>
    </row>
    <row r="181" spans="18:27" x14ac:dyDescent="0.25">
      <c r="R181" s="10"/>
      <c r="S181" s="11"/>
      <c r="T181" s="11"/>
      <c r="U181" s="24"/>
      <c r="V181" s="11"/>
      <c r="W181" s="11"/>
      <c r="X181" s="11"/>
      <c r="Y181" s="11"/>
      <c r="Z181" s="24"/>
      <c r="AA181" s="11"/>
    </row>
    <row r="182" spans="18:27" x14ac:dyDescent="0.25">
      <c r="R182" s="10"/>
      <c r="S182" s="11"/>
      <c r="T182" s="11"/>
      <c r="U182" s="24"/>
      <c r="V182" s="11"/>
      <c r="W182" s="11"/>
      <c r="X182" s="11"/>
      <c r="Y182" s="11"/>
      <c r="Z182" s="24"/>
      <c r="AA182" s="11"/>
    </row>
    <row r="183" spans="18:27" x14ac:dyDescent="0.25">
      <c r="R183" s="10"/>
      <c r="S183" s="11"/>
      <c r="T183" s="11"/>
      <c r="U183" s="24"/>
      <c r="V183" s="11"/>
      <c r="W183" s="11"/>
      <c r="X183" s="11"/>
      <c r="Y183" s="11"/>
      <c r="Z183" s="24"/>
      <c r="AA183" s="11"/>
    </row>
    <row r="184" spans="18:27" x14ac:dyDescent="0.25">
      <c r="R184" s="10"/>
      <c r="S184" s="11"/>
      <c r="T184" s="11"/>
      <c r="U184" s="24"/>
      <c r="V184" s="11"/>
      <c r="W184" s="11"/>
      <c r="X184" s="11"/>
      <c r="Y184" s="11"/>
      <c r="Z184" s="24"/>
      <c r="AA184" s="11"/>
    </row>
    <row r="185" spans="18:27" x14ac:dyDescent="0.25">
      <c r="R185" s="10"/>
      <c r="S185" s="11"/>
      <c r="T185" s="11"/>
      <c r="U185" s="24"/>
      <c r="V185" s="11"/>
      <c r="W185" s="11"/>
      <c r="X185" s="11"/>
      <c r="Y185" s="11"/>
      <c r="Z185" s="24"/>
      <c r="AA185" s="11"/>
    </row>
    <row r="186" spans="18:27" x14ac:dyDescent="0.25">
      <c r="R186" s="10"/>
      <c r="S186" s="11"/>
      <c r="T186" s="11"/>
      <c r="U186" s="24"/>
      <c r="V186" s="11"/>
      <c r="W186" s="11"/>
      <c r="X186" s="11"/>
      <c r="Y186" s="11"/>
      <c r="Z186" s="24"/>
      <c r="AA186" s="11"/>
    </row>
    <row r="187" spans="18:27" x14ac:dyDescent="0.25">
      <c r="R187" s="10"/>
      <c r="S187" s="11"/>
      <c r="T187" s="11"/>
      <c r="U187" s="24"/>
      <c r="V187" s="11"/>
      <c r="W187" s="11"/>
      <c r="X187" s="11"/>
      <c r="Y187" s="11"/>
      <c r="Z187" s="24"/>
      <c r="AA187" s="11"/>
    </row>
    <row r="188" spans="18:27" x14ac:dyDescent="0.25">
      <c r="R188" s="10"/>
      <c r="S188" s="11"/>
      <c r="T188" s="11"/>
      <c r="U188" s="24"/>
      <c r="V188" s="11"/>
      <c r="W188" s="11"/>
      <c r="X188" s="11"/>
      <c r="Y188" s="11"/>
      <c r="Z188" s="24"/>
      <c r="AA188" s="11"/>
    </row>
    <row r="189" spans="18:27" x14ac:dyDescent="0.25">
      <c r="R189" s="10"/>
      <c r="S189" s="11"/>
      <c r="T189" s="11"/>
      <c r="U189" s="24"/>
      <c r="V189" s="11"/>
      <c r="W189" s="11"/>
      <c r="X189" s="11"/>
      <c r="Y189" s="11"/>
      <c r="Z189" s="24"/>
      <c r="AA189" s="11"/>
    </row>
    <row r="190" spans="18:27" x14ac:dyDescent="0.25">
      <c r="R190" s="10"/>
      <c r="S190" s="11"/>
      <c r="T190" s="11"/>
      <c r="U190" s="24"/>
      <c r="V190" s="11"/>
      <c r="W190" s="11"/>
      <c r="X190" s="11"/>
      <c r="Y190" s="11"/>
      <c r="Z190" s="24"/>
      <c r="AA190" s="11"/>
    </row>
    <row r="191" spans="18:27" x14ac:dyDescent="0.25">
      <c r="R191" s="10"/>
      <c r="S191" s="11"/>
      <c r="T191" s="11"/>
      <c r="U191" s="24"/>
      <c r="V191" s="11"/>
      <c r="W191" s="11"/>
      <c r="X191" s="11"/>
      <c r="Y191" s="11"/>
      <c r="Z191" s="24"/>
      <c r="AA191" s="11"/>
    </row>
    <row r="192" spans="18:27" x14ac:dyDescent="0.25">
      <c r="R192" s="10"/>
      <c r="S192" s="11"/>
      <c r="T192" s="11"/>
      <c r="U192" s="24"/>
      <c r="V192" s="11"/>
      <c r="W192" s="11"/>
      <c r="X192" s="11"/>
      <c r="Y192" s="11"/>
      <c r="Z192" s="24"/>
      <c r="AA192" s="11"/>
    </row>
    <row r="193" spans="18:27" x14ac:dyDescent="0.25">
      <c r="R193" s="10"/>
      <c r="S193" s="11"/>
      <c r="T193" s="11"/>
      <c r="U193" s="25"/>
      <c r="V193" s="11"/>
      <c r="W193" s="11"/>
      <c r="X193" s="11"/>
      <c r="Y193" s="11"/>
      <c r="Z193" s="11"/>
      <c r="AA193" s="11"/>
    </row>
    <row r="194" spans="18:27" x14ac:dyDescent="0.25">
      <c r="R194" s="57"/>
      <c r="S194" s="2"/>
      <c r="U194" s="24"/>
      <c r="V194" s="24"/>
      <c r="W194" s="24"/>
      <c r="X194" s="24"/>
      <c r="Y194" s="24"/>
      <c r="Z194" s="24"/>
      <c r="AA194" s="25"/>
    </row>
    <row r="195" spans="18:27" x14ac:dyDescent="0.25">
      <c r="R195" s="57"/>
      <c r="S195" s="2"/>
      <c r="U195" s="131"/>
      <c r="V195" s="16"/>
      <c r="W195" s="25"/>
      <c r="X195" s="16"/>
      <c r="Y195" s="25"/>
      <c r="Z195" s="132"/>
      <c r="AA195" s="131"/>
    </row>
    <row r="198" spans="18:27" x14ac:dyDescent="0.25">
      <c r="R198" s="54"/>
      <c r="S198" s="55"/>
      <c r="T198" s="24"/>
      <c r="U198" s="24"/>
      <c r="V198" s="128"/>
    </row>
    <row r="199" spans="18:27" x14ac:dyDescent="0.25">
      <c r="S199" s="1"/>
      <c r="V199" s="59"/>
      <c r="W199" s="4"/>
      <c r="X199" s="59"/>
      <c r="Y199" s="4"/>
      <c r="Z199"/>
      <c r="AA199" s="118"/>
    </row>
    <row r="200" spans="18:27" x14ac:dyDescent="0.25">
      <c r="R200" s="5"/>
      <c r="S200" s="6"/>
      <c r="T200" s="6"/>
      <c r="U200" s="115"/>
      <c r="V200" s="6"/>
      <c r="W200" s="6"/>
      <c r="X200" s="6"/>
      <c r="Y200" s="6"/>
      <c r="Z200" s="115"/>
      <c r="AA200" s="118"/>
    </row>
    <row r="201" spans="18:27" x14ac:dyDescent="0.25">
      <c r="R201" s="10"/>
      <c r="S201" s="11"/>
      <c r="T201" s="11"/>
      <c r="U201" s="24"/>
      <c r="V201" s="11"/>
      <c r="W201" s="11"/>
      <c r="X201" s="11"/>
      <c r="Y201" s="11"/>
      <c r="Z201" s="24"/>
      <c r="AA201" s="11"/>
    </row>
    <row r="202" spans="18:27" x14ac:dyDescent="0.25">
      <c r="R202" s="10"/>
      <c r="S202" s="11"/>
      <c r="T202" s="11"/>
      <c r="U202" s="24"/>
      <c r="V202" s="11"/>
      <c r="W202" s="11"/>
      <c r="X202" s="11"/>
      <c r="Y202" s="11"/>
      <c r="Z202" s="24"/>
      <c r="AA202" s="11"/>
    </row>
    <row r="203" spans="18:27" x14ac:dyDescent="0.25">
      <c r="R203" s="10"/>
      <c r="S203" s="11"/>
      <c r="T203" s="11"/>
      <c r="U203" s="24"/>
      <c r="V203" s="11"/>
      <c r="W203" s="11"/>
      <c r="X203" s="11"/>
      <c r="Y203" s="11"/>
      <c r="Z203" s="24"/>
      <c r="AA203" s="11"/>
    </row>
    <row r="204" spans="18:27" x14ac:dyDescent="0.25">
      <c r="R204" s="10"/>
      <c r="S204" s="11"/>
      <c r="T204" s="11"/>
      <c r="U204" s="24"/>
      <c r="V204" s="11"/>
      <c r="W204" s="11"/>
      <c r="X204" s="11"/>
      <c r="Y204" s="11"/>
      <c r="Z204" s="24"/>
      <c r="AA204" s="11"/>
    </row>
    <row r="205" spans="18:27" x14ac:dyDescent="0.25">
      <c r="R205" s="10"/>
      <c r="S205" s="11"/>
      <c r="T205" s="11"/>
      <c r="U205" s="24"/>
      <c r="V205" s="11"/>
      <c r="W205" s="11"/>
      <c r="X205" s="11"/>
      <c r="Y205" s="11"/>
      <c r="Z205" s="24"/>
      <c r="AA205" s="11"/>
    </row>
    <row r="206" spans="18:27" x14ac:dyDescent="0.25">
      <c r="R206" s="10"/>
      <c r="S206" s="11"/>
      <c r="T206" s="11"/>
      <c r="U206" s="24"/>
      <c r="V206" s="11"/>
      <c r="W206" s="11"/>
      <c r="X206" s="11"/>
      <c r="Y206" s="11"/>
      <c r="Z206" s="24"/>
      <c r="AA206" s="11"/>
    </row>
    <row r="207" spans="18:27" x14ac:dyDescent="0.25">
      <c r="R207" s="10"/>
      <c r="S207" s="11"/>
      <c r="T207" s="11"/>
      <c r="U207" s="24"/>
      <c r="V207" s="11"/>
      <c r="W207" s="11"/>
      <c r="X207" s="11"/>
      <c r="Y207" s="11"/>
      <c r="Z207" s="24"/>
      <c r="AA207" s="11"/>
    </row>
    <row r="208" spans="18:27" x14ac:dyDescent="0.25">
      <c r="R208" s="10"/>
      <c r="S208" s="11"/>
      <c r="T208" s="11"/>
      <c r="U208" s="24"/>
      <c r="V208" s="11"/>
      <c r="W208" s="11"/>
      <c r="X208" s="11"/>
      <c r="Y208" s="11"/>
      <c r="Z208" s="24"/>
      <c r="AA208" s="11"/>
    </row>
    <row r="209" spans="18:27" x14ac:dyDescent="0.25">
      <c r="R209" s="10"/>
      <c r="S209" s="11"/>
      <c r="T209" s="11"/>
      <c r="U209" s="24"/>
      <c r="V209" s="11"/>
      <c r="W209" s="11"/>
      <c r="X209" s="11"/>
      <c r="Y209" s="11"/>
      <c r="Z209" s="24"/>
      <c r="AA209" s="11"/>
    </row>
    <row r="210" spans="18:27" x14ac:dyDescent="0.25">
      <c r="R210" s="10"/>
      <c r="S210" s="11"/>
      <c r="T210" s="11"/>
      <c r="U210" s="24"/>
      <c r="V210" s="11"/>
      <c r="W210" s="11"/>
      <c r="X210" s="11"/>
      <c r="Y210" s="11"/>
      <c r="Z210" s="24"/>
      <c r="AA210" s="11"/>
    </row>
    <row r="211" spans="18:27" x14ac:dyDescent="0.25">
      <c r="R211" s="10"/>
      <c r="S211" s="11"/>
      <c r="T211" s="11"/>
      <c r="U211" s="24"/>
      <c r="V211" s="11"/>
      <c r="W211" s="11"/>
      <c r="X211" s="11"/>
      <c r="Y211" s="11"/>
      <c r="Z211" s="24"/>
      <c r="AA211" s="11"/>
    </row>
    <row r="212" spans="18:27" x14ac:dyDescent="0.25">
      <c r="R212" s="10"/>
      <c r="S212" s="11"/>
      <c r="T212" s="11"/>
      <c r="U212" s="24"/>
      <c r="V212" s="11"/>
      <c r="W212" s="11"/>
      <c r="X212" s="11"/>
      <c r="Y212" s="11"/>
      <c r="Z212" s="24"/>
      <c r="AA212" s="11"/>
    </row>
    <row r="213" spans="18:27" x14ac:dyDescent="0.25">
      <c r="R213" s="10"/>
      <c r="S213" s="11"/>
      <c r="T213" s="11"/>
      <c r="U213" s="24"/>
      <c r="V213" s="11"/>
      <c r="W213" s="11"/>
      <c r="X213" s="11"/>
      <c r="Y213" s="11"/>
      <c r="Z213" s="24"/>
      <c r="AA213" s="11"/>
    </row>
    <row r="214" spans="18:27" x14ac:dyDescent="0.25">
      <c r="R214" s="10"/>
      <c r="S214" s="11"/>
      <c r="T214" s="11"/>
      <c r="U214" s="24"/>
      <c r="V214" s="11"/>
      <c r="W214" s="11"/>
      <c r="X214" s="11"/>
      <c r="Y214" s="11"/>
      <c r="Z214" s="24"/>
      <c r="AA214" s="11"/>
    </row>
    <row r="215" spans="18:27" x14ac:dyDescent="0.25">
      <c r="R215" s="10"/>
      <c r="S215" s="11"/>
      <c r="T215" s="11"/>
      <c r="U215" s="24"/>
      <c r="V215" s="11"/>
      <c r="W215" s="11"/>
      <c r="X215" s="11"/>
      <c r="Y215" s="11"/>
      <c r="Z215" s="24"/>
      <c r="AA215" s="11"/>
    </row>
    <row r="216" spans="18:27" x14ac:dyDescent="0.25">
      <c r="R216" s="10"/>
      <c r="S216" s="11"/>
      <c r="T216" s="11"/>
      <c r="U216" s="24"/>
      <c r="V216" s="11"/>
      <c r="W216" s="11"/>
      <c r="X216" s="11"/>
      <c r="Y216" s="11"/>
      <c r="Z216" s="24"/>
      <c r="AA216" s="11"/>
    </row>
    <row r="217" spans="18:27" x14ac:dyDescent="0.25">
      <c r="R217" s="10"/>
      <c r="S217" s="11"/>
      <c r="T217" s="11"/>
      <c r="U217" s="24"/>
      <c r="V217" s="11"/>
      <c r="W217" s="11"/>
      <c r="X217" s="11"/>
      <c r="Y217" s="11"/>
      <c r="Z217" s="24"/>
      <c r="AA217" s="11"/>
    </row>
    <row r="218" spans="18:27" x14ac:dyDescent="0.25">
      <c r="R218" s="10"/>
      <c r="S218" s="129"/>
      <c r="T218" s="11"/>
      <c r="U218" s="24"/>
      <c r="V218" s="11"/>
      <c r="W218" s="11"/>
      <c r="X218" s="11"/>
      <c r="Y218" s="11"/>
      <c r="Z218" s="24"/>
      <c r="AA218" s="11"/>
    </row>
    <row r="219" spans="18:27" x14ac:dyDescent="0.25">
      <c r="R219" s="10"/>
      <c r="S219" s="11"/>
      <c r="T219" s="11"/>
      <c r="U219" s="24"/>
      <c r="V219" s="11"/>
      <c r="W219" s="11"/>
      <c r="X219" s="11"/>
      <c r="Y219" s="11"/>
      <c r="Z219" s="24"/>
      <c r="AA219" s="11"/>
    </row>
    <row r="220" spans="18:27" x14ac:dyDescent="0.25">
      <c r="R220" s="10"/>
      <c r="S220" s="11"/>
      <c r="T220" s="11"/>
      <c r="U220" s="24"/>
      <c r="V220" s="11"/>
      <c r="W220" s="11"/>
      <c r="X220" s="11"/>
      <c r="Y220" s="11"/>
      <c r="Z220" s="24"/>
      <c r="AA220" s="11"/>
    </row>
    <row r="221" spans="18:27" x14ac:dyDescent="0.25">
      <c r="R221" s="10"/>
      <c r="S221" s="11"/>
      <c r="T221" s="11"/>
      <c r="U221" s="24"/>
      <c r="V221" s="11"/>
      <c r="W221" s="11"/>
      <c r="X221" s="11"/>
      <c r="Y221" s="11"/>
      <c r="Z221" s="24"/>
      <c r="AA221" s="11"/>
    </row>
    <row r="222" spans="18:27" x14ac:dyDescent="0.25">
      <c r="R222" s="10"/>
      <c r="S222" s="11"/>
      <c r="T222" s="11"/>
      <c r="U222" s="24"/>
      <c r="V222" s="11"/>
      <c r="W222" s="11"/>
      <c r="X222" s="11"/>
      <c r="Y222" s="11"/>
      <c r="Z222" s="24"/>
      <c r="AA222" s="11"/>
    </row>
    <row r="223" spans="18:27" x14ac:dyDescent="0.25">
      <c r="R223" s="10"/>
      <c r="S223" s="11"/>
      <c r="T223" s="11"/>
      <c r="U223" s="24"/>
      <c r="V223" s="11"/>
      <c r="W223" s="11"/>
      <c r="X223" s="11"/>
      <c r="Y223" s="11"/>
      <c r="Z223" s="24"/>
      <c r="AA223" s="11"/>
    </row>
    <row r="224" spans="18:27" x14ac:dyDescent="0.25">
      <c r="R224" s="10"/>
      <c r="S224" s="11"/>
      <c r="T224" s="11"/>
      <c r="U224" s="24"/>
      <c r="V224" s="11"/>
      <c r="W224" s="11"/>
      <c r="X224" s="11"/>
      <c r="Y224" s="11"/>
      <c r="Z224" s="24"/>
      <c r="AA224" s="11"/>
    </row>
    <row r="225" spans="18:27" x14ac:dyDescent="0.25">
      <c r="R225" s="10"/>
      <c r="S225" s="11"/>
      <c r="T225" s="11"/>
      <c r="U225" s="24"/>
      <c r="V225" s="11"/>
      <c r="W225" s="11"/>
      <c r="X225" s="11"/>
      <c r="Y225" s="11"/>
      <c r="Z225" s="24"/>
      <c r="AA225" s="11"/>
    </row>
    <row r="226" spans="18:27" x14ac:dyDescent="0.25">
      <c r="R226" s="10"/>
      <c r="S226" s="11"/>
      <c r="T226" s="11"/>
      <c r="U226" s="24"/>
      <c r="V226" s="11"/>
      <c r="W226" s="11"/>
      <c r="X226" s="11"/>
      <c r="Y226" s="11"/>
      <c r="Z226" s="24"/>
      <c r="AA226" s="11"/>
    </row>
    <row r="227" spans="18:27" x14ac:dyDescent="0.25">
      <c r="R227" s="10"/>
      <c r="S227" s="11"/>
      <c r="T227" s="11"/>
      <c r="U227" s="24"/>
      <c r="V227" s="11"/>
      <c r="W227" s="11"/>
      <c r="X227" s="11"/>
      <c r="Y227" s="11"/>
      <c r="Z227" s="24"/>
      <c r="AA227" s="11"/>
    </row>
    <row r="228" spans="18:27" x14ac:dyDescent="0.25">
      <c r="R228" s="10"/>
      <c r="S228" s="11"/>
      <c r="T228" s="11"/>
      <c r="U228" s="24"/>
      <c r="V228" s="11"/>
      <c r="W228" s="11"/>
      <c r="X228" s="11"/>
      <c r="Y228" s="11"/>
      <c r="Z228" s="24"/>
      <c r="AA228" s="11"/>
    </row>
    <row r="229" spans="18:27" x14ac:dyDescent="0.25">
      <c r="R229" s="10"/>
      <c r="S229" s="11"/>
      <c r="T229" s="11"/>
      <c r="U229" s="24"/>
      <c r="V229" s="11"/>
      <c r="W229" s="11"/>
      <c r="X229" s="11"/>
      <c r="Y229" s="11"/>
      <c r="Z229" s="24"/>
      <c r="AA229" s="11"/>
    </row>
    <row r="230" spans="18:27" x14ac:dyDescent="0.25">
      <c r="R230" s="10"/>
      <c r="S230" s="11"/>
      <c r="T230" s="11"/>
      <c r="U230" s="24"/>
      <c r="V230" s="11"/>
      <c r="W230" s="11"/>
      <c r="X230" s="11"/>
      <c r="Y230" s="11"/>
      <c r="Z230" s="24"/>
      <c r="AA230" s="11"/>
    </row>
    <row r="231" spans="18:27" x14ac:dyDescent="0.25">
      <c r="R231" s="10"/>
      <c r="S231" s="11"/>
      <c r="T231" s="11"/>
      <c r="U231" s="24"/>
      <c r="V231" s="11"/>
      <c r="W231" s="11"/>
      <c r="X231" s="11"/>
      <c r="Y231" s="11"/>
      <c r="Z231" s="24"/>
      <c r="AA231" s="11"/>
    </row>
    <row r="232" spans="18:27" x14ac:dyDescent="0.25">
      <c r="R232" s="10"/>
      <c r="S232" s="11"/>
      <c r="T232" s="11"/>
      <c r="U232" s="25"/>
      <c r="V232" s="11"/>
      <c r="W232" s="11"/>
      <c r="X232" s="11"/>
      <c r="Y232" s="11"/>
      <c r="Z232" s="11"/>
      <c r="AA232" s="11"/>
    </row>
    <row r="233" spans="18:27" x14ac:dyDescent="0.25">
      <c r="R233" s="57"/>
      <c r="S233" s="2"/>
      <c r="U233" s="24"/>
      <c r="V233" s="24"/>
      <c r="W233" s="24"/>
      <c r="X233" s="24"/>
      <c r="Y233" s="24"/>
      <c r="Z233" s="24"/>
      <c r="AA233" s="25"/>
    </row>
    <row r="234" spans="18:27" x14ac:dyDescent="0.25">
      <c r="R234" s="57"/>
      <c r="S234" s="2"/>
      <c r="U234" s="130"/>
      <c r="V234" s="16"/>
      <c r="W234" s="25"/>
      <c r="X234" s="16"/>
      <c r="Y234" s="25"/>
      <c r="Z234" s="130"/>
      <c r="AA234" s="133"/>
    </row>
    <row r="237" spans="18:27" x14ac:dyDescent="0.25">
      <c r="R237" s="54"/>
      <c r="S237" s="55"/>
      <c r="T237" s="24"/>
      <c r="U237" s="24"/>
      <c r="V237" s="128"/>
    </row>
    <row r="238" spans="18:27" x14ac:dyDescent="0.25">
      <c r="S238" s="1"/>
      <c r="V238" s="59"/>
      <c r="W238" s="4"/>
      <c r="X238" s="59"/>
      <c r="Y238" s="4"/>
      <c r="Z238"/>
      <c r="AA238" s="118"/>
    </row>
    <row r="239" spans="18:27" x14ac:dyDescent="0.25">
      <c r="R239" s="5"/>
      <c r="S239" s="6"/>
      <c r="T239" s="6"/>
      <c r="U239" s="115"/>
      <c r="V239" s="6"/>
      <c r="W239" s="6"/>
      <c r="X239" s="6"/>
      <c r="Y239" s="6"/>
      <c r="Z239" s="115"/>
      <c r="AA239" s="118"/>
    </row>
    <row r="240" spans="18:27" x14ac:dyDescent="0.25">
      <c r="R240" s="10"/>
      <c r="S240" s="11"/>
      <c r="T240" s="11"/>
      <c r="U240" s="24"/>
      <c r="V240" s="11"/>
      <c r="W240" s="11"/>
      <c r="X240" s="11"/>
      <c r="Y240" s="11"/>
      <c r="Z240" s="24"/>
      <c r="AA240" s="11"/>
    </row>
    <row r="241" spans="18:27" x14ac:dyDescent="0.25">
      <c r="R241" s="10"/>
      <c r="S241" s="11"/>
      <c r="T241" s="11"/>
      <c r="U241" s="24"/>
      <c r="V241" s="11"/>
      <c r="W241" s="11"/>
      <c r="X241" s="11"/>
      <c r="Y241" s="11"/>
      <c r="Z241" s="24"/>
      <c r="AA241" s="11"/>
    </row>
    <row r="242" spans="18:27" x14ac:dyDescent="0.25">
      <c r="R242" s="10"/>
      <c r="S242" s="11"/>
      <c r="T242" s="11"/>
      <c r="U242" s="24"/>
      <c r="V242" s="11"/>
      <c r="W242" s="11"/>
      <c r="X242" s="11"/>
      <c r="Y242" s="11"/>
      <c r="Z242" s="24"/>
      <c r="AA242" s="11"/>
    </row>
    <row r="243" spans="18:27" x14ac:dyDescent="0.25">
      <c r="R243" s="10"/>
      <c r="S243" s="11"/>
      <c r="T243" s="11"/>
      <c r="U243" s="24"/>
      <c r="V243" s="11"/>
      <c r="W243" s="11"/>
      <c r="X243" s="11"/>
      <c r="Y243" s="11"/>
      <c r="Z243" s="24"/>
      <c r="AA243" s="11"/>
    </row>
    <row r="244" spans="18:27" x14ac:dyDescent="0.25">
      <c r="R244" s="10"/>
      <c r="S244" s="11"/>
      <c r="T244" s="11"/>
      <c r="U244" s="24"/>
      <c r="V244" s="11"/>
      <c r="W244" s="11"/>
      <c r="X244" s="11"/>
      <c r="Y244" s="11"/>
      <c r="Z244" s="24"/>
      <c r="AA244" s="11"/>
    </row>
    <row r="245" spans="18:27" x14ac:dyDescent="0.25">
      <c r="R245" s="10"/>
      <c r="S245" s="11"/>
      <c r="T245" s="11"/>
      <c r="U245" s="24"/>
      <c r="V245" s="11"/>
      <c r="W245" s="11"/>
      <c r="X245" s="11"/>
      <c r="Y245" s="11"/>
      <c r="Z245" s="24"/>
      <c r="AA245" s="11"/>
    </row>
    <row r="246" spans="18:27" x14ac:dyDescent="0.25">
      <c r="R246" s="10"/>
      <c r="S246" s="11"/>
      <c r="T246" s="11"/>
      <c r="U246" s="24"/>
      <c r="V246" s="11"/>
      <c r="W246" s="11"/>
      <c r="X246" s="11"/>
      <c r="Y246" s="11"/>
      <c r="Z246" s="24"/>
      <c r="AA246" s="11"/>
    </row>
    <row r="247" spans="18:27" x14ac:dyDescent="0.25">
      <c r="R247" s="10"/>
      <c r="S247" s="11"/>
      <c r="T247" s="11"/>
      <c r="U247" s="24"/>
      <c r="V247" s="11"/>
      <c r="W247" s="11"/>
      <c r="X247" s="11"/>
      <c r="Y247" s="11"/>
      <c r="Z247" s="24"/>
      <c r="AA247" s="11"/>
    </row>
    <row r="248" spans="18:27" x14ac:dyDescent="0.25">
      <c r="R248" s="10"/>
      <c r="S248" s="11"/>
      <c r="T248" s="11"/>
      <c r="U248" s="24"/>
      <c r="V248" s="11"/>
      <c r="W248" s="11"/>
      <c r="X248" s="11"/>
      <c r="Y248" s="11"/>
      <c r="Z248" s="24"/>
      <c r="AA248" s="11"/>
    </row>
    <row r="249" spans="18:27" x14ac:dyDescent="0.25">
      <c r="R249" s="10"/>
      <c r="S249" s="11"/>
      <c r="T249" s="11"/>
      <c r="U249" s="24"/>
      <c r="V249" s="11"/>
      <c r="W249" s="11"/>
      <c r="X249" s="11"/>
      <c r="Y249" s="11"/>
      <c r="Z249" s="24"/>
      <c r="AA249" s="11"/>
    </row>
    <row r="250" spans="18:27" x14ac:dyDescent="0.25">
      <c r="R250" s="10"/>
      <c r="S250" s="11"/>
      <c r="T250" s="11"/>
      <c r="U250" s="24"/>
      <c r="V250" s="11"/>
      <c r="W250" s="11"/>
      <c r="X250" s="11"/>
      <c r="Y250" s="11"/>
      <c r="Z250" s="24"/>
      <c r="AA250" s="11"/>
    </row>
    <row r="251" spans="18:27" x14ac:dyDescent="0.25">
      <c r="R251" s="10"/>
      <c r="S251" s="11"/>
      <c r="T251" s="11"/>
      <c r="U251" s="24"/>
      <c r="V251" s="11"/>
      <c r="W251" s="11"/>
      <c r="X251" s="11"/>
      <c r="Y251" s="11"/>
      <c r="Z251" s="24"/>
      <c r="AA251" s="11"/>
    </row>
    <row r="252" spans="18:27" x14ac:dyDescent="0.25">
      <c r="R252" s="10"/>
      <c r="S252" s="11"/>
      <c r="T252" s="11"/>
      <c r="U252" s="24"/>
      <c r="V252" s="11"/>
      <c r="W252" s="11"/>
      <c r="X252" s="11"/>
      <c r="Y252" s="11"/>
      <c r="Z252" s="24"/>
      <c r="AA252" s="11"/>
    </row>
    <row r="253" spans="18:27" x14ac:dyDescent="0.25">
      <c r="R253" s="10"/>
      <c r="S253" s="11"/>
      <c r="T253" s="11"/>
      <c r="U253" s="24"/>
      <c r="V253" s="11"/>
      <c r="W253" s="11"/>
      <c r="X253" s="11"/>
      <c r="Y253" s="11"/>
      <c r="Z253" s="24"/>
      <c r="AA253" s="11"/>
    </row>
    <row r="254" spans="18:27" x14ac:dyDescent="0.25">
      <c r="R254" s="10"/>
      <c r="S254" s="11"/>
      <c r="T254" s="11"/>
      <c r="U254" s="24"/>
      <c r="V254" s="11"/>
      <c r="W254" s="11"/>
      <c r="X254" s="11"/>
      <c r="Y254" s="11"/>
      <c r="Z254" s="24"/>
      <c r="AA254" s="11"/>
    </row>
    <row r="255" spans="18:27" x14ac:dyDescent="0.25">
      <c r="R255" s="10"/>
      <c r="S255" s="11"/>
      <c r="T255" s="11"/>
      <c r="U255" s="24"/>
      <c r="V255" s="11"/>
      <c r="W255" s="11"/>
      <c r="X255" s="11"/>
      <c r="Y255" s="11"/>
      <c r="Z255" s="24"/>
      <c r="AA255" s="11"/>
    </row>
    <row r="256" spans="18:27" x14ac:dyDescent="0.25">
      <c r="R256" s="10"/>
      <c r="S256" s="11"/>
      <c r="T256" s="11"/>
      <c r="U256" s="24"/>
      <c r="V256" s="11"/>
      <c r="W256" s="11"/>
      <c r="X256" s="11"/>
      <c r="Y256" s="11"/>
      <c r="Z256" s="24"/>
      <c r="AA256" s="11"/>
    </row>
    <row r="257" spans="18:27" x14ac:dyDescent="0.25">
      <c r="R257" s="10"/>
      <c r="S257" s="129"/>
      <c r="T257" s="11"/>
      <c r="U257" s="24"/>
      <c r="V257" s="11"/>
      <c r="W257" s="11"/>
      <c r="X257" s="11"/>
      <c r="Y257" s="11"/>
      <c r="Z257" s="24"/>
      <c r="AA257" s="11"/>
    </row>
    <row r="258" spans="18:27" x14ac:dyDescent="0.25">
      <c r="R258" s="10"/>
      <c r="S258" s="11"/>
      <c r="T258" s="11"/>
      <c r="U258" s="24"/>
      <c r="V258" s="11"/>
      <c r="W258" s="11"/>
      <c r="X258" s="11"/>
      <c r="Y258" s="11"/>
      <c r="Z258" s="24"/>
      <c r="AA258" s="11"/>
    </row>
    <row r="259" spans="18:27" x14ac:dyDescent="0.25">
      <c r="R259" s="10"/>
      <c r="S259" s="11"/>
      <c r="T259" s="11"/>
      <c r="U259" s="24"/>
      <c r="V259" s="11"/>
      <c r="W259" s="11"/>
      <c r="X259" s="11"/>
      <c r="Y259" s="11"/>
      <c r="Z259" s="24"/>
      <c r="AA259" s="11"/>
    </row>
    <row r="260" spans="18:27" x14ac:dyDescent="0.25">
      <c r="R260" s="10"/>
      <c r="S260" s="11"/>
      <c r="T260" s="11"/>
      <c r="U260" s="24"/>
      <c r="V260" s="11"/>
      <c r="W260" s="11"/>
      <c r="X260" s="11"/>
      <c r="Y260" s="11"/>
      <c r="Z260" s="24"/>
      <c r="AA260" s="11"/>
    </row>
    <row r="261" spans="18:27" x14ac:dyDescent="0.25">
      <c r="R261" s="10"/>
      <c r="S261" s="11"/>
      <c r="T261" s="11"/>
      <c r="U261" s="24"/>
      <c r="V261" s="11"/>
      <c r="W261" s="11"/>
      <c r="X261" s="11"/>
      <c r="Y261" s="11"/>
      <c r="Z261" s="24"/>
      <c r="AA261" s="11"/>
    </row>
    <row r="262" spans="18:27" x14ac:dyDescent="0.25">
      <c r="R262" s="10"/>
      <c r="S262" s="11"/>
      <c r="T262" s="11"/>
      <c r="U262" s="24"/>
      <c r="V262" s="11"/>
      <c r="W262" s="11"/>
      <c r="X262" s="11"/>
      <c r="Y262" s="11"/>
      <c r="Z262" s="24"/>
      <c r="AA262" s="11"/>
    </row>
    <row r="263" spans="18:27" x14ac:dyDescent="0.25">
      <c r="R263" s="10"/>
      <c r="S263" s="11"/>
      <c r="T263" s="11"/>
      <c r="U263" s="24"/>
      <c r="V263" s="11"/>
      <c r="W263" s="11"/>
      <c r="X263" s="11"/>
      <c r="Y263" s="11"/>
      <c r="Z263" s="24"/>
      <c r="AA263" s="11"/>
    </row>
    <row r="264" spans="18:27" x14ac:dyDescent="0.25">
      <c r="R264" s="10"/>
      <c r="S264" s="11"/>
      <c r="T264" s="11"/>
      <c r="U264" s="24"/>
      <c r="V264" s="11"/>
      <c r="W264" s="11"/>
      <c r="X264" s="11"/>
      <c r="Y264" s="11"/>
      <c r="Z264" s="24"/>
      <c r="AA264" s="11"/>
    </row>
    <row r="265" spans="18:27" x14ac:dyDescent="0.25">
      <c r="R265" s="10"/>
      <c r="S265" s="11"/>
      <c r="T265" s="11"/>
      <c r="U265" s="24"/>
      <c r="V265" s="11"/>
      <c r="W265" s="11"/>
      <c r="X265" s="11"/>
      <c r="Y265" s="11"/>
      <c r="Z265" s="24"/>
      <c r="AA265" s="11"/>
    </row>
    <row r="266" spans="18:27" x14ac:dyDescent="0.25">
      <c r="R266" s="10"/>
      <c r="S266" s="11"/>
      <c r="T266" s="11"/>
      <c r="U266" s="24"/>
      <c r="V266" s="11"/>
      <c r="W266" s="11"/>
      <c r="X266" s="11"/>
      <c r="Y266" s="11"/>
      <c r="Z266" s="24"/>
      <c r="AA266" s="11"/>
    </row>
    <row r="267" spans="18:27" x14ac:dyDescent="0.25">
      <c r="R267" s="10"/>
      <c r="S267" s="11"/>
      <c r="T267" s="11"/>
      <c r="U267" s="24"/>
      <c r="V267" s="11"/>
      <c r="W267" s="11"/>
      <c r="X267" s="11"/>
      <c r="Y267" s="11"/>
      <c r="Z267" s="24"/>
      <c r="AA267" s="11"/>
    </row>
    <row r="268" spans="18:27" x14ac:dyDescent="0.25">
      <c r="R268" s="10"/>
      <c r="S268" s="11"/>
      <c r="T268" s="11"/>
      <c r="U268" s="24"/>
      <c r="V268" s="11"/>
      <c r="W268" s="11"/>
      <c r="X268" s="11"/>
      <c r="Y268" s="11"/>
      <c r="Z268" s="24"/>
      <c r="AA268" s="11"/>
    </row>
    <row r="269" spans="18:27" x14ac:dyDescent="0.25">
      <c r="R269" s="10"/>
      <c r="S269" s="11"/>
      <c r="T269" s="11"/>
      <c r="U269" s="24"/>
      <c r="V269" s="11"/>
      <c r="W269" s="11"/>
      <c r="X269" s="11"/>
      <c r="Y269" s="11"/>
      <c r="Z269" s="24"/>
      <c r="AA269" s="11"/>
    </row>
    <row r="270" spans="18:27" x14ac:dyDescent="0.25">
      <c r="R270" s="10"/>
      <c r="S270" s="11"/>
      <c r="T270" s="11"/>
      <c r="U270" s="24"/>
      <c r="V270" s="11"/>
      <c r="W270" s="11"/>
      <c r="X270" s="11"/>
      <c r="Y270" s="11"/>
      <c r="Z270" s="24"/>
      <c r="AA270" s="11"/>
    </row>
    <row r="271" spans="18:27" x14ac:dyDescent="0.25">
      <c r="R271" s="10"/>
      <c r="S271" s="11"/>
      <c r="T271" s="11"/>
      <c r="U271" s="25"/>
      <c r="V271" s="11"/>
      <c r="W271" s="11"/>
      <c r="X271" s="11"/>
      <c r="Y271" s="11"/>
      <c r="Z271" s="11"/>
      <c r="AA271" s="11"/>
    </row>
    <row r="272" spans="18:27" x14ac:dyDescent="0.25">
      <c r="R272" s="57"/>
      <c r="S272" s="2"/>
      <c r="U272" s="24"/>
      <c r="V272" s="24"/>
      <c r="W272" s="24"/>
      <c r="X272" s="24"/>
      <c r="Y272" s="24"/>
      <c r="Z272" s="24"/>
      <c r="AA272" s="25"/>
    </row>
    <row r="273" spans="18:27" x14ac:dyDescent="0.25">
      <c r="R273" s="57"/>
      <c r="S273" s="2"/>
      <c r="U273" s="130"/>
      <c r="V273" s="16"/>
      <c r="W273" s="25"/>
      <c r="X273" s="16"/>
      <c r="Y273" s="25"/>
      <c r="Z273" s="130"/>
      <c r="AA273" s="133"/>
    </row>
    <row r="276" spans="18:27" x14ac:dyDescent="0.25">
      <c r="R276" s="54"/>
      <c r="S276" s="55"/>
      <c r="T276" s="24"/>
      <c r="U276" s="24"/>
      <c r="V276" s="128"/>
    </row>
    <row r="277" spans="18:27" x14ac:dyDescent="0.25">
      <c r="S277" s="1"/>
      <c r="V277" s="59"/>
      <c r="W277" s="4"/>
      <c r="X277" s="59"/>
      <c r="Y277" s="4"/>
      <c r="Z277"/>
    </row>
    <row r="278" spans="18:27" x14ac:dyDescent="0.25">
      <c r="R278" s="5"/>
      <c r="S278" s="6"/>
      <c r="T278" s="6"/>
      <c r="U278" s="115"/>
      <c r="V278" s="6"/>
      <c r="W278" s="6"/>
      <c r="X278" s="6"/>
      <c r="Y278" s="6"/>
      <c r="Z278" s="115"/>
      <c r="AA278" s="118"/>
    </row>
    <row r="279" spans="18:27" x14ac:dyDescent="0.25">
      <c r="R279" s="10"/>
      <c r="S279" s="11"/>
      <c r="T279" s="11"/>
      <c r="U279" s="24"/>
      <c r="V279" s="11"/>
      <c r="W279" s="11"/>
      <c r="X279" s="11"/>
      <c r="Y279" s="11"/>
      <c r="Z279" s="24"/>
      <c r="AA279" s="11"/>
    </row>
    <row r="280" spans="18:27" x14ac:dyDescent="0.25">
      <c r="R280" s="10"/>
      <c r="S280" s="11"/>
      <c r="T280" s="11"/>
      <c r="U280" s="24"/>
      <c r="V280" s="11"/>
      <c r="W280" s="11"/>
      <c r="X280" s="11"/>
      <c r="Y280" s="11"/>
      <c r="Z280" s="24"/>
      <c r="AA280" s="11"/>
    </row>
    <row r="281" spans="18:27" x14ac:dyDescent="0.25">
      <c r="R281" s="10"/>
      <c r="S281" s="11"/>
      <c r="T281" s="11"/>
      <c r="U281" s="24"/>
      <c r="V281" s="11"/>
      <c r="W281" s="11"/>
      <c r="X281" s="11"/>
      <c r="Y281" s="11"/>
      <c r="Z281" s="24"/>
      <c r="AA281" s="11"/>
    </row>
    <row r="282" spans="18:27" x14ac:dyDescent="0.25">
      <c r="R282" s="10"/>
      <c r="S282" s="11"/>
      <c r="T282" s="11"/>
      <c r="U282" s="24"/>
      <c r="V282" s="11"/>
      <c r="W282" s="11"/>
      <c r="X282" s="11"/>
      <c r="Y282" s="11"/>
      <c r="Z282" s="24"/>
      <c r="AA282" s="11"/>
    </row>
    <row r="283" spans="18:27" x14ac:dyDescent="0.25">
      <c r="R283" s="10"/>
      <c r="S283" s="11"/>
      <c r="T283" s="11"/>
      <c r="U283" s="24"/>
      <c r="V283" s="11"/>
      <c r="W283" s="11"/>
      <c r="X283" s="11"/>
      <c r="Y283" s="11"/>
      <c r="Z283" s="24"/>
      <c r="AA283" s="11"/>
    </row>
    <row r="284" spans="18:27" x14ac:dyDescent="0.25">
      <c r="R284" s="10"/>
      <c r="S284" s="11"/>
      <c r="T284" s="11"/>
      <c r="U284" s="24"/>
      <c r="V284" s="11"/>
      <c r="W284" s="11"/>
      <c r="X284" s="11"/>
      <c r="Y284" s="11"/>
      <c r="Z284" s="24"/>
      <c r="AA284" s="11"/>
    </row>
    <row r="285" spans="18:27" x14ac:dyDescent="0.25">
      <c r="R285" s="10"/>
      <c r="S285" s="11"/>
      <c r="T285" s="11"/>
      <c r="U285" s="24"/>
      <c r="V285" s="11"/>
      <c r="W285" s="11"/>
      <c r="X285" s="11"/>
      <c r="Y285" s="11"/>
      <c r="Z285" s="24"/>
      <c r="AA285" s="11"/>
    </row>
    <row r="286" spans="18:27" x14ac:dyDescent="0.25">
      <c r="R286" s="10"/>
      <c r="S286" s="11"/>
      <c r="T286" s="11"/>
      <c r="U286" s="24"/>
      <c r="V286" s="11"/>
      <c r="W286" s="11"/>
      <c r="X286" s="11"/>
      <c r="Y286" s="11"/>
      <c r="Z286" s="24"/>
      <c r="AA286" s="11"/>
    </row>
    <row r="287" spans="18:27" x14ac:dyDescent="0.25">
      <c r="R287" s="10"/>
      <c r="S287" s="11"/>
      <c r="T287" s="11"/>
      <c r="U287" s="24"/>
      <c r="V287" s="11"/>
      <c r="W287" s="11"/>
      <c r="X287" s="11"/>
      <c r="Y287" s="11"/>
      <c r="Z287" s="24"/>
      <c r="AA287" s="11"/>
    </row>
    <row r="288" spans="18:27" x14ac:dyDescent="0.25">
      <c r="R288" s="10"/>
      <c r="S288" s="11"/>
      <c r="T288" s="11"/>
      <c r="U288" s="24"/>
      <c r="V288" s="11"/>
      <c r="W288" s="11"/>
      <c r="X288" s="11"/>
      <c r="Y288" s="11"/>
      <c r="Z288" s="24"/>
      <c r="AA288" s="11"/>
    </row>
    <row r="289" spans="18:27" x14ac:dyDescent="0.25">
      <c r="R289" s="10"/>
      <c r="S289" s="11"/>
      <c r="T289" s="11"/>
      <c r="U289" s="24"/>
      <c r="V289" s="11"/>
      <c r="W289" s="11"/>
      <c r="X289" s="11"/>
      <c r="Y289" s="11"/>
      <c r="Z289" s="24"/>
      <c r="AA289" s="11"/>
    </row>
    <row r="290" spans="18:27" x14ac:dyDescent="0.25">
      <c r="R290" s="10"/>
      <c r="S290" s="11"/>
      <c r="T290" s="11"/>
      <c r="U290" s="24"/>
      <c r="V290" s="11"/>
      <c r="W290" s="11"/>
      <c r="X290" s="11"/>
      <c r="Y290" s="11"/>
      <c r="Z290" s="24"/>
      <c r="AA290" s="11"/>
    </row>
    <row r="291" spans="18:27" x14ac:dyDescent="0.25">
      <c r="R291" s="10"/>
      <c r="S291" s="11"/>
      <c r="T291" s="11"/>
      <c r="U291" s="24"/>
      <c r="V291" s="11"/>
      <c r="W291" s="11"/>
      <c r="X291" s="11"/>
      <c r="Y291" s="11"/>
      <c r="Z291" s="24"/>
      <c r="AA291" s="11"/>
    </row>
    <row r="292" spans="18:27" x14ac:dyDescent="0.25">
      <c r="R292" s="10"/>
      <c r="S292" s="11"/>
      <c r="T292" s="11"/>
      <c r="U292" s="24"/>
      <c r="V292" s="11"/>
      <c r="W292" s="11"/>
      <c r="X292" s="11"/>
      <c r="Y292" s="11"/>
      <c r="Z292" s="24"/>
      <c r="AA292" s="11"/>
    </row>
    <row r="293" spans="18:27" x14ac:dyDescent="0.25">
      <c r="R293" s="10"/>
      <c r="S293" s="11"/>
      <c r="T293" s="11"/>
      <c r="U293" s="24"/>
      <c r="V293" s="11"/>
      <c r="W293" s="11"/>
      <c r="X293" s="11"/>
      <c r="Y293" s="11"/>
      <c r="Z293" s="24"/>
      <c r="AA293" s="11"/>
    </row>
    <row r="294" spans="18:27" x14ac:dyDescent="0.25">
      <c r="R294" s="10"/>
      <c r="S294" s="11"/>
      <c r="T294" s="11"/>
      <c r="U294" s="24"/>
      <c r="V294" s="11"/>
      <c r="W294" s="11"/>
      <c r="X294" s="11"/>
      <c r="Y294" s="11"/>
      <c r="Z294" s="24"/>
      <c r="AA294" s="11"/>
    </row>
    <row r="295" spans="18:27" x14ac:dyDescent="0.25">
      <c r="R295" s="10"/>
      <c r="S295" s="11"/>
      <c r="T295" s="11"/>
      <c r="U295" s="24"/>
      <c r="V295" s="11"/>
      <c r="W295" s="11"/>
      <c r="X295" s="11"/>
      <c r="Y295" s="11"/>
      <c r="Z295" s="24"/>
      <c r="AA295" s="11"/>
    </row>
    <row r="296" spans="18:27" x14ac:dyDescent="0.25">
      <c r="R296" s="10"/>
      <c r="S296" s="129"/>
      <c r="T296" s="11"/>
      <c r="U296" s="24"/>
      <c r="V296" s="11"/>
      <c r="W296" s="11"/>
      <c r="X296" s="11"/>
      <c r="Y296" s="11"/>
      <c r="Z296" s="24"/>
      <c r="AA296" s="11"/>
    </row>
    <row r="297" spans="18:27" x14ac:dyDescent="0.25">
      <c r="R297" s="10"/>
      <c r="S297" s="11"/>
      <c r="T297" s="11"/>
      <c r="U297" s="24"/>
      <c r="V297" s="11"/>
      <c r="W297" s="11"/>
      <c r="X297" s="11"/>
      <c r="Y297" s="11"/>
      <c r="Z297" s="24"/>
      <c r="AA297" s="11"/>
    </row>
    <row r="298" spans="18:27" x14ac:dyDescent="0.25">
      <c r="R298" s="10"/>
      <c r="S298" s="11"/>
      <c r="T298" s="11"/>
      <c r="U298" s="24"/>
      <c r="V298" s="11"/>
      <c r="W298" s="11"/>
      <c r="X298" s="11"/>
      <c r="Y298" s="11"/>
      <c r="Z298" s="24"/>
      <c r="AA298" s="11"/>
    </row>
    <row r="299" spans="18:27" x14ac:dyDescent="0.25">
      <c r="R299" s="10"/>
      <c r="S299" s="11"/>
      <c r="T299" s="11"/>
      <c r="U299" s="24"/>
      <c r="V299" s="11"/>
      <c r="W299" s="11"/>
      <c r="X299" s="11"/>
      <c r="Y299" s="11"/>
      <c r="Z299" s="24"/>
      <c r="AA299" s="11"/>
    </row>
    <row r="300" spans="18:27" x14ac:dyDescent="0.25">
      <c r="R300" s="10"/>
      <c r="S300" s="11"/>
      <c r="T300" s="11"/>
      <c r="U300" s="24"/>
      <c r="V300" s="11"/>
      <c r="W300" s="11"/>
      <c r="X300" s="11"/>
      <c r="Y300" s="11"/>
      <c r="Z300" s="24"/>
      <c r="AA300" s="11"/>
    </row>
    <row r="301" spans="18:27" x14ac:dyDescent="0.25">
      <c r="R301" s="10"/>
      <c r="S301" s="11"/>
      <c r="T301" s="11"/>
      <c r="U301" s="24"/>
      <c r="V301" s="11"/>
      <c r="W301" s="11"/>
      <c r="X301" s="11"/>
      <c r="Y301" s="11"/>
      <c r="Z301" s="24"/>
      <c r="AA301" s="11"/>
    </row>
    <row r="302" spans="18:27" x14ac:dyDescent="0.25">
      <c r="R302" s="10"/>
      <c r="S302" s="11"/>
      <c r="T302" s="11"/>
      <c r="U302" s="24"/>
      <c r="V302" s="11"/>
      <c r="W302" s="11"/>
      <c r="X302" s="11"/>
      <c r="Y302" s="11"/>
      <c r="Z302" s="24"/>
      <c r="AA302" s="11"/>
    </row>
    <row r="303" spans="18:27" x14ac:dyDescent="0.25">
      <c r="R303" s="10"/>
      <c r="S303" s="11"/>
      <c r="T303" s="11"/>
      <c r="U303" s="24"/>
      <c r="V303" s="11"/>
      <c r="W303" s="11"/>
      <c r="X303" s="11"/>
      <c r="Y303" s="11"/>
      <c r="Z303" s="24"/>
      <c r="AA303" s="11"/>
    </row>
    <row r="304" spans="18:27" x14ac:dyDescent="0.25">
      <c r="R304" s="10"/>
      <c r="S304" s="11"/>
      <c r="T304" s="11"/>
      <c r="U304" s="24"/>
      <c r="V304" s="11"/>
      <c r="W304" s="11"/>
      <c r="X304" s="11"/>
      <c r="Y304" s="11"/>
      <c r="Z304" s="24"/>
      <c r="AA304" s="11"/>
    </row>
    <row r="305" spans="18:27" x14ac:dyDescent="0.25">
      <c r="R305" s="10"/>
      <c r="S305" s="11"/>
      <c r="T305" s="11"/>
      <c r="U305" s="24"/>
      <c r="V305" s="11"/>
      <c r="W305" s="11"/>
      <c r="X305" s="11"/>
      <c r="Y305" s="11"/>
      <c r="Z305" s="24"/>
      <c r="AA305" s="11"/>
    </row>
    <row r="306" spans="18:27" x14ac:dyDescent="0.25">
      <c r="R306" s="10"/>
      <c r="S306" s="11"/>
      <c r="T306" s="11"/>
      <c r="U306" s="24"/>
      <c r="V306" s="11"/>
      <c r="W306" s="11"/>
      <c r="X306" s="11"/>
      <c r="Y306" s="11"/>
      <c r="Z306" s="24"/>
      <c r="AA306" s="11"/>
    </row>
    <row r="307" spans="18:27" x14ac:dyDescent="0.25">
      <c r="R307" s="10"/>
      <c r="S307" s="11"/>
      <c r="T307" s="11"/>
      <c r="U307" s="24"/>
      <c r="V307" s="11"/>
      <c r="W307" s="11"/>
      <c r="X307" s="11"/>
      <c r="Y307" s="11"/>
      <c r="Z307" s="24"/>
      <c r="AA307" s="11"/>
    </row>
    <row r="308" spans="18:27" x14ac:dyDescent="0.25">
      <c r="R308" s="10"/>
      <c r="S308" s="11"/>
      <c r="T308" s="11"/>
      <c r="U308" s="24"/>
      <c r="V308" s="11"/>
      <c r="W308" s="11"/>
      <c r="X308" s="11"/>
      <c r="Y308" s="11"/>
      <c r="Z308" s="24"/>
      <c r="AA308" s="11"/>
    </row>
    <row r="309" spans="18:27" x14ac:dyDescent="0.25">
      <c r="R309" s="10"/>
      <c r="S309" s="11"/>
      <c r="T309" s="11"/>
      <c r="U309" s="24"/>
      <c r="V309" s="11"/>
      <c r="W309" s="11"/>
      <c r="X309" s="11"/>
      <c r="Y309" s="11"/>
      <c r="Z309" s="24"/>
      <c r="AA309" s="11"/>
    </row>
    <row r="310" spans="18:27" x14ac:dyDescent="0.25">
      <c r="R310" s="10"/>
      <c r="S310" s="11"/>
      <c r="T310" s="11"/>
      <c r="U310" s="25"/>
      <c r="V310" s="11"/>
      <c r="W310" s="11"/>
      <c r="X310" s="11"/>
      <c r="Y310" s="11"/>
      <c r="Z310" s="11"/>
      <c r="AA310" s="11"/>
    </row>
    <row r="311" spans="18:27" x14ac:dyDescent="0.25">
      <c r="R311" s="57"/>
      <c r="S311" s="2"/>
      <c r="U311" s="24"/>
      <c r="V311" s="24"/>
      <c r="W311" s="24"/>
      <c r="X311" s="24"/>
      <c r="Y311" s="24"/>
      <c r="Z311" s="24"/>
      <c r="AA311" s="25"/>
    </row>
    <row r="312" spans="18:27" x14ac:dyDescent="0.25">
      <c r="R312" s="57"/>
      <c r="S312" s="2"/>
      <c r="U312" s="130"/>
      <c r="V312" s="16"/>
      <c r="W312" s="25"/>
      <c r="X312" s="16"/>
      <c r="Y312" s="25"/>
      <c r="Z312" s="130"/>
      <c r="AA312" s="130"/>
    </row>
  </sheetData>
  <phoneticPr fontId="0" type="noConversion"/>
  <pageMargins left="0.5" right="0" top="0.5" bottom="0" header="0.5" footer="0.5"/>
  <pageSetup orientation="portrait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07"/>
  <sheetViews>
    <sheetView topLeftCell="A33" workbookViewId="0">
      <selection activeCell="A54" sqref="A54"/>
    </sheetView>
  </sheetViews>
  <sheetFormatPr defaultColWidth="9.109375" defaultRowHeight="13.2" x14ac:dyDescent="0.25"/>
  <cols>
    <col min="1" max="1" width="17.33203125" style="139" bestFit="1" customWidth="1"/>
    <col min="2" max="2" width="11.88671875" style="119" bestFit="1" customWidth="1"/>
    <col min="3" max="3" width="10.6640625" style="140" bestFit="1" customWidth="1"/>
    <col min="4" max="5" width="10.6640625" style="140" customWidth="1"/>
    <col min="6" max="6" width="13.44140625" style="34" customWidth="1"/>
    <col min="7" max="7" width="14" style="113" customWidth="1"/>
    <col min="8" max="8" width="11.6640625" style="113" customWidth="1"/>
    <col min="9" max="9" width="11.88671875" style="34" customWidth="1"/>
    <col min="10" max="10" width="10.33203125" style="34" customWidth="1"/>
    <col min="11" max="11" width="13.33203125" style="34" bestFit="1" customWidth="1"/>
    <col min="12" max="14" width="9.109375" style="34"/>
    <col min="15" max="15" width="10.109375" style="34" bestFit="1" customWidth="1"/>
    <col min="16" max="43" width="9.109375" style="34"/>
    <col min="44" max="44" width="11.6640625" style="34" bestFit="1" customWidth="1"/>
    <col min="45" max="47" width="9.109375" style="34"/>
    <col min="48" max="48" width="9.88671875" style="34" bestFit="1" customWidth="1"/>
    <col min="49" max="16384" width="9.109375" style="34"/>
  </cols>
  <sheetData>
    <row r="1" spans="1:48" x14ac:dyDescent="0.25">
      <c r="G1" s="34"/>
      <c r="I1" s="113"/>
    </row>
    <row r="2" spans="1:48" x14ac:dyDescent="0.25">
      <c r="A2" s="38" t="s">
        <v>49</v>
      </c>
      <c r="B2" s="24"/>
      <c r="C2" s="121"/>
      <c r="D2" s="121"/>
      <c r="E2" s="121"/>
      <c r="F2" s="2"/>
      <c r="G2" s="2"/>
      <c r="H2" s="38"/>
      <c r="I2" s="24"/>
      <c r="J2" s="24"/>
      <c r="K2" s="2"/>
      <c r="M2" s="38"/>
      <c r="N2" s="24"/>
      <c r="O2" s="24"/>
      <c r="P2" s="2"/>
      <c r="Q2" s="38"/>
      <c r="R2" s="24"/>
      <c r="S2" s="24"/>
      <c r="T2" s="2"/>
    </row>
    <row r="3" spans="1:48" x14ac:dyDescent="0.25">
      <c r="A3" s="12"/>
      <c r="B3" s="24"/>
      <c r="C3" s="121"/>
      <c r="D3" s="121"/>
      <c r="E3" s="121"/>
      <c r="F3" s="2"/>
      <c r="G3" s="2"/>
      <c r="H3" s="12"/>
      <c r="I3" s="24"/>
      <c r="J3" s="24"/>
      <c r="K3" s="2"/>
      <c r="M3" s="12"/>
      <c r="N3" s="24"/>
      <c r="O3" s="24"/>
      <c r="P3" s="2"/>
      <c r="Q3" s="12"/>
      <c r="R3" s="24"/>
      <c r="S3" s="24"/>
      <c r="T3" s="2"/>
    </row>
    <row r="4" spans="1:48" x14ac:dyDescent="0.25">
      <c r="A4" s="101"/>
      <c r="B4" s="141">
        <v>500538</v>
      </c>
      <c r="C4" s="24"/>
      <c r="D4" s="141">
        <v>78121</v>
      </c>
      <c r="E4" s="24"/>
      <c r="F4" s="2"/>
      <c r="G4" s="2"/>
      <c r="H4" s="101"/>
      <c r="I4" s="24"/>
      <c r="J4" s="24"/>
      <c r="K4" s="2"/>
      <c r="M4" s="101"/>
      <c r="N4" s="24"/>
      <c r="O4" s="24"/>
      <c r="P4" s="2"/>
      <c r="Q4" s="101"/>
      <c r="R4" s="24"/>
      <c r="S4" s="24"/>
      <c r="T4" s="2"/>
      <c r="U4" s="101"/>
      <c r="V4" s="141"/>
      <c r="W4" s="24"/>
      <c r="X4" s="2"/>
      <c r="Y4" s="101"/>
      <c r="Z4" s="141"/>
      <c r="AA4" s="24"/>
      <c r="AB4" s="2"/>
      <c r="AC4" s="101"/>
      <c r="AD4" s="141">
        <v>500538</v>
      </c>
      <c r="AE4" s="24"/>
      <c r="AF4" s="2"/>
      <c r="AG4" s="101">
        <v>36495</v>
      </c>
      <c r="AH4" s="141">
        <v>500538</v>
      </c>
      <c r="AI4" s="24"/>
      <c r="AJ4" s="2"/>
      <c r="AK4" s="101">
        <v>36526</v>
      </c>
      <c r="AL4" s="141">
        <v>500538</v>
      </c>
      <c r="AM4" s="24"/>
      <c r="AN4" s="2"/>
      <c r="AO4" s="101">
        <v>36557</v>
      </c>
      <c r="AP4" s="141">
        <v>500538</v>
      </c>
      <c r="AQ4" s="24"/>
      <c r="AR4" s="2"/>
      <c r="AS4" s="101">
        <v>36586</v>
      </c>
      <c r="AT4" s="141">
        <v>500538</v>
      </c>
      <c r="AU4" s="24"/>
      <c r="AV4" s="2"/>
    </row>
    <row r="5" spans="1:48" x14ac:dyDescent="0.25">
      <c r="A5" s="12"/>
      <c r="B5" s="58"/>
      <c r="C5" s="58"/>
      <c r="D5" s="58"/>
      <c r="E5" s="58"/>
      <c r="F5" s="4" t="s">
        <v>50</v>
      </c>
      <c r="G5" s="4"/>
      <c r="H5" s="12"/>
      <c r="I5" s="141">
        <v>500538</v>
      </c>
      <c r="J5" s="24"/>
      <c r="K5" s="141">
        <v>78121</v>
      </c>
      <c r="L5" s="24"/>
      <c r="M5" s="2"/>
      <c r="N5" s="58"/>
      <c r="O5" s="58"/>
      <c r="P5" s="12"/>
      <c r="Q5" s="12"/>
      <c r="R5" s="58"/>
      <c r="S5" s="58"/>
      <c r="T5" s="12"/>
      <c r="U5" s="12"/>
      <c r="V5" s="58"/>
      <c r="W5" s="58"/>
      <c r="X5" s="12"/>
      <c r="Y5" s="12"/>
      <c r="Z5" s="58"/>
      <c r="AA5" s="58"/>
      <c r="AB5" s="12"/>
      <c r="AC5" s="12"/>
      <c r="AD5" s="58"/>
      <c r="AE5" s="58" t="s">
        <v>50</v>
      </c>
      <c r="AF5" s="12"/>
      <c r="AG5" s="12"/>
      <c r="AH5" s="58"/>
      <c r="AI5" s="58" t="s">
        <v>50</v>
      </c>
      <c r="AJ5" s="12"/>
      <c r="AK5" s="12"/>
      <c r="AL5" s="58"/>
      <c r="AM5" s="58" t="s">
        <v>50</v>
      </c>
      <c r="AN5" s="12"/>
      <c r="AO5" s="12"/>
      <c r="AP5" s="58"/>
      <c r="AQ5" s="58" t="s">
        <v>50</v>
      </c>
      <c r="AR5" s="12"/>
      <c r="AS5" s="12"/>
      <c r="AT5" s="58"/>
      <c r="AU5" s="58" t="s">
        <v>50</v>
      </c>
      <c r="AV5" s="12"/>
    </row>
    <row r="6" spans="1:48" x14ac:dyDescent="0.25">
      <c r="B6" s="40" t="s">
        <v>20</v>
      </c>
      <c r="C6" s="40" t="s">
        <v>21</v>
      </c>
      <c r="D6" s="40" t="s">
        <v>20</v>
      </c>
      <c r="E6" s="40" t="s">
        <v>21</v>
      </c>
      <c r="F6" s="6" t="s">
        <v>15</v>
      </c>
      <c r="G6" s="39"/>
      <c r="H6" s="139"/>
      <c r="I6" s="58"/>
      <c r="J6" s="58"/>
      <c r="K6" s="58"/>
      <c r="L6" s="58"/>
      <c r="M6" s="4" t="s">
        <v>50</v>
      </c>
      <c r="N6" s="40"/>
      <c r="O6" s="40"/>
      <c r="P6" s="6"/>
      <c r="Q6" s="139"/>
      <c r="R6" s="40"/>
      <c r="S6" s="40"/>
      <c r="T6" s="6"/>
      <c r="U6" s="139"/>
      <c r="V6" s="40"/>
      <c r="W6" s="40"/>
      <c r="X6" s="6"/>
      <c r="Y6" s="139"/>
      <c r="Z6" s="40"/>
      <c r="AA6" s="40"/>
      <c r="AB6" s="6"/>
      <c r="AC6" s="139"/>
      <c r="AD6" s="40" t="s">
        <v>12</v>
      </c>
      <c r="AE6" s="40" t="s">
        <v>13</v>
      </c>
      <c r="AF6" s="6" t="s">
        <v>15</v>
      </c>
      <c r="AG6" s="139"/>
      <c r="AH6" s="40" t="s">
        <v>12</v>
      </c>
      <c r="AI6" s="40" t="s">
        <v>13</v>
      </c>
      <c r="AJ6" s="6" t="s">
        <v>15</v>
      </c>
      <c r="AK6" s="139"/>
      <c r="AL6" s="40" t="s">
        <v>12</v>
      </c>
      <c r="AM6" s="40" t="s">
        <v>13</v>
      </c>
      <c r="AN6" s="6" t="s">
        <v>15</v>
      </c>
      <c r="AO6" s="139"/>
      <c r="AP6" s="40" t="s">
        <v>12</v>
      </c>
      <c r="AQ6" s="40" t="s">
        <v>13</v>
      </c>
      <c r="AR6" s="6" t="s">
        <v>15</v>
      </c>
      <c r="AS6" s="139"/>
      <c r="AT6" s="40" t="s">
        <v>12</v>
      </c>
      <c r="AU6" s="40" t="s">
        <v>13</v>
      </c>
      <c r="AV6" s="6" t="s">
        <v>15</v>
      </c>
    </row>
    <row r="7" spans="1:48" x14ac:dyDescent="0.25">
      <c r="B7" s="11"/>
      <c r="C7" s="11"/>
      <c r="D7" s="11"/>
      <c r="E7" s="11"/>
      <c r="F7" s="11"/>
      <c r="G7" s="143"/>
      <c r="H7" s="118"/>
      <c r="I7" s="40" t="s">
        <v>20</v>
      </c>
      <c r="J7" s="40" t="s">
        <v>21</v>
      </c>
      <c r="K7" s="40" t="s">
        <v>20</v>
      </c>
      <c r="L7" s="40" t="s">
        <v>21</v>
      </c>
      <c r="M7" s="6" t="s">
        <v>15</v>
      </c>
      <c r="N7" s="11"/>
      <c r="O7" s="11"/>
      <c r="P7" s="11"/>
      <c r="Q7" s="139"/>
      <c r="R7" s="11"/>
      <c r="S7" s="11"/>
      <c r="T7" s="11"/>
      <c r="U7" s="139"/>
      <c r="V7" s="11"/>
      <c r="W7" s="11"/>
      <c r="X7" s="11"/>
      <c r="Y7" s="139"/>
      <c r="Z7" s="11"/>
      <c r="AA7" s="11"/>
      <c r="AB7" s="11"/>
      <c r="AC7" s="139"/>
      <c r="AD7" s="11"/>
      <c r="AE7" s="11"/>
      <c r="AF7" s="11"/>
      <c r="AG7" s="139"/>
      <c r="AH7" s="11"/>
      <c r="AI7" s="11"/>
      <c r="AJ7" s="11"/>
      <c r="AK7" s="139"/>
      <c r="AL7" s="11"/>
      <c r="AM7" s="11"/>
      <c r="AN7" s="11"/>
      <c r="AO7" s="139"/>
      <c r="AP7" s="11"/>
      <c r="AQ7" s="11"/>
      <c r="AR7" s="11"/>
      <c r="AS7" s="139"/>
      <c r="AT7" s="11"/>
      <c r="AU7" s="11"/>
      <c r="AV7" s="11"/>
    </row>
    <row r="8" spans="1:48" x14ac:dyDescent="0.25">
      <c r="A8" s="139">
        <v>1</v>
      </c>
      <c r="B8" s="11">
        <v>136211</v>
      </c>
      <c r="C8" s="11">
        <v>132320</v>
      </c>
      <c r="D8" s="11">
        <v>12294</v>
      </c>
      <c r="E8" s="11">
        <v>13535</v>
      </c>
      <c r="F8" s="11">
        <f>+C8-B8+E8-D8</f>
        <v>-2650</v>
      </c>
      <c r="G8" s="143"/>
      <c r="H8" s="118"/>
      <c r="I8" s="11"/>
      <c r="J8" s="11"/>
      <c r="K8" s="11"/>
      <c r="L8" s="11"/>
      <c r="M8" s="11"/>
      <c r="N8" s="102"/>
      <c r="O8" s="102"/>
      <c r="P8" s="11"/>
      <c r="Q8" s="139"/>
      <c r="R8" s="11"/>
      <c r="S8" s="11"/>
      <c r="T8" s="11"/>
      <c r="U8" s="139"/>
      <c r="V8" s="11"/>
      <c r="W8" s="11"/>
      <c r="X8" s="11"/>
      <c r="Y8" s="139"/>
      <c r="Z8" s="11"/>
      <c r="AA8" s="11"/>
      <c r="AB8" s="11"/>
      <c r="AC8" s="139"/>
      <c r="AD8" s="11">
        <v>90127</v>
      </c>
      <c r="AE8" s="11">
        <v>82104</v>
      </c>
      <c r="AF8" s="11">
        <f t="shared" ref="AF8:AF38" si="0">+AE8-AD8</f>
        <v>-8023</v>
      </c>
      <c r="AG8" s="139">
        <v>1</v>
      </c>
      <c r="AH8" s="11">
        <v>85280</v>
      </c>
      <c r="AI8" s="11">
        <v>90048</v>
      </c>
      <c r="AJ8" s="11">
        <f t="shared" ref="AJ8:AJ38" si="1">+AI8-AH8</f>
        <v>4768</v>
      </c>
      <c r="AK8" s="139">
        <v>1</v>
      </c>
      <c r="AL8" s="11">
        <v>129902</v>
      </c>
      <c r="AM8" s="11">
        <v>129590</v>
      </c>
      <c r="AN8" s="11">
        <f t="shared" ref="AN8:AN38" si="2">+AM8-AL8</f>
        <v>-312</v>
      </c>
      <c r="AO8" s="139">
        <v>1</v>
      </c>
      <c r="AP8" s="11">
        <v>172290</v>
      </c>
      <c r="AQ8" s="11">
        <v>178308</v>
      </c>
      <c r="AR8" s="11">
        <f t="shared" ref="AR8:AR38" si="3">+AQ8-AP8</f>
        <v>6018</v>
      </c>
      <c r="AS8" s="139">
        <v>1</v>
      </c>
      <c r="AT8" s="11">
        <v>167385</v>
      </c>
      <c r="AU8" s="11">
        <v>169213</v>
      </c>
      <c r="AV8" s="11">
        <f t="shared" ref="AV8:AV38" si="4">+AU8-AT8</f>
        <v>1828</v>
      </c>
    </row>
    <row r="9" spans="1:48" x14ac:dyDescent="0.25">
      <c r="A9" s="139">
        <v>2</v>
      </c>
      <c r="B9" s="11">
        <v>135691</v>
      </c>
      <c r="C9" s="11">
        <v>130091</v>
      </c>
      <c r="D9" s="11">
        <v>12548</v>
      </c>
      <c r="E9" s="11">
        <v>13110</v>
      </c>
      <c r="F9" s="11">
        <f t="shared" ref="F9:F39" si="5">+C9-B9+E9-D9</f>
        <v>-5038</v>
      </c>
      <c r="G9" s="143"/>
      <c r="H9" s="118">
        <v>36800</v>
      </c>
      <c r="I9" s="11">
        <v>5344290</v>
      </c>
      <c r="J9" s="11">
        <v>5337479</v>
      </c>
      <c r="K9" s="11">
        <v>0</v>
      </c>
      <c r="L9" s="11">
        <v>0</v>
      </c>
      <c r="M9" s="11">
        <f>+J9-I9+L9-K9</f>
        <v>-6811</v>
      </c>
      <c r="N9" s="102">
        <v>4.7699999999999996</v>
      </c>
      <c r="O9" s="102">
        <f>+N9*M9</f>
        <v>-32488.469999999998</v>
      </c>
      <c r="P9" s="11"/>
      <c r="Q9" s="139"/>
      <c r="R9" s="11"/>
      <c r="S9" s="11"/>
      <c r="T9" s="11"/>
      <c r="U9" s="139"/>
      <c r="V9" s="11"/>
      <c r="W9" s="11"/>
      <c r="X9" s="11"/>
      <c r="Y9" s="139"/>
      <c r="Z9" s="11"/>
      <c r="AA9" s="11"/>
      <c r="AB9" s="11"/>
      <c r="AC9" s="139"/>
      <c r="AD9" s="11">
        <v>82193</v>
      </c>
      <c r="AE9" s="11">
        <v>85058</v>
      </c>
      <c r="AF9" s="11">
        <f t="shared" si="0"/>
        <v>2865</v>
      </c>
      <c r="AG9" s="139">
        <v>2</v>
      </c>
      <c r="AH9" s="11">
        <v>85760</v>
      </c>
      <c r="AI9" s="11">
        <v>85437</v>
      </c>
      <c r="AJ9" s="11">
        <f t="shared" si="1"/>
        <v>-323</v>
      </c>
      <c r="AK9" s="139">
        <v>2</v>
      </c>
      <c r="AL9" s="11">
        <v>128605</v>
      </c>
      <c r="AM9" s="11">
        <v>131126</v>
      </c>
      <c r="AN9" s="11">
        <f t="shared" si="2"/>
        <v>2521</v>
      </c>
      <c r="AO9" s="139">
        <v>2</v>
      </c>
      <c r="AP9" s="11">
        <v>175368</v>
      </c>
      <c r="AQ9" s="11">
        <v>183908</v>
      </c>
      <c r="AR9" s="11">
        <f t="shared" si="3"/>
        <v>8540</v>
      </c>
      <c r="AS9" s="139">
        <v>2</v>
      </c>
      <c r="AT9" s="11">
        <v>170184</v>
      </c>
      <c r="AU9" s="11">
        <v>169526</v>
      </c>
      <c r="AV9" s="11">
        <f t="shared" si="4"/>
        <v>-658</v>
      </c>
    </row>
    <row r="10" spans="1:48" x14ac:dyDescent="0.25">
      <c r="A10" s="139">
        <v>3</v>
      </c>
      <c r="B10" s="11">
        <v>135466</v>
      </c>
      <c r="C10" s="11">
        <v>131970</v>
      </c>
      <c r="D10" s="11">
        <v>12685</v>
      </c>
      <c r="E10" s="11">
        <v>13351</v>
      </c>
      <c r="F10" s="11">
        <f t="shared" si="5"/>
        <v>-2830</v>
      </c>
      <c r="G10" s="143"/>
      <c r="H10" s="118">
        <v>36831</v>
      </c>
      <c r="I10" s="11">
        <v>4572686</v>
      </c>
      <c r="J10" s="11">
        <v>4575111</v>
      </c>
      <c r="K10" s="11">
        <v>0</v>
      </c>
      <c r="L10" s="11">
        <v>0</v>
      </c>
      <c r="M10" s="11">
        <f t="shared" ref="M10:M18" si="6">+J10-I10+L10-K10</f>
        <v>2425</v>
      </c>
      <c r="N10" s="102">
        <v>5.33</v>
      </c>
      <c r="O10" s="102">
        <f t="shared" ref="O10:O22" si="7">+N10*M10</f>
        <v>12925.25</v>
      </c>
      <c r="P10" s="11"/>
      <c r="Q10" s="139"/>
      <c r="R10" s="11"/>
      <c r="S10" s="11"/>
      <c r="T10" s="11"/>
      <c r="U10" s="139"/>
      <c r="V10" s="11"/>
      <c r="W10" s="11"/>
      <c r="X10" s="11"/>
      <c r="Y10" s="139"/>
      <c r="Z10" s="11"/>
      <c r="AA10" s="11"/>
      <c r="AB10" s="11"/>
      <c r="AC10" s="139"/>
      <c r="AD10" s="11">
        <v>77703</v>
      </c>
      <c r="AE10" s="11">
        <v>79135</v>
      </c>
      <c r="AF10" s="11">
        <f t="shared" si="0"/>
        <v>1432</v>
      </c>
      <c r="AG10" s="139">
        <v>3</v>
      </c>
      <c r="AH10" s="11">
        <v>101183</v>
      </c>
      <c r="AI10" s="11">
        <v>103385</v>
      </c>
      <c r="AJ10" s="11">
        <f t="shared" si="1"/>
        <v>2202</v>
      </c>
      <c r="AK10" s="139">
        <v>3</v>
      </c>
      <c r="AL10" s="11">
        <v>118612</v>
      </c>
      <c r="AM10" s="11">
        <v>121101</v>
      </c>
      <c r="AN10" s="11">
        <f t="shared" si="2"/>
        <v>2489</v>
      </c>
      <c r="AO10" s="139">
        <v>3</v>
      </c>
      <c r="AP10" s="11">
        <v>173456</v>
      </c>
      <c r="AQ10" s="11">
        <v>173309</v>
      </c>
      <c r="AR10" s="11">
        <f t="shared" si="3"/>
        <v>-147</v>
      </c>
      <c r="AS10" s="139">
        <v>3</v>
      </c>
      <c r="AT10" s="11">
        <v>169674</v>
      </c>
      <c r="AU10" s="11">
        <v>169203</v>
      </c>
      <c r="AV10" s="11">
        <f t="shared" si="4"/>
        <v>-471</v>
      </c>
    </row>
    <row r="11" spans="1:48" x14ac:dyDescent="0.25">
      <c r="A11" s="139">
        <v>4</v>
      </c>
      <c r="B11" s="11">
        <v>142004</v>
      </c>
      <c r="C11" s="11">
        <v>140968</v>
      </c>
      <c r="D11" s="11">
        <v>13527</v>
      </c>
      <c r="E11" s="11">
        <v>13349</v>
      </c>
      <c r="F11" s="11">
        <f t="shared" si="5"/>
        <v>-1214</v>
      </c>
      <c r="G11" s="143"/>
      <c r="H11" s="118">
        <v>36861</v>
      </c>
      <c r="I11" s="11">
        <v>4783729</v>
      </c>
      <c r="J11" s="11">
        <v>4791361</v>
      </c>
      <c r="K11" s="11">
        <v>0</v>
      </c>
      <c r="L11" s="11">
        <v>0</v>
      </c>
      <c r="M11" s="11">
        <f t="shared" si="6"/>
        <v>7632</v>
      </c>
      <c r="N11" s="102">
        <v>7.95</v>
      </c>
      <c r="O11" s="102">
        <f t="shared" si="7"/>
        <v>60674.400000000001</v>
      </c>
      <c r="P11" s="11"/>
      <c r="Q11" s="139"/>
      <c r="R11" s="11"/>
      <c r="S11" s="11"/>
      <c r="T11" s="11"/>
      <c r="U11" s="139"/>
      <c r="V11" s="11"/>
      <c r="W11" s="11"/>
      <c r="X11" s="11"/>
      <c r="Y11" s="139"/>
      <c r="Z11" s="11"/>
      <c r="AA11" s="11"/>
      <c r="AB11" s="11"/>
      <c r="AC11" s="139"/>
      <c r="AD11" s="11">
        <v>83833</v>
      </c>
      <c r="AE11" s="11">
        <v>84350</v>
      </c>
      <c r="AF11" s="11">
        <f t="shared" si="0"/>
        <v>517</v>
      </c>
      <c r="AG11" s="139">
        <v>4</v>
      </c>
      <c r="AH11" s="11">
        <v>109515</v>
      </c>
      <c r="AI11" s="11">
        <v>109943</v>
      </c>
      <c r="AJ11" s="11">
        <f t="shared" si="1"/>
        <v>428</v>
      </c>
      <c r="AK11" s="139">
        <v>4</v>
      </c>
      <c r="AL11" s="11">
        <v>114483</v>
      </c>
      <c r="AM11" s="11">
        <v>119711</v>
      </c>
      <c r="AN11" s="11">
        <f t="shared" si="2"/>
        <v>5228</v>
      </c>
      <c r="AO11" s="139">
        <v>4</v>
      </c>
      <c r="AP11" s="11">
        <v>171128</v>
      </c>
      <c r="AQ11" s="11">
        <v>174677</v>
      </c>
      <c r="AR11" s="11">
        <f t="shared" si="3"/>
        <v>3549</v>
      </c>
      <c r="AS11" s="139">
        <v>4</v>
      </c>
      <c r="AT11" s="11">
        <v>168897</v>
      </c>
      <c r="AU11" s="11">
        <v>175969</v>
      </c>
      <c r="AV11" s="11">
        <f t="shared" si="4"/>
        <v>7072</v>
      </c>
    </row>
    <row r="12" spans="1:48" x14ac:dyDescent="0.25">
      <c r="A12" s="139">
        <v>5</v>
      </c>
      <c r="B12" s="11">
        <v>140637</v>
      </c>
      <c r="C12" s="11">
        <v>143286</v>
      </c>
      <c r="D12" s="11">
        <v>12744</v>
      </c>
      <c r="E12" s="11">
        <v>13033</v>
      </c>
      <c r="F12" s="11">
        <f t="shared" si="5"/>
        <v>2938</v>
      </c>
      <c r="G12" s="143"/>
      <c r="H12" s="118">
        <v>36892</v>
      </c>
      <c r="I12" s="11">
        <v>4914904</v>
      </c>
      <c r="J12" s="11">
        <v>4942535</v>
      </c>
      <c r="K12" s="11">
        <v>0</v>
      </c>
      <c r="L12" s="11">
        <v>0</v>
      </c>
      <c r="M12" s="11">
        <f t="shared" si="6"/>
        <v>27631</v>
      </c>
      <c r="N12" s="102">
        <v>8.1</v>
      </c>
      <c r="O12" s="102">
        <f t="shared" si="7"/>
        <v>223811.09999999998</v>
      </c>
      <c r="P12" s="11"/>
      <c r="Q12" s="139"/>
      <c r="R12" s="11"/>
      <c r="S12" s="11"/>
      <c r="T12" s="11"/>
      <c r="U12" s="139"/>
      <c r="V12" s="11"/>
      <c r="W12" s="11"/>
      <c r="X12" s="11"/>
      <c r="Y12" s="139"/>
      <c r="Z12" s="11"/>
      <c r="AA12" s="11"/>
      <c r="AB12" s="11"/>
      <c r="AC12" s="139"/>
      <c r="AD12" s="11">
        <v>87296</v>
      </c>
      <c r="AE12" s="11">
        <v>90518</v>
      </c>
      <c r="AF12" s="11">
        <f t="shared" si="0"/>
        <v>3222</v>
      </c>
      <c r="AG12" s="139">
        <v>5</v>
      </c>
      <c r="AH12" s="11">
        <v>108361</v>
      </c>
      <c r="AI12" s="11">
        <v>108593</v>
      </c>
      <c r="AJ12" s="11">
        <f t="shared" si="1"/>
        <v>232</v>
      </c>
      <c r="AK12" s="139">
        <v>5</v>
      </c>
      <c r="AL12" s="11">
        <v>100931</v>
      </c>
      <c r="AM12" s="11">
        <v>123114</v>
      </c>
      <c r="AN12" s="11">
        <f t="shared" si="2"/>
        <v>22183</v>
      </c>
      <c r="AO12" s="139">
        <v>5</v>
      </c>
      <c r="AP12" s="11">
        <v>169630</v>
      </c>
      <c r="AQ12" s="11">
        <v>166360</v>
      </c>
      <c r="AR12" s="11">
        <f t="shared" si="3"/>
        <v>-3270</v>
      </c>
      <c r="AS12" s="139">
        <v>5</v>
      </c>
      <c r="AT12" s="11">
        <v>176704</v>
      </c>
      <c r="AU12" s="11">
        <v>173380</v>
      </c>
      <c r="AV12" s="11">
        <f t="shared" si="4"/>
        <v>-3324</v>
      </c>
    </row>
    <row r="13" spans="1:48" x14ac:dyDescent="0.25">
      <c r="A13" s="139">
        <v>6</v>
      </c>
      <c r="B13" s="11">
        <v>143787</v>
      </c>
      <c r="C13" s="11">
        <v>144422</v>
      </c>
      <c r="D13" s="11">
        <v>12893</v>
      </c>
      <c r="E13" s="11">
        <v>12532</v>
      </c>
      <c r="F13" s="11">
        <f t="shared" si="5"/>
        <v>274</v>
      </c>
      <c r="G13" s="143"/>
      <c r="H13" s="118">
        <v>36923</v>
      </c>
      <c r="I13" s="11">
        <v>4523985</v>
      </c>
      <c r="J13" s="11">
        <v>4533171</v>
      </c>
      <c r="K13" s="11">
        <v>0</v>
      </c>
      <c r="L13" s="11">
        <v>0</v>
      </c>
      <c r="M13" s="11">
        <f t="shared" si="6"/>
        <v>9186</v>
      </c>
      <c r="N13" s="102">
        <v>5.61</v>
      </c>
      <c r="O13" s="102">
        <f t="shared" si="7"/>
        <v>51533.460000000006</v>
      </c>
      <c r="P13" s="11"/>
      <c r="Q13" s="139"/>
      <c r="R13" s="11"/>
      <c r="S13" s="11"/>
      <c r="T13" s="11"/>
      <c r="U13" s="139"/>
      <c r="V13" s="11"/>
      <c r="W13" s="11"/>
      <c r="X13" s="11"/>
      <c r="Y13" s="139"/>
      <c r="Z13" s="11"/>
      <c r="AA13" s="11"/>
      <c r="AB13" s="11"/>
      <c r="AC13" s="139"/>
      <c r="AD13" s="11">
        <v>105367</v>
      </c>
      <c r="AE13" s="11">
        <v>105940</v>
      </c>
      <c r="AF13" s="11">
        <f t="shared" si="0"/>
        <v>573</v>
      </c>
      <c r="AG13" s="139">
        <v>6</v>
      </c>
      <c r="AH13" s="11">
        <v>111639</v>
      </c>
      <c r="AI13" s="11">
        <v>115193</v>
      </c>
      <c r="AJ13" s="11">
        <f t="shared" si="1"/>
        <v>3554</v>
      </c>
      <c r="AK13" s="139">
        <v>6</v>
      </c>
      <c r="AL13" s="11">
        <v>109406</v>
      </c>
      <c r="AM13" s="11">
        <v>113090</v>
      </c>
      <c r="AN13" s="11">
        <f t="shared" si="2"/>
        <v>3684</v>
      </c>
      <c r="AO13" s="139">
        <v>6</v>
      </c>
      <c r="AP13" s="11">
        <v>167764</v>
      </c>
      <c r="AQ13" s="11">
        <v>167719</v>
      </c>
      <c r="AR13" s="11">
        <f t="shared" si="3"/>
        <v>-45</v>
      </c>
      <c r="AS13" s="139">
        <v>6</v>
      </c>
      <c r="AT13" s="11">
        <v>136216</v>
      </c>
      <c r="AU13" s="11">
        <v>176410</v>
      </c>
      <c r="AV13" s="11">
        <f t="shared" si="4"/>
        <v>40194</v>
      </c>
    </row>
    <row r="14" spans="1:48" x14ac:dyDescent="0.25">
      <c r="A14" s="139">
        <v>7</v>
      </c>
      <c r="B14" s="11">
        <v>144661</v>
      </c>
      <c r="C14" s="11">
        <v>145311</v>
      </c>
      <c r="D14" s="11">
        <v>13371</v>
      </c>
      <c r="E14" s="11">
        <v>12532</v>
      </c>
      <c r="F14" s="11">
        <f t="shared" si="5"/>
        <v>-189</v>
      </c>
      <c r="G14" s="143"/>
      <c r="H14" s="118">
        <v>36951</v>
      </c>
      <c r="I14" s="11">
        <v>4930039</v>
      </c>
      <c r="J14" s="11">
        <v>4938355</v>
      </c>
      <c r="K14" s="11">
        <v>0</v>
      </c>
      <c r="L14" s="11">
        <v>0</v>
      </c>
      <c r="M14" s="11">
        <f t="shared" si="6"/>
        <v>8316</v>
      </c>
      <c r="N14" s="102">
        <v>4.87</v>
      </c>
      <c r="O14" s="102">
        <f t="shared" si="7"/>
        <v>40498.92</v>
      </c>
      <c r="P14" s="11"/>
      <c r="Q14" s="139"/>
      <c r="R14" s="11"/>
      <c r="S14" s="11"/>
      <c r="T14" s="11"/>
      <c r="U14" s="139"/>
      <c r="V14" s="11"/>
      <c r="W14" s="11"/>
      <c r="X14" s="11"/>
      <c r="Y14" s="139"/>
      <c r="Z14" s="11"/>
      <c r="AA14" s="11"/>
      <c r="AB14" s="11"/>
      <c r="AC14" s="139"/>
      <c r="AD14" s="11">
        <v>101440</v>
      </c>
      <c r="AE14" s="11">
        <v>101940</v>
      </c>
      <c r="AF14" s="11">
        <f t="shared" si="0"/>
        <v>500</v>
      </c>
      <c r="AG14" s="139">
        <v>7</v>
      </c>
      <c r="AH14" s="11">
        <v>97086</v>
      </c>
      <c r="AI14" s="11">
        <v>98950</v>
      </c>
      <c r="AJ14" s="11">
        <f t="shared" si="1"/>
        <v>1864</v>
      </c>
      <c r="AK14" s="139">
        <v>7</v>
      </c>
      <c r="AL14" s="11">
        <v>127221</v>
      </c>
      <c r="AM14" s="11">
        <v>127625</v>
      </c>
      <c r="AN14" s="11">
        <f t="shared" si="2"/>
        <v>404</v>
      </c>
      <c r="AO14" s="139">
        <v>7</v>
      </c>
      <c r="AP14" s="11">
        <v>167835</v>
      </c>
      <c r="AQ14" s="11">
        <v>167817</v>
      </c>
      <c r="AR14" s="11">
        <f t="shared" si="3"/>
        <v>-18</v>
      </c>
      <c r="AS14" s="139">
        <v>7</v>
      </c>
      <c r="AT14" s="11">
        <v>175529</v>
      </c>
      <c r="AU14" s="11">
        <v>171185</v>
      </c>
      <c r="AV14" s="11">
        <f t="shared" si="4"/>
        <v>-4344</v>
      </c>
    </row>
    <row r="15" spans="1:48" x14ac:dyDescent="0.25">
      <c r="A15" s="139">
        <v>8</v>
      </c>
      <c r="B15" s="11">
        <v>145757</v>
      </c>
      <c r="C15" s="11">
        <v>145315</v>
      </c>
      <c r="D15" s="11">
        <v>12071</v>
      </c>
      <c r="E15" s="11">
        <v>12532</v>
      </c>
      <c r="F15" s="11">
        <f t="shared" si="5"/>
        <v>19</v>
      </c>
      <c r="G15" s="143"/>
      <c r="H15" s="118">
        <v>36982</v>
      </c>
      <c r="I15" s="11">
        <v>5226145</v>
      </c>
      <c r="J15" s="11">
        <v>5258282</v>
      </c>
      <c r="K15" s="11">
        <v>0</v>
      </c>
      <c r="L15" s="11">
        <v>0</v>
      </c>
      <c r="M15" s="11">
        <f t="shared" si="6"/>
        <v>32137</v>
      </c>
      <c r="N15" s="102">
        <v>4.62</v>
      </c>
      <c r="O15" s="102">
        <f t="shared" si="7"/>
        <v>148472.94</v>
      </c>
      <c r="P15" s="11"/>
      <c r="Q15" s="139"/>
      <c r="R15" s="11"/>
      <c r="S15" s="11"/>
      <c r="T15" s="11"/>
      <c r="U15" s="139"/>
      <c r="V15" s="11"/>
      <c r="W15" s="11"/>
      <c r="X15" s="11"/>
      <c r="Y15" s="139"/>
      <c r="Z15" s="11"/>
      <c r="AA15" s="11"/>
      <c r="AB15" s="11"/>
      <c r="AC15" s="139"/>
      <c r="AD15" s="11">
        <v>98057</v>
      </c>
      <c r="AE15" s="11">
        <v>98304</v>
      </c>
      <c r="AF15" s="11">
        <f t="shared" si="0"/>
        <v>247</v>
      </c>
      <c r="AG15" s="139">
        <v>8</v>
      </c>
      <c r="AH15" s="11">
        <v>92901</v>
      </c>
      <c r="AI15" s="11">
        <v>108735</v>
      </c>
      <c r="AJ15" s="11">
        <f t="shared" si="1"/>
        <v>15834</v>
      </c>
      <c r="AK15" s="139">
        <v>8</v>
      </c>
      <c r="AL15" s="11">
        <v>114657</v>
      </c>
      <c r="AM15" s="11">
        <v>112594</v>
      </c>
      <c r="AN15" s="11">
        <f t="shared" si="2"/>
        <v>-2063</v>
      </c>
      <c r="AO15" s="139">
        <v>8</v>
      </c>
      <c r="AP15" s="11">
        <v>178511</v>
      </c>
      <c r="AQ15" s="11">
        <v>180748</v>
      </c>
      <c r="AR15" s="11">
        <f t="shared" si="3"/>
        <v>2237</v>
      </c>
      <c r="AS15" s="139">
        <v>8</v>
      </c>
      <c r="AT15" s="11">
        <v>170291</v>
      </c>
      <c r="AU15" s="11">
        <v>172851</v>
      </c>
      <c r="AV15" s="11">
        <f t="shared" si="4"/>
        <v>2560</v>
      </c>
    </row>
    <row r="16" spans="1:48" x14ac:dyDescent="0.25">
      <c r="A16" s="139">
        <v>9</v>
      </c>
      <c r="B16" s="11">
        <v>145534</v>
      </c>
      <c r="C16" s="11">
        <v>145186</v>
      </c>
      <c r="D16" s="11">
        <v>12077</v>
      </c>
      <c r="E16" s="11">
        <v>12532</v>
      </c>
      <c r="F16" s="11">
        <f t="shared" si="5"/>
        <v>107</v>
      </c>
      <c r="G16" s="143"/>
      <c r="H16" s="118">
        <v>37012</v>
      </c>
      <c r="I16" s="11">
        <v>5456003</v>
      </c>
      <c r="J16" s="11">
        <v>5463136</v>
      </c>
      <c r="K16" s="11">
        <v>142290</v>
      </c>
      <c r="L16" s="11">
        <v>150816</v>
      </c>
      <c r="M16" s="11">
        <f t="shared" si="6"/>
        <v>15659</v>
      </c>
      <c r="N16" s="102">
        <v>3.44</v>
      </c>
      <c r="O16" s="102">
        <f t="shared" si="7"/>
        <v>53866.96</v>
      </c>
      <c r="P16" s="11"/>
      <c r="Q16" s="139"/>
      <c r="R16" s="11"/>
      <c r="S16" s="11"/>
      <c r="T16" s="11"/>
      <c r="U16" s="139"/>
      <c r="V16" s="11"/>
      <c r="W16" s="11"/>
      <c r="X16" s="11"/>
      <c r="Y16" s="139"/>
      <c r="Z16" s="11"/>
      <c r="AA16" s="11"/>
      <c r="AB16" s="11"/>
      <c r="AC16" s="139"/>
      <c r="AD16" s="11">
        <v>87213</v>
      </c>
      <c r="AE16" s="11">
        <v>94093</v>
      </c>
      <c r="AF16" s="11">
        <f t="shared" si="0"/>
        <v>6880</v>
      </c>
      <c r="AG16" s="139">
        <v>9</v>
      </c>
      <c r="AH16" s="11">
        <v>94766</v>
      </c>
      <c r="AI16" s="11">
        <v>105186</v>
      </c>
      <c r="AJ16" s="11">
        <f t="shared" si="1"/>
        <v>10420</v>
      </c>
      <c r="AK16" s="139">
        <v>9</v>
      </c>
      <c r="AL16" s="11">
        <v>114565</v>
      </c>
      <c r="AM16" s="11">
        <v>112594</v>
      </c>
      <c r="AN16" s="11">
        <f t="shared" si="2"/>
        <v>-1971</v>
      </c>
      <c r="AO16" s="139">
        <v>9</v>
      </c>
      <c r="AP16" s="11">
        <v>174336</v>
      </c>
      <c r="AQ16" s="11">
        <f>170451+2791</f>
        <v>173242</v>
      </c>
      <c r="AR16" s="11">
        <f t="shared" si="3"/>
        <v>-1094</v>
      </c>
      <c r="AS16" s="139">
        <v>9</v>
      </c>
      <c r="AT16" s="11">
        <v>153140</v>
      </c>
      <c r="AU16" s="11">
        <f>144546+5760</f>
        <v>150306</v>
      </c>
      <c r="AV16" s="11">
        <f t="shared" si="4"/>
        <v>-2834</v>
      </c>
    </row>
    <row r="17" spans="1:48" x14ac:dyDescent="0.25">
      <c r="A17" s="139">
        <v>10</v>
      </c>
      <c r="B17" s="11">
        <v>144926</v>
      </c>
      <c r="C17" s="11">
        <v>145079</v>
      </c>
      <c r="D17" s="11">
        <v>12925</v>
      </c>
      <c r="E17" s="11">
        <v>12532</v>
      </c>
      <c r="F17" s="11">
        <f t="shared" si="5"/>
        <v>-240</v>
      </c>
      <c r="G17" s="143"/>
      <c r="H17" s="118">
        <v>37043</v>
      </c>
      <c r="I17" s="11">
        <v>4960846</v>
      </c>
      <c r="J17" s="11">
        <v>5002219</v>
      </c>
      <c r="K17" s="11">
        <v>390778</v>
      </c>
      <c r="L17" s="11">
        <v>393919</v>
      </c>
      <c r="M17" s="11">
        <f t="shared" si="6"/>
        <v>44514</v>
      </c>
      <c r="N17" s="102">
        <v>2.58</v>
      </c>
      <c r="O17" s="102">
        <f t="shared" si="7"/>
        <v>114846.12000000001</v>
      </c>
      <c r="P17" s="11"/>
      <c r="Q17" s="139"/>
      <c r="R17" s="11"/>
      <c r="S17" s="11"/>
      <c r="T17" s="11"/>
      <c r="U17" s="139"/>
      <c r="V17" s="11"/>
      <c r="W17" s="11"/>
      <c r="X17" s="11"/>
      <c r="Y17" s="139"/>
      <c r="Z17" s="11"/>
      <c r="AA17" s="11"/>
      <c r="AB17" s="11"/>
      <c r="AC17" s="139"/>
      <c r="AD17" s="11">
        <v>85026</v>
      </c>
      <c r="AE17" s="11">
        <v>96676</v>
      </c>
      <c r="AF17" s="11">
        <f t="shared" si="0"/>
        <v>11650</v>
      </c>
      <c r="AG17" s="139">
        <v>10</v>
      </c>
      <c r="AH17" s="11">
        <v>112558</v>
      </c>
      <c r="AI17" s="11">
        <v>113310</v>
      </c>
      <c r="AJ17" s="11">
        <f t="shared" si="1"/>
        <v>752</v>
      </c>
      <c r="AK17" s="139">
        <v>10</v>
      </c>
      <c r="AL17" s="11">
        <v>114225</v>
      </c>
      <c r="AM17" s="11">
        <v>114599</v>
      </c>
      <c r="AN17" s="11">
        <f t="shared" si="2"/>
        <v>374</v>
      </c>
      <c r="AO17" s="139">
        <v>10</v>
      </c>
      <c r="AP17" s="11">
        <v>161862</v>
      </c>
      <c r="AQ17" s="11">
        <v>158717</v>
      </c>
      <c r="AR17" s="11">
        <f t="shared" si="3"/>
        <v>-3145</v>
      </c>
      <c r="AS17" s="139">
        <v>10</v>
      </c>
      <c r="AT17" s="11">
        <v>169575</v>
      </c>
      <c r="AU17" s="11">
        <v>170607</v>
      </c>
      <c r="AV17" s="11">
        <f t="shared" si="4"/>
        <v>1032</v>
      </c>
    </row>
    <row r="18" spans="1:48" x14ac:dyDescent="0.25">
      <c r="A18" s="139">
        <v>11</v>
      </c>
      <c r="B18" s="11">
        <v>145896</v>
      </c>
      <c r="C18" s="11">
        <v>145311</v>
      </c>
      <c r="D18" s="11">
        <v>10379</v>
      </c>
      <c r="E18" s="11">
        <v>12532</v>
      </c>
      <c r="F18" s="11">
        <f t="shared" si="5"/>
        <v>1568</v>
      </c>
      <c r="G18" s="143"/>
      <c r="H18" s="118">
        <v>37073</v>
      </c>
      <c r="I18" s="11">
        <v>4662938</v>
      </c>
      <c r="J18" s="11">
        <v>4662044</v>
      </c>
      <c r="K18" s="11">
        <v>360512</v>
      </c>
      <c r="L18" s="11">
        <v>367850</v>
      </c>
      <c r="M18" s="11">
        <f t="shared" si="6"/>
        <v>6444</v>
      </c>
      <c r="N18" s="102">
        <v>2.4500000000000002</v>
      </c>
      <c r="O18" s="102">
        <f t="shared" si="7"/>
        <v>15787.800000000001</v>
      </c>
      <c r="P18" s="11"/>
      <c r="Q18" s="139"/>
      <c r="R18" s="11"/>
      <c r="S18" s="11"/>
      <c r="T18" s="11"/>
      <c r="U18" s="139"/>
      <c r="V18" s="11"/>
      <c r="W18" s="11"/>
      <c r="X18" s="11"/>
      <c r="Y18" s="139"/>
      <c r="Z18" s="11"/>
      <c r="AA18" s="11"/>
      <c r="AB18" s="11"/>
      <c r="AC18" s="139"/>
      <c r="AD18" s="11">
        <v>85017</v>
      </c>
      <c r="AE18" s="11">
        <v>82841</v>
      </c>
      <c r="AF18" s="11">
        <f t="shared" si="0"/>
        <v>-2176</v>
      </c>
      <c r="AG18" s="139">
        <v>11</v>
      </c>
      <c r="AH18" s="11">
        <v>101279</v>
      </c>
      <c r="AI18" s="11">
        <v>102214</v>
      </c>
      <c r="AJ18" s="11">
        <f t="shared" si="1"/>
        <v>935</v>
      </c>
      <c r="AK18" s="139">
        <v>11</v>
      </c>
      <c r="AL18" s="11">
        <v>115735</v>
      </c>
      <c r="AM18" s="11">
        <v>115494</v>
      </c>
      <c r="AN18" s="11">
        <f t="shared" si="2"/>
        <v>-241</v>
      </c>
      <c r="AO18" s="139">
        <v>11</v>
      </c>
      <c r="AP18" s="11">
        <v>184527</v>
      </c>
      <c r="AQ18" s="11">
        <v>185065</v>
      </c>
      <c r="AR18" s="11">
        <f t="shared" si="3"/>
        <v>538</v>
      </c>
      <c r="AS18" s="139">
        <v>11</v>
      </c>
      <c r="AT18" s="11">
        <v>176731</v>
      </c>
      <c r="AU18" s="11">
        <v>175819</v>
      </c>
      <c r="AV18" s="11">
        <f t="shared" si="4"/>
        <v>-912</v>
      </c>
    </row>
    <row r="19" spans="1:48" x14ac:dyDescent="0.25">
      <c r="A19" s="139">
        <v>12</v>
      </c>
      <c r="B19" s="11">
        <v>150058</v>
      </c>
      <c r="C19" s="11">
        <v>141990</v>
      </c>
      <c r="D19" s="11">
        <v>12694</v>
      </c>
      <c r="E19" s="11">
        <v>12532</v>
      </c>
      <c r="F19" s="11">
        <f t="shared" si="5"/>
        <v>-8230</v>
      </c>
      <c r="G19" s="143"/>
      <c r="H19" s="118">
        <v>37104</v>
      </c>
      <c r="I19" s="11">
        <v>4373411</v>
      </c>
      <c r="J19" s="11">
        <v>4369473</v>
      </c>
      <c r="K19" s="11">
        <v>380589</v>
      </c>
      <c r="L19" s="11">
        <v>380472</v>
      </c>
      <c r="M19" s="11">
        <f>+J19-I19+L19-K19</f>
        <v>-4055</v>
      </c>
      <c r="N19" s="102">
        <v>2.61</v>
      </c>
      <c r="O19" s="102">
        <f t="shared" si="7"/>
        <v>-10583.55</v>
      </c>
      <c r="P19" s="11"/>
      <c r="Q19" s="139"/>
      <c r="R19" s="11"/>
      <c r="S19" s="11"/>
      <c r="T19" s="11"/>
      <c r="U19" s="139"/>
      <c r="V19" s="11"/>
      <c r="W19" s="11"/>
      <c r="X19" s="11"/>
      <c r="Y19" s="139"/>
      <c r="Z19" s="11"/>
      <c r="AA19" s="11"/>
      <c r="AB19" s="11"/>
      <c r="AC19" s="139"/>
      <c r="AD19" s="11">
        <v>82741</v>
      </c>
      <c r="AE19" s="11">
        <v>88828</v>
      </c>
      <c r="AF19" s="11">
        <f t="shared" si="0"/>
        <v>6087</v>
      </c>
      <c r="AG19" s="139">
        <v>12</v>
      </c>
      <c r="AH19" s="11">
        <v>98830</v>
      </c>
      <c r="AI19" s="11">
        <v>100234</v>
      </c>
      <c r="AJ19" s="11">
        <f t="shared" si="1"/>
        <v>1404</v>
      </c>
      <c r="AK19" s="139">
        <v>12</v>
      </c>
      <c r="AL19" s="11">
        <v>114055</v>
      </c>
      <c r="AM19" s="11">
        <v>113964</v>
      </c>
      <c r="AN19" s="11">
        <f t="shared" si="2"/>
        <v>-91</v>
      </c>
      <c r="AO19" s="139">
        <v>12</v>
      </c>
      <c r="AP19" s="11">
        <v>182892</v>
      </c>
      <c r="AQ19" s="11">
        <v>187831</v>
      </c>
      <c r="AR19" s="11">
        <f t="shared" si="3"/>
        <v>4939</v>
      </c>
      <c r="AS19" s="139">
        <v>12</v>
      </c>
      <c r="AT19" s="11">
        <v>178779</v>
      </c>
      <c r="AU19" s="11">
        <v>174779</v>
      </c>
      <c r="AV19" s="11">
        <f t="shared" si="4"/>
        <v>-4000</v>
      </c>
    </row>
    <row r="20" spans="1:48" x14ac:dyDescent="0.25">
      <c r="A20" s="139">
        <v>13</v>
      </c>
      <c r="B20" s="11">
        <v>144027</v>
      </c>
      <c r="C20" s="11">
        <v>141430</v>
      </c>
      <c r="D20" s="11">
        <v>11842</v>
      </c>
      <c r="E20" s="11">
        <v>12532</v>
      </c>
      <c r="F20" s="11">
        <f t="shared" si="5"/>
        <v>-1907</v>
      </c>
      <c r="G20" s="144"/>
      <c r="H20" s="118">
        <v>37135</v>
      </c>
      <c r="I20" s="11">
        <v>4365000</v>
      </c>
      <c r="J20" s="11">
        <v>4370774</v>
      </c>
      <c r="K20" s="11">
        <v>345322</v>
      </c>
      <c r="L20" s="11">
        <v>349195</v>
      </c>
      <c r="M20" s="11">
        <f>+J20-I20+L20-K20</f>
        <v>9647</v>
      </c>
      <c r="N20" s="102">
        <v>1.73</v>
      </c>
      <c r="O20" s="102">
        <f t="shared" si="7"/>
        <v>16689.310000000001</v>
      </c>
      <c r="P20" s="11"/>
      <c r="Q20" s="139"/>
      <c r="R20" s="11"/>
      <c r="S20" s="11"/>
      <c r="T20" s="11"/>
      <c r="U20" s="139"/>
      <c r="V20" s="11"/>
      <c r="W20" s="11"/>
      <c r="X20" s="11"/>
      <c r="Y20" s="139"/>
      <c r="Z20" s="11"/>
      <c r="AA20" s="11"/>
      <c r="AB20" s="11"/>
      <c r="AC20" s="139"/>
      <c r="AD20" s="11">
        <v>100290</v>
      </c>
      <c r="AE20" s="11">
        <v>103318</v>
      </c>
      <c r="AF20" s="11">
        <f t="shared" si="0"/>
        <v>3028</v>
      </c>
      <c r="AG20" s="139">
        <v>13</v>
      </c>
      <c r="AH20" s="11">
        <v>90169</v>
      </c>
      <c r="AI20" s="11">
        <v>90019</v>
      </c>
      <c r="AJ20" s="11">
        <f t="shared" si="1"/>
        <v>-150</v>
      </c>
      <c r="AK20" s="139">
        <v>13</v>
      </c>
      <c r="AL20" s="11">
        <v>117712</v>
      </c>
      <c r="AM20" s="11">
        <v>116959</v>
      </c>
      <c r="AN20" s="11">
        <f t="shared" si="2"/>
        <v>-753</v>
      </c>
      <c r="AO20" s="139">
        <v>13</v>
      </c>
      <c r="AP20" s="11">
        <v>175373</v>
      </c>
      <c r="AQ20" s="11">
        <v>175571</v>
      </c>
      <c r="AR20" s="11">
        <f t="shared" si="3"/>
        <v>198</v>
      </c>
      <c r="AS20" s="139">
        <v>13</v>
      </c>
      <c r="AT20" s="11">
        <v>163585</v>
      </c>
      <c r="AU20" s="11">
        <v>165793</v>
      </c>
      <c r="AV20" s="11">
        <f t="shared" si="4"/>
        <v>2208</v>
      </c>
    </row>
    <row r="21" spans="1:48" x14ac:dyDescent="0.25">
      <c r="A21" s="139">
        <v>14</v>
      </c>
      <c r="B21" s="129">
        <v>140992</v>
      </c>
      <c r="C21" s="11">
        <v>140106</v>
      </c>
      <c r="D21" s="11">
        <v>12826</v>
      </c>
      <c r="E21" s="11">
        <v>12532</v>
      </c>
      <c r="F21" s="11">
        <f t="shared" si="5"/>
        <v>-1180</v>
      </c>
      <c r="G21" s="142"/>
      <c r="H21" s="118">
        <v>37165</v>
      </c>
      <c r="I21" s="11">
        <v>4441476</v>
      </c>
      <c r="J21" s="11">
        <v>4422896</v>
      </c>
      <c r="K21" s="11">
        <v>358818</v>
      </c>
      <c r="L21" s="11">
        <v>335818</v>
      </c>
      <c r="M21" s="11">
        <f>+J21-I21+L21-K21</f>
        <v>-41580</v>
      </c>
      <c r="N21" s="102">
        <v>2.06</v>
      </c>
      <c r="O21" s="102">
        <f t="shared" si="7"/>
        <v>-85654.8</v>
      </c>
      <c r="P21" s="11"/>
      <c r="Q21" s="139"/>
      <c r="R21" s="11"/>
      <c r="S21" s="11"/>
      <c r="T21" s="11"/>
      <c r="U21" s="139"/>
      <c r="V21" s="11"/>
      <c r="W21" s="11"/>
      <c r="X21" s="11"/>
      <c r="Y21" s="139"/>
      <c r="Z21" s="11"/>
      <c r="AA21" s="11"/>
      <c r="AB21" s="11"/>
      <c r="AC21" s="139"/>
      <c r="AD21" s="11">
        <v>92454</v>
      </c>
      <c r="AE21" s="11">
        <v>90422</v>
      </c>
      <c r="AF21" s="11">
        <f t="shared" si="0"/>
        <v>-2032</v>
      </c>
      <c r="AG21" s="139">
        <v>14</v>
      </c>
      <c r="AH21" s="11">
        <v>80341</v>
      </c>
      <c r="AI21" s="11">
        <v>73685</v>
      </c>
      <c r="AJ21" s="11">
        <f t="shared" si="1"/>
        <v>-6656</v>
      </c>
      <c r="AK21" s="139">
        <v>14</v>
      </c>
      <c r="AL21" s="11">
        <v>99714</v>
      </c>
      <c r="AM21" s="11">
        <v>124528</v>
      </c>
      <c r="AN21" s="11">
        <f t="shared" si="2"/>
        <v>24814</v>
      </c>
      <c r="AO21" s="139">
        <v>14</v>
      </c>
      <c r="AP21" s="11">
        <v>174348</v>
      </c>
      <c r="AQ21" s="11">
        <f>174033+12</f>
        <v>174045</v>
      </c>
      <c r="AR21" s="11">
        <f t="shared" si="3"/>
        <v>-303</v>
      </c>
      <c r="AS21" s="139">
        <v>14</v>
      </c>
      <c r="AT21" s="11">
        <v>171172</v>
      </c>
      <c r="AU21" s="11">
        <v>170890</v>
      </c>
      <c r="AV21" s="11">
        <f t="shared" si="4"/>
        <v>-282</v>
      </c>
    </row>
    <row r="22" spans="1:48" x14ac:dyDescent="0.25">
      <c r="A22" s="139">
        <v>15</v>
      </c>
      <c r="B22" s="129">
        <v>140634</v>
      </c>
      <c r="C22" s="11">
        <v>140149</v>
      </c>
      <c r="D22" s="11">
        <v>12761</v>
      </c>
      <c r="E22" s="11">
        <v>12532</v>
      </c>
      <c r="F22" s="11">
        <f t="shared" si="5"/>
        <v>-714</v>
      </c>
      <c r="G22" s="142"/>
      <c r="H22" s="118">
        <v>37196</v>
      </c>
      <c r="I22" s="11">
        <v>4269375</v>
      </c>
      <c r="J22" s="11">
        <v>4245401</v>
      </c>
      <c r="K22" s="11">
        <v>379471</v>
      </c>
      <c r="L22" s="11">
        <v>382100</v>
      </c>
      <c r="M22" s="11">
        <f>+J22-I22+L22-K22</f>
        <v>-21345</v>
      </c>
      <c r="N22" s="102">
        <v>1.98</v>
      </c>
      <c r="O22" s="102">
        <f t="shared" si="7"/>
        <v>-42263.1</v>
      </c>
      <c r="P22" s="11"/>
      <c r="Q22" s="139"/>
      <c r="R22" s="11"/>
      <c r="S22" s="11"/>
      <c r="T22" s="11"/>
      <c r="U22" s="139"/>
      <c r="V22" s="11"/>
      <c r="W22" s="11"/>
      <c r="X22" s="11"/>
      <c r="Y22" s="139"/>
      <c r="Z22" s="11"/>
      <c r="AA22" s="11"/>
      <c r="AB22" s="11"/>
      <c r="AC22" s="139"/>
      <c r="AD22" s="11">
        <v>92819</v>
      </c>
      <c r="AE22" s="11">
        <v>93953</v>
      </c>
      <c r="AF22" s="11">
        <f t="shared" si="0"/>
        <v>1134</v>
      </c>
      <c r="AG22" s="139">
        <v>15</v>
      </c>
      <c r="AH22" s="11">
        <v>100392</v>
      </c>
      <c r="AI22" s="11">
        <v>101034</v>
      </c>
      <c r="AJ22" s="11">
        <f t="shared" si="1"/>
        <v>642</v>
      </c>
      <c r="AK22" s="139">
        <v>15</v>
      </c>
      <c r="AL22" s="11">
        <v>120773</v>
      </c>
      <c r="AM22" s="11">
        <v>120718</v>
      </c>
      <c r="AN22" s="11">
        <f t="shared" si="2"/>
        <v>-55</v>
      </c>
      <c r="AO22" s="139">
        <v>15</v>
      </c>
      <c r="AP22" s="11">
        <v>171703</v>
      </c>
      <c r="AQ22" s="11">
        <f>164762+7841</f>
        <v>172603</v>
      </c>
      <c r="AR22" s="11">
        <f t="shared" si="3"/>
        <v>900</v>
      </c>
      <c r="AS22" s="139">
        <v>15</v>
      </c>
      <c r="AT22" s="11">
        <v>174118</v>
      </c>
      <c r="AU22" s="11">
        <v>173261</v>
      </c>
      <c r="AV22" s="11">
        <f t="shared" si="4"/>
        <v>-857</v>
      </c>
    </row>
    <row r="23" spans="1:48" x14ac:dyDescent="0.25">
      <c r="A23" s="145">
        <v>16</v>
      </c>
      <c r="B23" s="129">
        <v>140673</v>
      </c>
      <c r="C23" s="11">
        <v>137817</v>
      </c>
      <c r="D23" s="11">
        <v>12743</v>
      </c>
      <c r="E23" s="11">
        <v>12532</v>
      </c>
      <c r="F23" s="11">
        <f t="shared" si="5"/>
        <v>-3067</v>
      </c>
      <c r="G23" s="142"/>
      <c r="H23" s="542">
        <f>+A45</f>
        <v>37242</v>
      </c>
      <c r="I23" s="11">
        <f>+B39</f>
        <v>2418505</v>
      </c>
      <c r="J23" s="11">
        <f>+C39</f>
        <v>2388308</v>
      </c>
      <c r="K23" s="11">
        <f>+D39</f>
        <v>210693</v>
      </c>
      <c r="L23" s="11">
        <f>+E39</f>
        <v>213113</v>
      </c>
      <c r="M23" s="42">
        <f>+J23-I23+L23-K23</f>
        <v>-27777</v>
      </c>
      <c r="N23" s="102">
        <f>+summary!H3</f>
        <v>2.11</v>
      </c>
      <c r="O23" s="544">
        <f>+N23*M23</f>
        <v>-58609.469999999994</v>
      </c>
      <c r="P23" s="11"/>
      <c r="Q23" s="145"/>
      <c r="R23" s="11"/>
      <c r="S23" s="11"/>
      <c r="T23" s="11"/>
      <c r="U23" s="145"/>
      <c r="V23" s="11"/>
      <c r="W23" s="11"/>
      <c r="X23" s="11"/>
      <c r="Y23" s="145"/>
      <c r="Z23" s="11"/>
      <c r="AA23" s="11"/>
      <c r="AB23" s="11"/>
      <c r="AC23" s="145"/>
      <c r="AD23" s="11">
        <v>68795</v>
      </c>
      <c r="AE23" s="11">
        <v>80010</v>
      </c>
      <c r="AF23" s="11">
        <f t="shared" si="0"/>
        <v>11215</v>
      </c>
      <c r="AG23" s="145">
        <v>16</v>
      </c>
      <c r="AH23" s="11">
        <v>97736</v>
      </c>
      <c r="AI23" s="11">
        <v>92818</v>
      </c>
      <c r="AJ23" s="11">
        <f t="shared" si="1"/>
        <v>-4918</v>
      </c>
      <c r="AK23" s="145">
        <v>16</v>
      </c>
      <c r="AL23" s="11">
        <v>100073</v>
      </c>
      <c r="AM23" s="11">
        <v>121937</v>
      </c>
      <c r="AN23" s="11">
        <f t="shared" si="2"/>
        <v>21864</v>
      </c>
      <c r="AO23" s="145">
        <v>16</v>
      </c>
      <c r="AP23" s="11">
        <v>171702</v>
      </c>
      <c r="AQ23" s="11">
        <f>169958+2000</f>
        <v>171958</v>
      </c>
      <c r="AR23" s="11">
        <f t="shared" si="3"/>
        <v>256</v>
      </c>
      <c r="AS23" s="145">
        <v>16</v>
      </c>
      <c r="AT23" s="11">
        <v>180047</v>
      </c>
      <c r="AU23" s="11">
        <v>182323</v>
      </c>
      <c r="AV23" s="11">
        <f t="shared" si="4"/>
        <v>2276</v>
      </c>
    </row>
    <row r="24" spans="1:48" x14ac:dyDescent="0.25">
      <c r="A24" s="146">
        <v>17</v>
      </c>
      <c r="B24" s="129">
        <v>141551</v>
      </c>
      <c r="C24" s="11">
        <v>137557</v>
      </c>
      <c r="D24" s="11">
        <v>10313</v>
      </c>
      <c r="E24" s="11">
        <v>8883</v>
      </c>
      <c r="F24" s="11">
        <f t="shared" si="5"/>
        <v>-5424</v>
      </c>
      <c r="G24" s="268"/>
      <c r="H24" s="168"/>
      <c r="I24" s="11"/>
      <c r="J24" s="11"/>
      <c r="K24" s="11"/>
      <c r="L24" s="142"/>
      <c r="M24" s="543">
        <f>SUM(M9:M23)</f>
        <v>62023</v>
      </c>
      <c r="N24" s="102"/>
      <c r="O24" s="102">
        <f>SUM(O9:O23)</f>
        <v>509506.87</v>
      </c>
      <c r="P24" s="11"/>
      <c r="Q24" s="146"/>
      <c r="R24" s="11"/>
      <c r="S24" s="11"/>
      <c r="T24" s="11"/>
      <c r="U24" s="146"/>
      <c r="V24" s="11"/>
      <c r="W24" s="11"/>
      <c r="X24" s="11"/>
      <c r="Y24" s="146"/>
      <c r="Z24" s="11"/>
      <c r="AA24" s="11"/>
      <c r="AB24" s="11"/>
      <c r="AC24" s="146"/>
      <c r="AD24" s="11">
        <v>90410</v>
      </c>
      <c r="AE24" s="11">
        <v>89096</v>
      </c>
      <c r="AF24" s="11">
        <f t="shared" si="0"/>
        <v>-1314</v>
      </c>
      <c r="AG24" s="146">
        <v>17</v>
      </c>
      <c r="AH24" s="11">
        <v>94766</v>
      </c>
      <c r="AI24" s="11">
        <v>94662</v>
      </c>
      <c r="AJ24" s="11">
        <f t="shared" si="1"/>
        <v>-104</v>
      </c>
      <c r="AK24" s="146">
        <v>17</v>
      </c>
      <c r="AL24" s="11">
        <v>125828</v>
      </c>
      <c r="AM24" s="11">
        <v>122594</v>
      </c>
      <c r="AN24" s="11">
        <f t="shared" si="2"/>
        <v>-3234</v>
      </c>
      <c r="AO24" s="146">
        <v>17</v>
      </c>
      <c r="AP24" s="11">
        <v>172644</v>
      </c>
      <c r="AQ24" s="11">
        <f>172264+339</f>
        <v>172603</v>
      </c>
      <c r="AR24" s="11">
        <f t="shared" si="3"/>
        <v>-41</v>
      </c>
      <c r="AS24" s="146">
        <v>17</v>
      </c>
      <c r="AT24" s="11">
        <v>170607</v>
      </c>
      <c r="AU24" s="11">
        <v>170445</v>
      </c>
      <c r="AV24" s="11">
        <f t="shared" si="4"/>
        <v>-162</v>
      </c>
    </row>
    <row r="25" spans="1:48" x14ac:dyDescent="0.25">
      <c r="A25" s="147" t="s">
        <v>51</v>
      </c>
      <c r="B25" s="129"/>
      <c r="C25" s="11"/>
      <c r="D25" s="11"/>
      <c r="E25" s="11"/>
      <c r="F25" s="11">
        <f t="shared" si="5"/>
        <v>0</v>
      </c>
      <c r="G25" s="309"/>
      <c r="H25" s="541"/>
      <c r="I25" s="11"/>
      <c r="J25" s="11"/>
      <c r="K25" s="11"/>
      <c r="L25" s="142"/>
      <c r="M25" s="147"/>
      <c r="N25" s="11"/>
      <c r="O25" s="11"/>
      <c r="P25" s="11"/>
      <c r="Q25" s="147"/>
      <c r="R25" s="11"/>
      <c r="S25" s="11"/>
      <c r="T25" s="11"/>
      <c r="U25" s="147"/>
      <c r="V25" s="11"/>
      <c r="W25" s="11"/>
      <c r="X25" s="11"/>
      <c r="Y25" s="147"/>
      <c r="Z25" s="11"/>
      <c r="AA25" s="11"/>
      <c r="AB25" s="11"/>
      <c r="AC25" s="147"/>
      <c r="AD25" s="11">
        <v>86855</v>
      </c>
      <c r="AE25" s="11">
        <v>87128</v>
      </c>
      <c r="AF25" s="11">
        <f t="shared" si="0"/>
        <v>273</v>
      </c>
      <c r="AG25" s="147" t="s">
        <v>51</v>
      </c>
      <c r="AH25" s="11">
        <v>90438</v>
      </c>
      <c r="AI25" s="11">
        <v>89668</v>
      </c>
      <c r="AJ25" s="11">
        <f t="shared" si="1"/>
        <v>-770</v>
      </c>
      <c r="AK25" s="147" t="s">
        <v>51</v>
      </c>
      <c r="AL25" s="11">
        <v>119514</v>
      </c>
      <c r="AM25" s="11">
        <v>120375</v>
      </c>
      <c r="AN25" s="11">
        <f t="shared" si="2"/>
        <v>861</v>
      </c>
      <c r="AO25" s="147" t="s">
        <v>51</v>
      </c>
      <c r="AP25" s="11">
        <v>175778</v>
      </c>
      <c r="AQ25" s="11">
        <v>172040</v>
      </c>
      <c r="AR25" s="11">
        <f t="shared" si="3"/>
        <v>-3738</v>
      </c>
      <c r="AS25" s="147" t="s">
        <v>51</v>
      </c>
      <c r="AT25" s="11">
        <v>166103</v>
      </c>
      <c r="AU25" s="11">
        <v>167903</v>
      </c>
      <c r="AV25" s="11">
        <f t="shared" si="4"/>
        <v>1800</v>
      </c>
    </row>
    <row r="26" spans="1:48" x14ac:dyDescent="0.25">
      <c r="A26" s="145">
        <v>19</v>
      </c>
      <c r="B26" s="129"/>
      <c r="C26" s="11"/>
      <c r="D26" s="11"/>
      <c r="E26" s="11"/>
      <c r="F26" s="11">
        <f t="shared" si="5"/>
        <v>0</v>
      </c>
      <c r="G26" s="144"/>
      <c r="H26" s="184"/>
      <c r="I26" s="11"/>
      <c r="J26" s="11"/>
      <c r="K26" s="11"/>
      <c r="L26" s="142"/>
      <c r="M26" s="145"/>
      <c r="N26" s="11"/>
      <c r="O26" s="11"/>
      <c r="P26" s="11"/>
      <c r="Q26" s="145"/>
      <c r="R26" s="11"/>
      <c r="S26" s="11"/>
      <c r="T26" s="11"/>
      <c r="U26" s="145"/>
      <c r="V26" s="11"/>
      <c r="W26" s="11"/>
      <c r="X26" s="11"/>
      <c r="Y26" s="145"/>
      <c r="Z26" s="11"/>
      <c r="AA26" s="11"/>
      <c r="AB26" s="11"/>
      <c r="AC26" s="145"/>
      <c r="AD26" s="11">
        <v>90382</v>
      </c>
      <c r="AE26" s="11">
        <v>91513</v>
      </c>
      <c r="AF26" s="11">
        <f t="shared" si="0"/>
        <v>1131</v>
      </c>
      <c r="AG26" s="145">
        <v>19</v>
      </c>
      <c r="AH26" s="11">
        <v>90454</v>
      </c>
      <c r="AI26" s="11">
        <v>90980</v>
      </c>
      <c r="AJ26" s="11">
        <f t="shared" si="1"/>
        <v>526</v>
      </c>
      <c r="AK26" s="145">
        <v>19</v>
      </c>
      <c r="AL26" s="11">
        <v>112366</v>
      </c>
      <c r="AM26" s="11">
        <v>112335</v>
      </c>
      <c r="AN26" s="11">
        <f t="shared" si="2"/>
        <v>-31</v>
      </c>
      <c r="AO26" s="145">
        <v>19</v>
      </c>
      <c r="AP26" s="11">
        <v>178730</v>
      </c>
      <c r="AQ26" s="11">
        <f>160337+5958</f>
        <v>166295</v>
      </c>
      <c r="AR26" s="11">
        <f t="shared" si="3"/>
        <v>-12435</v>
      </c>
      <c r="AS26" s="145">
        <v>19</v>
      </c>
      <c r="AT26" s="11">
        <v>175589</v>
      </c>
      <c r="AU26" s="11">
        <v>176446</v>
      </c>
      <c r="AV26" s="11">
        <f t="shared" si="4"/>
        <v>857</v>
      </c>
    </row>
    <row r="27" spans="1:48" x14ac:dyDescent="0.25">
      <c r="A27" s="146">
        <v>20</v>
      </c>
      <c r="B27" s="129"/>
      <c r="C27" s="11"/>
      <c r="D27" s="11"/>
      <c r="E27" s="11"/>
      <c r="F27" s="11">
        <f t="shared" si="5"/>
        <v>0</v>
      </c>
      <c r="G27" s="148"/>
      <c r="H27" s="168"/>
      <c r="I27" s="11"/>
      <c r="J27" s="11"/>
      <c r="K27" s="11"/>
      <c r="L27" s="142"/>
      <c r="M27" s="146"/>
      <c r="N27" s="11"/>
      <c r="O27" s="11"/>
      <c r="P27" s="11"/>
      <c r="Q27" s="146"/>
      <c r="R27" s="11"/>
      <c r="S27" s="11"/>
      <c r="T27" s="11"/>
      <c r="U27" s="146"/>
      <c r="V27" s="11"/>
      <c r="W27" s="11"/>
      <c r="X27" s="11"/>
      <c r="Y27" s="146"/>
      <c r="Z27" s="11"/>
      <c r="AA27" s="11"/>
      <c r="AB27" s="11"/>
      <c r="AC27" s="146"/>
      <c r="AD27" s="11">
        <v>101529</v>
      </c>
      <c r="AE27" s="11">
        <v>104520</v>
      </c>
      <c r="AF27" s="11">
        <f t="shared" si="0"/>
        <v>2991</v>
      </c>
      <c r="AG27" s="146">
        <v>20</v>
      </c>
      <c r="AH27" s="11">
        <v>96601</v>
      </c>
      <c r="AI27" s="11">
        <v>98051</v>
      </c>
      <c r="AJ27" s="11">
        <f t="shared" si="1"/>
        <v>1450</v>
      </c>
      <c r="AK27" s="146">
        <v>20</v>
      </c>
      <c r="AL27" s="11">
        <v>131022</v>
      </c>
      <c r="AM27" s="11">
        <v>131761</v>
      </c>
      <c r="AN27" s="11">
        <f t="shared" si="2"/>
        <v>739</v>
      </c>
      <c r="AO27" s="146">
        <v>20</v>
      </c>
      <c r="AP27" s="11">
        <v>170615</v>
      </c>
      <c r="AQ27" s="11">
        <f>158124+2541</f>
        <v>160665</v>
      </c>
      <c r="AR27" s="11">
        <f t="shared" si="3"/>
        <v>-9950</v>
      </c>
      <c r="AS27" s="146">
        <v>20</v>
      </c>
      <c r="AT27" s="11">
        <v>173880</v>
      </c>
      <c r="AU27" s="11">
        <v>174805</v>
      </c>
      <c r="AV27" s="11">
        <f t="shared" si="4"/>
        <v>925</v>
      </c>
    </row>
    <row r="28" spans="1:48" x14ac:dyDescent="0.25">
      <c r="A28" s="149">
        <v>21</v>
      </c>
      <c r="B28" s="306"/>
      <c r="C28" s="150"/>
      <c r="D28" s="150"/>
      <c r="E28" s="150"/>
      <c r="F28" s="11">
        <f t="shared" si="5"/>
        <v>0</v>
      </c>
      <c r="G28" s="151"/>
      <c r="H28" s="149"/>
      <c r="I28" s="150"/>
      <c r="J28" s="150"/>
      <c r="K28" s="11"/>
      <c r="L28" s="142"/>
      <c r="M28" s="149"/>
      <c r="N28" s="150"/>
      <c r="O28" s="150"/>
      <c r="P28" s="11"/>
      <c r="Q28" s="149"/>
      <c r="R28" s="150"/>
      <c r="S28" s="150"/>
      <c r="T28" s="11"/>
      <c r="U28" s="149"/>
      <c r="V28" s="150"/>
      <c r="W28" s="150"/>
      <c r="X28" s="11"/>
      <c r="Y28" s="149"/>
      <c r="Z28" s="150"/>
      <c r="AA28" s="150"/>
      <c r="AB28" s="11"/>
      <c r="AC28" s="149"/>
      <c r="AD28" s="150">
        <v>92772</v>
      </c>
      <c r="AE28" s="150">
        <v>101229</v>
      </c>
      <c r="AF28" s="11">
        <f t="shared" si="0"/>
        <v>8457</v>
      </c>
      <c r="AG28" s="149">
        <v>21</v>
      </c>
      <c r="AH28" s="150">
        <v>91965</v>
      </c>
      <c r="AI28" s="150">
        <f>102636+108</f>
        <v>102744</v>
      </c>
      <c r="AJ28" s="11">
        <f t="shared" si="1"/>
        <v>10779</v>
      </c>
      <c r="AK28" s="149">
        <v>21</v>
      </c>
      <c r="AL28" s="150">
        <v>126551</v>
      </c>
      <c r="AM28" s="150">
        <v>126375</v>
      </c>
      <c r="AN28" s="11">
        <f t="shared" si="2"/>
        <v>-176</v>
      </c>
      <c r="AO28" s="149">
        <v>21</v>
      </c>
      <c r="AP28" s="150">
        <v>162253</v>
      </c>
      <c r="AQ28" s="150">
        <v>161166</v>
      </c>
      <c r="AR28" s="11">
        <f t="shared" si="3"/>
        <v>-1087</v>
      </c>
      <c r="AS28" s="149">
        <v>21</v>
      </c>
      <c r="AT28" s="150">
        <v>177344</v>
      </c>
      <c r="AU28" s="150">
        <v>181409</v>
      </c>
      <c r="AV28" s="11">
        <f t="shared" si="4"/>
        <v>4065</v>
      </c>
    </row>
    <row r="29" spans="1:48" x14ac:dyDescent="0.25">
      <c r="A29" s="149">
        <v>22</v>
      </c>
      <c r="B29" s="306"/>
      <c r="C29" s="150"/>
      <c r="D29" s="150"/>
      <c r="E29" s="150"/>
      <c r="F29" s="11">
        <f t="shared" si="5"/>
        <v>0</v>
      </c>
      <c r="G29" s="151"/>
      <c r="H29" s="149"/>
      <c r="I29" s="150"/>
      <c r="J29" s="150"/>
      <c r="K29" s="11"/>
      <c r="L29" s="142"/>
      <c r="M29" s="149"/>
      <c r="N29" s="150"/>
      <c r="O29" s="150"/>
      <c r="P29" s="11"/>
      <c r="Q29" s="149"/>
      <c r="R29" s="150"/>
      <c r="S29" s="150"/>
      <c r="T29" s="11"/>
      <c r="U29" s="149"/>
      <c r="V29" s="150"/>
      <c r="W29" s="150"/>
      <c r="X29" s="11"/>
      <c r="Y29" s="149"/>
      <c r="Z29" s="150"/>
      <c r="AA29" s="150"/>
      <c r="AB29" s="11"/>
      <c r="AC29" s="149"/>
      <c r="AD29" s="150">
        <v>93405</v>
      </c>
      <c r="AE29" s="150">
        <v>100368</v>
      </c>
      <c r="AF29" s="11">
        <f t="shared" si="0"/>
        <v>6963</v>
      </c>
      <c r="AG29" s="149">
        <v>22</v>
      </c>
      <c r="AH29" s="150">
        <v>103207</v>
      </c>
      <c r="AI29" s="150">
        <v>116825</v>
      </c>
      <c r="AJ29" s="11">
        <f t="shared" si="1"/>
        <v>13618</v>
      </c>
      <c r="AK29" s="149">
        <v>22</v>
      </c>
      <c r="AL29" s="150">
        <v>131105</v>
      </c>
      <c r="AM29" s="150">
        <v>131629</v>
      </c>
      <c r="AN29" s="11">
        <f t="shared" si="2"/>
        <v>524</v>
      </c>
      <c r="AO29" s="149">
        <v>22</v>
      </c>
      <c r="AP29" s="150">
        <v>131802</v>
      </c>
      <c r="AQ29" s="150">
        <v>131356</v>
      </c>
      <c r="AR29" s="11">
        <f t="shared" si="3"/>
        <v>-446</v>
      </c>
      <c r="AS29" s="149">
        <v>22</v>
      </c>
      <c r="AT29" s="150">
        <v>174250</v>
      </c>
      <c r="AU29" s="150">
        <v>175461</v>
      </c>
      <c r="AV29" s="11">
        <f t="shared" si="4"/>
        <v>1211</v>
      </c>
    </row>
    <row r="30" spans="1:48" x14ac:dyDescent="0.25">
      <c r="A30" s="149">
        <v>23</v>
      </c>
      <c r="B30" s="150"/>
      <c r="C30" s="150"/>
      <c r="D30" s="150"/>
      <c r="E30" s="150"/>
      <c r="F30" s="11">
        <f t="shared" si="5"/>
        <v>0</v>
      </c>
      <c r="G30" s="151"/>
      <c r="H30" s="149"/>
      <c r="I30" s="150"/>
      <c r="J30" s="150"/>
      <c r="K30" s="11"/>
      <c r="L30" s="142"/>
      <c r="M30" s="149"/>
      <c r="N30" s="150"/>
      <c r="O30" s="150"/>
      <c r="P30" s="11"/>
      <c r="Q30" s="149"/>
      <c r="R30" s="150"/>
      <c r="S30" s="150"/>
      <c r="T30" s="11"/>
      <c r="U30" s="149"/>
      <c r="V30" s="150"/>
      <c r="W30" s="150"/>
      <c r="X30" s="11"/>
      <c r="Y30" s="149"/>
      <c r="Z30" s="150"/>
      <c r="AA30" s="150"/>
      <c r="AB30" s="11"/>
      <c r="AC30" s="149"/>
      <c r="AD30" s="150">
        <v>87752</v>
      </c>
      <c r="AE30" s="150">
        <v>85600</v>
      </c>
      <c r="AF30" s="11">
        <f t="shared" si="0"/>
        <v>-2152</v>
      </c>
      <c r="AG30" s="149">
        <v>23</v>
      </c>
      <c r="AH30" s="150">
        <v>100407</v>
      </c>
      <c r="AI30" s="150">
        <v>89676</v>
      </c>
      <c r="AJ30" s="11">
        <f t="shared" si="1"/>
        <v>-10731</v>
      </c>
      <c r="AK30" s="149">
        <v>23</v>
      </c>
      <c r="AL30" s="150">
        <v>122167</v>
      </c>
      <c r="AM30" s="150">
        <v>121764</v>
      </c>
      <c r="AN30" s="11">
        <f t="shared" si="2"/>
        <v>-403</v>
      </c>
      <c r="AO30" s="149">
        <v>23</v>
      </c>
      <c r="AP30" s="150">
        <v>159515</v>
      </c>
      <c r="AQ30" s="150">
        <v>160435</v>
      </c>
      <c r="AR30" s="11">
        <f t="shared" si="3"/>
        <v>920</v>
      </c>
      <c r="AS30" s="149">
        <v>23</v>
      </c>
      <c r="AT30" s="150">
        <v>176744</v>
      </c>
      <c r="AU30" s="150">
        <f>181302+167</f>
        <v>181469</v>
      </c>
      <c r="AV30" s="11">
        <f t="shared" si="4"/>
        <v>4725</v>
      </c>
    </row>
    <row r="31" spans="1:48" x14ac:dyDescent="0.25">
      <c r="A31" s="149">
        <v>24</v>
      </c>
      <c r="B31" s="150"/>
      <c r="C31" s="150"/>
      <c r="D31" s="150"/>
      <c r="E31" s="150"/>
      <c r="F31" s="11">
        <f t="shared" si="5"/>
        <v>0</v>
      </c>
      <c r="G31" s="151"/>
      <c r="H31" s="149"/>
      <c r="I31" s="150"/>
      <c r="J31" s="150"/>
      <c r="K31" s="11"/>
      <c r="L31" s="142"/>
      <c r="M31" s="149"/>
      <c r="N31" s="150"/>
      <c r="O31" s="150"/>
      <c r="P31" s="11"/>
      <c r="Q31" s="149"/>
      <c r="R31" s="150"/>
      <c r="S31" s="150"/>
      <c r="T31" s="11"/>
      <c r="U31" s="149"/>
      <c r="V31" s="150"/>
      <c r="W31" s="150"/>
      <c r="X31" s="11"/>
      <c r="Y31" s="149"/>
      <c r="Z31" s="150"/>
      <c r="AA31" s="150"/>
      <c r="AB31" s="11"/>
      <c r="AC31" s="149"/>
      <c r="AD31" s="150">
        <v>97761</v>
      </c>
      <c r="AE31" s="150">
        <v>97012</v>
      </c>
      <c r="AF31" s="11">
        <f t="shared" si="0"/>
        <v>-749</v>
      </c>
      <c r="AG31" s="149">
        <v>24</v>
      </c>
      <c r="AH31" s="150">
        <v>94496</v>
      </c>
      <c r="AI31" s="150">
        <v>96183</v>
      </c>
      <c r="AJ31" s="11">
        <f t="shared" si="1"/>
        <v>1687</v>
      </c>
      <c r="AK31" s="149">
        <v>24</v>
      </c>
      <c r="AL31" s="150">
        <v>127269</v>
      </c>
      <c r="AM31" s="150">
        <v>126812</v>
      </c>
      <c r="AN31" s="11">
        <f t="shared" si="2"/>
        <v>-457</v>
      </c>
      <c r="AO31" s="149">
        <v>24</v>
      </c>
      <c r="AP31" s="150">
        <v>174216</v>
      </c>
      <c r="AQ31" s="150">
        <v>173432</v>
      </c>
      <c r="AR31" s="11">
        <f t="shared" si="3"/>
        <v>-784</v>
      </c>
      <c r="AS31" s="149">
        <v>24</v>
      </c>
      <c r="AT31" s="150">
        <v>181093</v>
      </c>
      <c r="AU31" s="150">
        <v>179131</v>
      </c>
      <c r="AV31" s="11">
        <f t="shared" si="4"/>
        <v>-1962</v>
      </c>
    </row>
    <row r="32" spans="1:48" x14ac:dyDescent="0.25">
      <c r="A32" s="149">
        <v>25</v>
      </c>
      <c r="B32" s="150"/>
      <c r="C32" s="150"/>
      <c r="D32" s="150"/>
      <c r="E32" s="150"/>
      <c r="F32" s="11">
        <f t="shared" si="5"/>
        <v>0</v>
      </c>
      <c r="G32" s="151"/>
      <c r="H32" s="149"/>
      <c r="I32" s="150"/>
      <c r="J32" s="150"/>
      <c r="K32" s="11"/>
      <c r="L32" s="142"/>
      <c r="M32" s="149"/>
      <c r="N32" s="150"/>
      <c r="O32" s="150"/>
      <c r="P32" s="11"/>
      <c r="Q32" s="149"/>
      <c r="R32" s="150"/>
      <c r="S32" s="150"/>
      <c r="T32" s="11"/>
      <c r="U32" s="149"/>
      <c r="V32" s="150"/>
      <c r="W32" s="150"/>
      <c r="X32" s="11"/>
      <c r="Y32" s="149"/>
      <c r="Z32" s="150"/>
      <c r="AA32" s="150"/>
      <c r="AB32" s="11"/>
      <c r="AC32" s="149"/>
      <c r="AD32" s="150">
        <v>103695</v>
      </c>
      <c r="AE32" s="150">
        <v>93370</v>
      </c>
      <c r="AF32" s="11">
        <f t="shared" si="0"/>
        <v>-10325</v>
      </c>
      <c r="AG32" s="149">
        <v>25</v>
      </c>
      <c r="AH32" s="150">
        <v>94209</v>
      </c>
      <c r="AI32" s="150">
        <v>96204</v>
      </c>
      <c r="AJ32" s="11">
        <f t="shared" si="1"/>
        <v>1995</v>
      </c>
      <c r="AK32" s="149">
        <v>25</v>
      </c>
      <c r="AL32" s="150">
        <v>118154</v>
      </c>
      <c r="AM32" s="150">
        <v>117446</v>
      </c>
      <c r="AN32" s="11">
        <f t="shared" si="2"/>
        <v>-708</v>
      </c>
      <c r="AO32" s="149">
        <v>25</v>
      </c>
      <c r="AP32" s="150">
        <v>150579</v>
      </c>
      <c r="AQ32" s="150">
        <v>148972</v>
      </c>
      <c r="AR32" s="11">
        <f t="shared" si="3"/>
        <v>-1607</v>
      </c>
      <c r="AS32" s="149">
        <v>25</v>
      </c>
      <c r="AT32" s="150">
        <v>163865</v>
      </c>
      <c r="AU32" s="150">
        <v>159045</v>
      </c>
      <c r="AV32" s="11">
        <f t="shared" si="4"/>
        <v>-4820</v>
      </c>
    </row>
    <row r="33" spans="1:52" x14ac:dyDescent="0.25">
      <c r="A33" s="149">
        <v>26</v>
      </c>
      <c r="B33" s="150"/>
      <c r="C33" s="150"/>
      <c r="D33" s="150"/>
      <c r="E33" s="150"/>
      <c r="F33" s="11">
        <f t="shared" si="5"/>
        <v>0</v>
      </c>
      <c r="G33" s="151"/>
      <c r="H33" s="149"/>
      <c r="I33" s="150"/>
      <c r="J33" s="150"/>
      <c r="K33" s="11"/>
      <c r="L33" s="142"/>
      <c r="M33" s="149"/>
      <c r="N33" s="150"/>
      <c r="O33" s="150"/>
      <c r="P33" s="11"/>
      <c r="Q33" s="149"/>
      <c r="R33" s="150"/>
      <c r="S33" s="150"/>
      <c r="T33" s="11"/>
      <c r="U33" s="149"/>
      <c r="V33" s="150"/>
      <c r="W33" s="150"/>
      <c r="X33" s="11"/>
      <c r="Y33" s="149"/>
      <c r="Z33" s="150"/>
      <c r="AA33" s="150"/>
      <c r="AB33" s="11"/>
      <c r="AC33" s="149"/>
      <c r="AD33" s="150">
        <v>90853</v>
      </c>
      <c r="AE33" s="150">
        <v>90587</v>
      </c>
      <c r="AF33" s="11">
        <f t="shared" si="0"/>
        <v>-266</v>
      </c>
      <c r="AG33" s="149">
        <v>26</v>
      </c>
      <c r="AH33" s="150">
        <v>96535</v>
      </c>
      <c r="AI33" s="150">
        <v>96204</v>
      </c>
      <c r="AJ33" s="11">
        <f t="shared" si="1"/>
        <v>-331</v>
      </c>
      <c r="AK33" s="149">
        <v>26</v>
      </c>
      <c r="AL33" s="150">
        <v>112452</v>
      </c>
      <c r="AM33" s="150">
        <v>112088</v>
      </c>
      <c r="AN33" s="11">
        <f t="shared" si="2"/>
        <v>-364</v>
      </c>
      <c r="AO33" s="149">
        <v>26</v>
      </c>
      <c r="AP33" s="150">
        <v>149071</v>
      </c>
      <c r="AQ33" s="150">
        <v>148972</v>
      </c>
      <c r="AR33" s="11">
        <f t="shared" si="3"/>
        <v>-99</v>
      </c>
      <c r="AS33" s="149">
        <v>26</v>
      </c>
      <c r="AT33" s="150">
        <v>169162</v>
      </c>
      <c r="AU33" s="150">
        <v>168888</v>
      </c>
      <c r="AV33" s="11">
        <f t="shared" si="4"/>
        <v>-274</v>
      </c>
    </row>
    <row r="34" spans="1:52" x14ac:dyDescent="0.25">
      <c r="A34" s="149">
        <v>27</v>
      </c>
      <c r="B34" s="150"/>
      <c r="C34" s="150"/>
      <c r="D34" s="150"/>
      <c r="E34" s="150"/>
      <c r="F34" s="11">
        <f t="shared" si="5"/>
        <v>0</v>
      </c>
      <c r="G34" s="151"/>
      <c r="H34" s="149"/>
      <c r="I34" s="150"/>
      <c r="J34" s="150"/>
      <c r="K34" s="11"/>
      <c r="L34" s="142"/>
      <c r="M34" s="149"/>
      <c r="N34" s="150"/>
      <c r="O34" s="150"/>
      <c r="P34" s="11"/>
      <c r="Q34" s="149"/>
      <c r="R34" s="150"/>
      <c r="S34" s="150"/>
      <c r="T34" s="11"/>
      <c r="U34" s="149"/>
      <c r="V34" s="150"/>
      <c r="W34" s="150"/>
      <c r="X34" s="11"/>
      <c r="Y34" s="149"/>
      <c r="Z34" s="150"/>
      <c r="AA34" s="150"/>
      <c r="AB34" s="11"/>
      <c r="AC34" s="149"/>
      <c r="AD34" s="150">
        <v>88917</v>
      </c>
      <c r="AE34" s="150">
        <v>89704</v>
      </c>
      <c r="AF34" s="11">
        <f t="shared" si="0"/>
        <v>787</v>
      </c>
      <c r="AG34" s="149">
        <v>27</v>
      </c>
      <c r="AH34" s="150">
        <v>95775</v>
      </c>
      <c r="AI34" s="150">
        <v>96204</v>
      </c>
      <c r="AJ34" s="11">
        <f t="shared" si="1"/>
        <v>429</v>
      </c>
      <c r="AK34" s="149">
        <v>27</v>
      </c>
      <c r="AL34" s="150">
        <v>114295</v>
      </c>
      <c r="AM34" s="150">
        <v>118780</v>
      </c>
      <c r="AN34" s="11">
        <f t="shared" si="2"/>
        <v>4485</v>
      </c>
      <c r="AO34" s="149">
        <v>27</v>
      </c>
      <c r="AP34" s="150">
        <v>131684</v>
      </c>
      <c r="AQ34" s="150">
        <v>148972</v>
      </c>
      <c r="AR34" s="11">
        <f t="shared" si="3"/>
        <v>17288</v>
      </c>
      <c r="AS34" s="149">
        <v>27</v>
      </c>
      <c r="AT34" s="150">
        <v>163558</v>
      </c>
      <c r="AU34" s="150">
        <v>161498</v>
      </c>
      <c r="AV34" s="11">
        <f t="shared" si="4"/>
        <v>-2060</v>
      </c>
    </row>
    <row r="35" spans="1:52" x14ac:dyDescent="0.25">
      <c r="A35" s="149">
        <v>28</v>
      </c>
      <c r="B35" s="306"/>
      <c r="C35" s="150"/>
      <c r="D35" s="150"/>
      <c r="E35" s="150"/>
      <c r="F35" s="11">
        <f t="shared" si="5"/>
        <v>0</v>
      </c>
      <c r="G35" s="151"/>
      <c r="H35" s="149"/>
      <c r="I35" s="150"/>
      <c r="J35" s="150"/>
      <c r="K35" s="11"/>
      <c r="L35" s="142"/>
      <c r="M35" s="149"/>
      <c r="N35" s="150"/>
      <c r="O35" s="150"/>
      <c r="P35" s="11"/>
      <c r="Q35" s="149"/>
      <c r="R35" s="150"/>
      <c r="S35" s="150"/>
      <c r="T35" s="11"/>
      <c r="U35" s="149"/>
      <c r="V35" s="150"/>
      <c r="W35" s="150"/>
      <c r="X35" s="11"/>
      <c r="Y35" s="149"/>
      <c r="Z35" s="150"/>
      <c r="AA35" s="150"/>
      <c r="AB35" s="11"/>
      <c r="AC35" s="149"/>
      <c r="AD35" s="150">
        <v>90830</v>
      </c>
      <c r="AE35" s="150">
        <v>89704</v>
      </c>
      <c r="AF35" s="11">
        <f t="shared" si="0"/>
        <v>-1126</v>
      </c>
      <c r="AG35" s="149">
        <v>28</v>
      </c>
      <c r="AH35" s="150">
        <v>83640</v>
      </c>
      <c r="AI35" s="150">
        <v>84420</v>
      </c>
      <c r="AJ35" s="11">
        <f t="shared" si="1"/>
        <v>780</v>
      </c>
      <c r="AK35" s="149">
        <v>28</v>
      </c>
      <c r="AL35" s="150">
        <v>117326</v>
      </c>
      <c r="AM35" s="150">
        <v>116198</v>
      </c>
      <c r="AN35" s="11">
        <f t="shared" si="2"/>
        <v>-1128</v>
      </c>
      <c r="AO35" s="149">
        <v>28</v>
      </c>
      <c r="AP35" s="150">
        <v>151053</v>
      </c>
      <c r="AQ35" s="150">
        <v>148972</v>
      </c>
      <c r="AR35" s="11">
        <f t="shared" si="3"/>
        <v>-2081</v>
      </c>
      <c r="AS35" s="149">
        <v>28</v>
      </c>
      <c r="AT35" s="150">
        <v>159141</v>
      </c>
      <c r="AU35" s="150">
        <f>158436+50</f>
        <v>158486</v>
      </c>
      <c r="AV35" s="11">
        <f t="shared" si="4"/>
        <v>-655</v>
      </c>
    </row>
    <row r="36" spans="1:52" x14ac:dyDescent="0.25">
      <c r="A36" s="149">
        <v>29</v>
      </c>
      <c r="B36" s="150"/>
      <c r="C36" s="150"/>
      <c r="D36" s="150"/>
      <c r="E36" s="150"/>
      <c r="F36" s="11">
        <f t="shared" si="5"/>
        <v>0</v>
      </c>
      <c r="G36" s="151"/>
      <c r="H36" s="149"/>
      <c r="I36" s="150"/>
      <c r="J36" s="150"/>
      <c r="K36" s="11"/>
      <c r="L36" s="142"/>
      <c r="M36" s="149"/>
      <c r="N36" s="150"/>
      <c r="O36" s="150"/>
      <c r="P36" s="11"/>
      <c r="Q36" s="149"/>
      <c r="R36" s="150"/>
      <c r="S36" s="150"/>
      <c r="T36" s="11"/>
      <c r="U36" s="149"/>
      <c r="V36" s="150"/>
      <c r="W36" s="150"/>
      <c r="X36" s="11"/>
      <c r="Y36" s="149"/>
      <c r="Z36" s="150"/>
      <c r="AA36" s="150"/>
      <c r="AB36" s="11"/>
      <c r="AC36" s="149"/>
      <c r="AD36" s="150">
        <v>98826</v>
      </c>
      <c r="AE36" s="150">
        <v>98044</v>
      </c>
      <c r="AF36" s="11">
        <f t="shared" si="0"/>
        <v>-782</v>
      </c>
      <c r="AG36" s="149">
        <v>29</v>
      </c>
      <c r="AH36" s="150">
        <v>72972</v>
      </c>
      <c r="AI36" s="150">
        <v>84163</v>
      </c>
      <c r="AJ36" s="11">
        <f t="shared" si="1"/>
        <v>11191</v>
      </c>
      <c r="AK36" s="149">
        <v>29</v>
      </c>
      <c r="AL36" s="150">
        <v>113125</v>
      </c>
      <c r="AM36" s="150">
        <v>111409</v>
      </c>
      <c r="AN36" s="11">
        <f t="shared" si="2"/>
        <v>-1716</v>
      </c>
      <c r="AO36" s="149">
        <v>29</v>
      </c>
      <c r="AP36" s="150">
        <v>149288</v>
      </c>
      <c r="AQ36" s="150">
        <v>148880</v>
      </c>
      <c r="AR36" s="11">
        <f t="shared" si="3"/>
        <v>-408</v>
      </c>
      <c r="AS36" s="149">
        <v>29</v>
      </c>
      <c r="AT36" s="150">
        <v>160416</v>
      </c>
      <c r="AU36" s="150">
        <v>159760</v>
      </c>
      <c r="AV36" s="11">
        <f t="shared" si="4"/>
        <v>-656</v>
      </c>
    </row>
    <row r="37" spans="1:52" x14ac:dyDescent="0.25">
      <c r="A37" s="149">
        <v>30</v>
      </c>
      <c r="B37" s="150"/>
      <c r="C37" s="150"/>
      <c r="D37" s="150"/>
      <c r="E37" s="150"/>
      <c r="F37" s="11">
        <f t="shared" si="5"/>
        <v>0</v>
      </c>
      <c r="G37" s="151"/>
      <c r="H37" s="149"/>
      <c r="I37" s="150"/>
      <c r="J37" s="150"/>
      <c r="K37" s="11"/>
      <c r="L37" s="142"/>
      <c r="M37" s="149"/>
      <c r="N37" s="150"/>
      <c r="O37" s="150"/>
      <c r="P37" s="11"/>
      <c r="Q37" s="149"/>
      <c r="R37" s="150"/>
      <c r="S37" s="150"/>
      <c r="T37" s="11"/>
      <c r="U37" s="149"/>
      <c r="V37" s="150"/>
      <c r="W37" s="150"/>
      <c r="X37" s="11"/>
      <c r="Y37" s="149"/>
      <c r="Z37" s="150"/>
      <c r="AA37" s="150"/>
      <c r="AB37" s="11"/>
      <c r="AC37" s="149"/>
      <c r="AD37" s="150">
        <v>82028</v>
      </c>
      <c r="AE37" s="150">
        <v>86837</v>
      </c>
      <c r="AF37" s="11">
        <f t="shared" si="0"/>
        <v>4809</v>
      </c>
      <c r="AG37" s="149">
        <v>30</v>
      </c>
      <c r="AH37" s="150">
        <v>98006</v>
      </c>
      <c r="AI37" s="150">
        <v>99181</v>
      </c>
      <c r="AJ37" s="11">
        <f t="shared" si="1"/>
        <v>1175</v>
      </c>
      <c r="AK37" s="149">
        <v>30</v>
      </c>
      <c r="AL37" s="150">
        <v>123719</v>
      </c>
      <c r="AM37" s="150">
        <v>122461</v>
      </c>
      <c r="AN37" s="11">
        <f t="shared" si="2"/>
        <v>-1258</v>
      </c>
      <c r="AO37" s="149">
        <v>30</v>
      </c>
      <c r="AP37" s="150"/>
      <c r="AQ37" s="150"/>
      <c r="AR37" s="11">
        <f t="shared" si="3"/>
        <v>0</v>
      </c>
      <c r="AS37" s="149">
        <v>30</v>
      </c>
      <c r="AT37" s="150">
        <v>170363</v>
      </c>
      <c r="AU37" s="150">
        <v>171856</v>
      </c>
      <c r="AV37" s="11">
        <f t="shared" si="4"/>
        <v>1493</v>
      </c>
    </row>
    <row r="38" spans="1:52" x14ac:dyDescent="0.25">
      <c r="A38" s="149">
        <v>31</v>
      </c>
      <c r="B38" s="150"/>
      <c r="C38" s="150"/>
      <c r="D38" s="150"/>
      <c r="E38" s="150"/>
      <c r="F38" s="11">
        <f t="shared" si="5"/>
        <v>0</v>
      </c>
      <c r="G38" s="151"/>
      <c r="H38" s="149"/>
      <c r="I38" s="150"/>
      <c r="J38" s="150"/>
      <c r="K38" s="11"/>
      <c r="L38" s="142"/>
      <c r="M38" s="149"/>
      <c r="N38" s="150"/>
      <c r="O38" s="150"/>
      <c r="P38" s="11"/>
      <c r="Q38" s="149"/>
      <c r="R38" s="150"/>
      <c r="S38" s="150"/>
      <c r="T38" s="11"/>
      <c r="U38" s="149"/>
      <c r="V38" s="150"/>
      <c r="W38" s="150"/>
      <c r="X38" s="11"/>
      <c r="Y38" s="149"/>
      <c r="Z38" s="150"/>
      <c r="AA38" s="150"/>
      <c r="AB38" s="11"/>
      <c r="AC38" s="149"/>
      <c r="AD38" s="150"/>
      <c r="AE38" s="150"/>
      <c r="AF38" s="11">
        <f t="shared" si="0"/>
        <v>0</v>
      </c>
      <c r="AG38" s="149">
        <v>31</v>
      </c>
      <c r="AH38" s="150">
        <v>96276</v>
      </c>
      <c r="AI38" s="150">
        <v>98230</v>
      </c>
      <c r="AJ38" s="11">
        <f t="shared" si="1"/>
        <v>1954</v>
      </c>
      <c r="AK38" s="149">
        <v>31</v>
      </c>
      <c r="AL38" s="150">
        <v>113775</v>
      </c>
      <c r="AM38" s="150">
        <v>112657</v>
      </c>
      <c r="AN38" s="11">
        <f t="shared" si="2"/>
        <v>-1118</v>
      </c>
      <c r="AO38" s="149">
        <v>31</v>
      </c>
      <c r="AP38" s="150"/>
      <c r="AQ38" s="150"/>
      <c r="AR38" s="11">
        <f t="shared" si="3"/>
        <v>0</v>
      </c>
      <c r="AS38" s="149">
        <v>31</v>
      </c>
      <c r="AT38" s="150">
        <v>170527</v>
      </c>
      <c r="AU38" s="150">
        <v>171013</v>
      </c>
      <c r="AV38" s="11">
        <f t="shared" si="4"/>
        <v>486</v>
      </c>
    </row>
    <row r="39" spans="1:52" x14ac:dyDescent="0.25">
      <c r="A39" s="149"/>
      <c r="B39" s="150">
        <f>SUM(B8:B38)</f>
        <v>2418505</v>
      </c>
      <c r="C39" s="150">
        <f>SUM(C8:C38)</f>
        <v>2388308</v>
      </c>
      <c r="D39" s="150">
        <f>SUM(D8:D38)</f>
        <v>210693</v>
      </c>
      <c r="E39" s="150">
        <f>SUM(E8:E38)</f>
        <v>213113</v>
      </c>
      <c r="F39" s="11">
        <f t="shared" si="5"/>
        <v>-27777</v>
      </c>
      <c r="G39" s="151"/>
      <c r="H39" s="149"/>
      <c r="I39" s="150"/>
      <c r="J39" s="150"/>
      <c r="K39" s="152"/>
      <c r="L39" s="142"/>
      <c r="M39" s="149"/>
      <c r="N39" s="150"/>
      <c r="O39" s="150"/>
      <c r="P39" s="152"/>
      <c r="Q39" s="149"/>
      <c r="R39" s="150"/>
      <c r="S39" s="150"/>
      <c r="T39" s="152"/>
      <c r="U39" s="149"/>
      <c r="V39" s="150"/>
      <c r="W39" s="150"/>
      <c r="X39" s="152"/>
      <c r="Y39" s="149"/>
      <c r="Z39" s="150"/>
      <c r="AA39" s="150"/>
      <c r="AB39" s="152"/>
      <c r="AC39" s="149"/>
      <c r="AD39" s="150">
        <f>SUM(AD8:AD38)</f>
        <v>2716386</v>
      </c>
      <c r="AE39" s="150">
        <f>SUM(AE8:AE38)</f>
        <v>2762202</v>
      </c>
      <c r="AF39" s="152">
        <f>SUM(AF8:AF38)</f>
        <v>45816</v>
      </c>
      <c r="AG39" s="149"/>
      <c r="AH39" s="150">
        <f>SUM(AH8:AH38)</f>
        <v>2967543</v>
      </c>
      <c r="AI39" s="150">
        <f>SUM(AI8:AI38)</f>
        <v>3032179</v>
      </c>
      <c r="AJ39" s="152">
        <f>SUM(AJ8:AJ38)</f>
        <v>64636</v>
      </c>
      <c r="AK39" s="149"/>
      <c r="AL39" s="150">
        <f>SUM(AL8:AL38)</f>
        <v>3649337</v>
      </c>
      <c r="AM39" s="150">
        <f>SUM(AM8:AM38)</f>
        <v>3723428</v>
      </c>
      <c r="AN39" s="152">
        <f>SUM(AN8:AN38)</f>
        <v>74091</v>
      </c>
      <c r="AO39" s="149"/>
      <c r="AP39" s="150">
        <f>SUM(AP8:AP38)</f>
        <v>4829953</v>
      </c>
      <c r="AQ39" s="150">
        <f>SUM(AQ8:AQ38)</f>
        <v>4834638</v>
      </c>
      <c r="AR39" s="152">
        <f>SUM(AR8:AR38)</f>
        <v>4685</v>
      </c>
      <c r="AS39" s="149"/>
      <c r="AT39" s="150">
        <f>SUM(AT8:AT38)</f>
        <v>5254669</v>
      </c>
      <c r="AU39" s="150">
        <f>SUM(AU8:AU38)</f>
        <v>5299130</v>
      </c>
      <c r="AV39" s="152">
        <f>SUM(AV8:AV38)</f>
        <v>44461</v>
      </c>
    </row>
    <row r="40" spans="1:52" x14ac:dyDescent="0.25">
      <c r="A40" s="144"/>
      <c r="B40" s="142"/>
      <c r="C40" s="142"/>
      <c r="D40" s="142"/>
      <c r="E40" s="142"/>
      <c r="F40" s="151"/>
      <c r="G40" s="151"/>
      <c r="H40" s="144"/>
      <c r="I40" s="142"/>
      <c r="J40" s="142"/>
      <c r="K40" s="142"/>
      <c r="L40" s="142"/>
      <c r="M40" s="144"/>
      <c r="N40" s="142"/>
      <c r="O40" s="142"/>
      <c r="P40" s="142"/>
      <c r="Q40" s="144"/>
      <c r="R40" s="142"/>
      <c r="S40" s="142"/>
      <c r="T40" s="142"/>
      <c r="U40" s="144"/>
      <c r="V40" s="142"/>
      <c r="W40" s="142"/>
      <c r="X40" s="142"/>
      <c r="Y40" s="144"/>
      <c r="Z40" s="142"/>
      <c r="AA40" s="142"/>
      <c r="AB40" s="142"/>
      <c r="AC40" s="144"/>
      <c r="AD40" s="142"/>
      <c r="AE40" s="142"/>
      <c r="AF40" s="142"/>
      <c r="AG40" s="144"/>
      <c r="AH40" s="142"/>
      <c r="AI40" s="142"/>
      <c r="AJ40" s="142"/>
      <c r="AK40" s="144"/>
      <c r="AL40" s="142"/>
      <c r="AM40" s="142"/>
      <c r="AN40" s="142"/>
      <c r="AO40" s="144"/>
      <c r="AP40" s="142"/>
      <c r="AQ40" s="142"/>
      <c r="AR40" s="142"/>
      <c r="AS40" s="144"/>
      <c r="AT40" s="142"/>
      <c r="AU40" s="142"/>
      <c r="AV40" s="142"/>
    </row>
    <row r="41" spans="1:52" x14ac:dyDescent="0.25">
      <c r="A41" s="32"/>
      <c r="B41" s="32"/>
      <c r="C41" s="15"/>
      <c r="D41" s="15"/>
      <c r="E41" s="15"/>
      <c r="F41" s="519"/>
      <c r="G41" s="151"/>
      <c r="H41" s="144"/>
      <c r="I41" s="151"/>
      <c r="J41" s="153"/>
      <c r="K41" s="142"/>
      <c r="L41" s="142"/>
      <c r="M41" s="144"/>
      <c r="N41" s="151"/>
      <c r="O41" s="153"/>
      <c r="P41" s="142"/>
      <c r="Q41" s="144"/>
      <c r="R41" s="151"/>
      <c r="S41" s="153"/>
      <c r="T41" s="142"/>
      <c r="U41" s="144"/>
      <c r="V41" s="151"/>
      <c r="W41" s="153"/>
      <c r="X41" s="142"/>
      <c r="Y41" s="144"/>
      <c r="Z41" s="151"/>
      <c r="AA41" s="153"/>
      <c r="AB41" s="142"/>
      <c r="AC41" s="144"/>
      <c r="AD41" s="151"/>
      <c r="AE41" s="153"/>
      <c r="AF41" s="142"/>
      <c r="AG41" s="144"/>
      <c r="AH41" s="151"/>
      <c r="AI41" s="153"/>
      <c r="AJ41" s="142"/>
      <c r="AK41" s="144"/>
      <c r="AL41" s="151"/>
      <c r="AM41" s="153"/>
      <c r="AN41" s="142"/>
      <c r="AO41" s="144"/>
      <c r="AP41" s="151"/>
      <c r="AQ41" s="153"/>
      <c r="AR41" s="142"/>
      <c r="AS41" s="144"/>
      <c r="AT41" s="151"/>
      <c r="AU41" s="153"/>
      <c r="AV41" s="142"/>
    </row>
    <row r="42" spans="1:52" x14ac:dyDescent="0.25">
      <c r="A42" s="32"/>
      <c r="B42" s="32"/>
      <c r="C42" s="48"/>
      <c r="D42" s="47"/>
      <c r="E42" s="48"/>
      <c r="F42" s="24"/>
      <c r="G42" s="144"/>
      <c r="I42" s="151"/>
      <c r="J42" s="153"/>
      <c r="K42" s="155"/>
      <c r="L42" s="142"/>
      <c r="M42" s="113"/>
      <c r="N42" s="151"/>
      <c r="O42" s="153"/>
      <c r="P42" s="155"/>
      <c r="Q42" s="113"/>
      <c r="R42" s="151"/>
      <c r="S42" s="153"/>
      <c r="T42" s="155"/>
      <c r="U42" s="113"/>
      <c r="V42" s="151"/>
      <c r="W42" s="153"/>
      <c r="X42" s="155"/>
      <c r="Y42" s="113"/>
      <c r="Z42" s="156"/>
      <c r="AA42" s="153"/>
      <c r="AB42" s="155"/>
      <c r="AC42" s="113"/>
      <c r="AD42" s="156">
        <v>36464</v>
      </c>
      <c r="AE42" s="153"/>
      <c r="AF42" s="155">
        <v>44054</v>
      </c>
      <c r="AG42" s="113"/>
      <c r="AH42" s="156">
        <v>36494</v>
      </c>
      <c r="AI42" s="153"/>
      <c r="AJ42" s="155">
        <v>80035</v>
      </c>
      <c r="AK42" s="113"/>
      <c r="AL42" s="156">
        <v>36525</v>
      </c>
      <c r="AM42" s="153"/>
      <c r="AN42" s="155">
        <v>144671</v>
      </c>
      <c r="AO42" s="113"/>
      <c r="AP42" s="156">
        <v>36556</v>
      </c>
      <c r="AQ42" s="153"/>
      <c r="AR42" s="155">
        <v>218762</v>
      </c>
      <c r="AS42" s="113"/>
      <c r="AT42" s="156"/>
      <c r="AU42" s="153"/>
      <c r="AV42" s="150"/>
    </row>
    <row r="43" spans="1:52" x14ac:dyDescent="0.25">
      <c r="A43" s="32"/>
      <c r="B43" s="32"/>
      <c r="C43" s="47"/>
      <c r="D43" s="47"/>
      <c r="E43" s="47"/>
      <c r="F43" s="24"/>
      <c r="G43" s="144"/>
      <c r="K43" s="142"/>
      <c r="L43" s="142"/>
      <c r="M43" s="113"/>
      <c r="P43" s="142"/>
      <c r="Q43" s="113"/>
      <c r="T43" s="142"/>
      <c r="U43" s="113"/>
      <c r="X43" s="142"/>
      <c r="Y43" s="113"/>
      <c r="AB43" s="142"/>
      <c r="AC43" s="113"/>
      <c r="AF43" s="142"/>
      <c r="AG43" s="113"/>
      <c r="AJ43" s="142"/>
      <c r="AK43" s="113"/>
      <c r="AN43" s="142"/>
      <c r="AO43" s="113"/>
      <c r="AR43" s="142"/>
      <c r="AS43" s="113"/>
      <c r="AT43" s="142"/>
      <c r="AU43" s="142"/>
      <c r="AV43" s="142"/>
    </row>
    <row r="44" spans="1:52" x14ac:dyDescent="0.25">
      <c r="A44" s="57">
        <v>37225</v>
      </c>
      <c r="B44" s="32"/>
      <c r="C44" s="474"/>
      <c r="D44" s="111"/>
      <c r="E44" s="474"/>
      <c r="F44" s="518">
        <f>111145-21345</f>
        <v>89800</v>
      </c>
      <c r="G44" s="144"/>
      <c r="H44" s="144"/>
      <c r="I44" s="142"/>
      <c r="J44" s="142"/>
      <c r="K44" s="142"/>
      <c r="L44" s="142"/>
      <c r="M44" s="144"/>
      <c r="N44" s="142"/>
      <c r="O44" s="142"/>
      <c r="P44" s="142"/>
      <c r="Q44" s="144"/>
      <c r="R44" s="142"/>
      <c r="S44" s="142"/>
      <c r="T44" s="142"/>
      <c r="U44" s="144"/>
      <c r="V44" s="142"/>
      <c r="W44" s="142"/>
      <c r="X44" s="142"/>
      <c r="Y44" s="144"/>
      <c r="Z44" s="142"/>
      <c r="AA44" s="142"/>
      <c r="AB44" s="142"/>
      <c r="AC44" s="144"/>
      <c r="AD44" s="142"/>
      <c r="AE44" s="142"/>
      <c r="AF44" s="142"/>
      <c r="AG44" s="144"/>
      <c r="AH44" s="142"/>
      <c r="AI44" s="142"/>
      <c r="AJ44" s="142"/>
      <c r="AK44" s="144"/>
      <c r="AL44" s="142"/>
      <c r="AM44" s="142"/>
      <c r="AN44" s="142"/>
      <c r="AO44" s="144"/>
      <c r="AP44" s="142"/>
      <c r="AQ44" s="142"/>
      <c r="AR44" s="142"/>
      <c r="AS44" s="144"/>
      <c r="AT44" s="142"/>
      <c r="AU44" s="142"/>
      <c r="AV44" s="158"/>
    </row>
    <row r="45" spans="1:52" x14ac:dyDescent="0.25">
      <c r="A45" s="57">
        <v>37242</v>
      </c>
      <c r="B45" s="32"/>
      <c r="C45" s="106"/>
      <c r="D45" s="106"/>
      <c r="E45" s="106"/>
      <c r="F45" s="24">
        <f>+F44+F39</f>
        <v>62023</v>
      </c>
      <c r="G45" s="144"/>
      <c r="H45" s="144"/>
      <c r="I45" s="153"/>
      <c r="J45" s="142"/>
      <c r="K45" s="152"/>
      <c r="L45" s="142"/>
      <c r="M45" s="144"/>
      <c r="N45" s="153"/>
      <c r="O45" s="142"/>
      <c r="P45" s="152"/>
      <c r="Q45" s="144"/>
      <c r="R45" s="153"/>
      <c r="S45" s="142"/>
      <c r="T45" s="152"/>
      <c r="U45" s="144"/>
      <c r="V45" s="153"/>
      <c r="W45" s="142"/>
      <c r="X45" s="152"/>
      <c r="Y45" s="144"/>
      <c r="Z45" s="153"/>
      <c r="AA45" s="142"/>
      <c r="AB45" s="152"/>
      <c r="AC45" s="144"/>
      <c r="AD45" s="153" t="s">
        <v>52</v>
      </c>
      <c r="AE45" s="142"/>
      <c r="AF45" s="152">
        <f>+AF42+AF39</f>
        <v>89870</v>
      </c>
      <c r="AG45" s="144"/>
      <c r="AH45" s="153" t="s">
        <v>53</v>
      </c>
      <c r="AI45" s="142"/>
      <c r="AJ45" s="152">
        <f>+AJ42+AJ39</f>
        <v>144671</v>
      </c>
      <c r="AK45" s="144"/>
      <c r="AL45" s="153" t="s">
        <v>54</v>
      </c>
      <c r="AM45" s="142"/>
      <c r="AN45" s="159">
        <f>+AN42+AN39</f>
        <v>218762</v>
      </c>
      <c r="AO45" s="144"/>
      <c r="AP45" s="153" t="s">
        <v>55</v>
      </c>
      <c r="AQ45" s="142"/>
      <c r="AR45" s="159">
        <f>+AR42+AR39</f>
        <v>223447</v>
      </c>
      <c r="AS45" s="144"/>
      <c r="AT45" s="153"/>
      <c r="AU45" s="142"/>
      <c r="AV45" s="160"/>
      <c r="AW45" s="144"/>
      <c r="AX45" s="153"/>
      <c r="AY45" s="142"/>
      <c r="AZ45" s="160"/>
    </row>
    <row r="46" spans="1:52" x14ac:dyDescent="0.25">
      <c r="A46" s="32"/>
      <c r="B46" s="32"/>
      <c r="C46" s="32"/>
      <c r="D46" s="32"/>
      <c r="E46" s="32"/>
      <c r="F46" s="32"/>
      <c r="G46" s="144"/>
      <c r="H46" s="144"/>
      <c r="I46" s="142"/>
      <c r="J46" s="142"/>
      <c r="K46" s="142"/>
      <c r="L46" s="142"/>
      <c r="M46" s="144"/>
      <c r="N46" s="142"/>
      <c r="O46" s="142"/>
      <c r="P46" s="142"/>
      <c r="Q46" s="144"/>
      <c r="R46" s="142"/>
      <c r="S46" s="142"/>
      <c r="T46" s="142"/>
      <c r="U46" s="142"/>
      <c r="V46" s="142"/>
      <c r="W46" s="142"/>
      <c r="AT46" s="142"/>
      <c r="AU46" s="142"/>
      <c r="AV46" s="158"/>
    </row>
    <row r="47" spans="1:52" x14ac:dyDescent="0.25">
      <c r="A47" s="41"/>
      <c r="B47" s="11"/>
      <c r="C47" s="11"/>
      <c r="D47" s="11"/>
      <c r="E47" s="11"/>
      <c r="F47" s="102"/>
      <c r="H47" s="144"/>
      <c r="I47" s="142"/>
      <c r="J47" s="142"/>
      <c r="K47" s="142"/>
      <c r="L47" s="142"/>
      <c r="M47" s="144"/>
      <c r="N47" s="142"/>
      <c r="O47" s="142"/>
      <c r="P47" s="142"/>
      <c r="Q47" s="144"/>
      <c r="R47" s="142"/>
      <c r="S47" s="142"/>
      <c r="T47" s="142"/>
      <c r="U47" s="142"/>
      <c r="V47" s="142"/>
      <c r="W47" s="142"/>
      <c r="AR47" s="162">
        <v>2.21</v>
      </c>
      <c r="AT47" s="142"/>
      <c r="AU47" s="142"/>
      <c r="AV47" s="163"/>
    </row>
    <row r="48" spans="1:52" ht="13.8" thickBot="1" x14ac:dyDescent="0.3">
      <c r="A48" s="41"/>
      <c r="B48" s="11"/>
      <c r="C48" s="267"/>
      <c r="D48" s="11"/>
      <c r="E48" s="11"/>
      <c r="F48" s="11"/>
      <c r="H48" s="144"/>
      <c r="I48" s="142"/>
      <c r="J48" s="142"/>
      <c r="K48" s="142"/>
      <c r="L48" s="142"/>
      <c r="M48" s="142"/>
      <c r="N48" s="142"/>
      <c r="O48" s="142"/>
      <c r="P48" s="142"/>
      <c r="Q48" s="142"/>
      <c r="R48" s="142"/>
      <c r="S48" s="142"/>
      <c r="T48" s="142"/>
      <c r="U48" s="142"/>
      <c r="V48" s="142"/>
      <c r="W48" s="142"/>
      <c r="AR48" s="164">
        <f>+AR47*AR45</f>
        <v>493817.87</v>
      </c>
      <c r="AT48" s="142"/>
      <c r="AU48" s="142"/>
      <c r="AV48" s="165"/>
    </row>
    <row r="49" spans="1:48" ht="13.8" thickTop="1" x14ac:dyDescent="0.25">
      <c r="A49" s="32" t="s">
        <v>325</v>
      </c>
      <c r="B49" s="32"/>
      <c r="C49" s="32"/>
      <c r="D49" s="32"/>
      <c r="E49" s="11"/>
      <c r="F49" s="11"/>
      <c r="H49" s="144"/>
      <c r="I49" s="142"/>
      <c r="J49" s="142"/>
      <c r="K49" s="142"/>
      <c r="L49" s="142"/>
      <c r="M49" s="142"/>
      <c r="N49" s="142"/>
      <c r="O49" s="142"/>
      <c r="P49" s="142"/>
      <c r="Q49" s="142"/>
      <c r="R49" s="142"/>
      <c r="S49" s="142"/>
      <c r="T49" s="142"/>
      <c r="U49" s="142"/>
      <c r="V49" s="142"/>
      <c r="W49" s="142"/>
      <c r="AT49" s="142"/>
      <c r="AU49" s="142"/>
      <c r="AV49" s="142"/>
    </row>
    <row r="50" spans="1:48" x14ac:dyDescent="0.25">
      <c r="A50" s="49">
        <f>+A44</f>
        <v>37225</v>
      </c>
      <c r="B50" s="32"/>
      <c r="C50" s="32"/>
      <c r="D50" s="518">
        <v>568019.34</v>
      </c>
      <c r="E50" s="11"/>
      <c r="F50" s="11"/>
      <c r="H50" s="144"/>
      <c r="I50" s="142"/>
      <c r="J50" s="142"/>
      <c r="K50" s="142"/>
      <c r="L50" s="142"/>
      <c r="M50" s="142"/>
      <c r="N50" s="142"/>
      <c r="O50" s="142"/>
      <c r="P50" s="142"/>
      <c r="Q50" s="142"/>
      <c r="R50" s="142"/>
      <c r="S50" s="142"/>
      <c r="T50" s="142"/>
      <c r="U50" s="142"/>
      <c r="V50" s="142"/>
      <c r="W50" s="142"/>
      <c r="AH50" s="34">
        <v>48.75</v>
      </c>
    </row>
    <row r="51" spans="1:48" x14ac:dyDescent="0.25">
      <c r="A51" s="49">
        <f>+A45</f>
        <v>37242</v>
      </c>
      <c r="B51" s="32"/>
      <c r="C51" s="32"/>
      <c r="D51" s="355">
        <f>+F39*summary!H3</f>
        <v>-58609.469999999994</v>
      </c>
      <c r="E51" s="11"/>
      <c r="F51" s="11"/>
      <c r="H51" s="144"/>
      <c r="I51" s="142"/>
      <c r="J51" s="142"/>
      <c r="K51" s="142"/>
      <c r="L51" s="142"/>
      <c r="M51" s="142"/>
      <c r="N51" s="142"/>
      <c r="O51" s="142"/>
      <c r="P51" s="142"/>
      <c r="Q51" s="142"/>
      <c r="R51" s="142"/>
      <c r="S51" s="142"/>
      <c r="T51" s="142"/>
      <c r="U51" s="142"/>
      <c r="V51" s="142"/>
      <c r="W51" s="142"/>
      <c r="AH51" s="34">
        <v>15.25</v>
      </c>
      <c r="AR51" s="104">
        <f>+AR45*1.88</f>
        <v>420080.36</v>
      </c>
    </row>
    <row r="52" spans="1:48" x14ac:dyDescent="0.25">
      <c r="A52" s="32"/>
      <c r="B52" s="32"/>
      <c r="C52" s="32"/>
      <c r="D52" s="14">
        <f>+D51+D50</f>
        <v>509409.87</v>
      </c>
      <c r="E52" s="11"/>
      <c r="F52" s="11"/>
      <c r="H52" s="144"/>
      <c r="I52" s="142"/>
      <c r="J52" s="142"/>
      <c r="K52" s="142"/>
      <c r="L52" s="142"/>
      <c r="M52" s="142"/>
      <c r="N52" s="142"/>
      <c r="O52" s="142"/>
      <c r="P52" s="142"/>
      <c r="Q52" s="142"/>
      <c r="R52" s="142"/>
      <c r="S52" s="142"/>
      <c r="T52" s="142"/>
      <c r="U52" s="142"/>
      <c r="V52" s="142"/>
      <c r="W52" s="142"/>
      <c r="AH52" s="34">
        <f>+AH50-AH51</f>
        <v>33.5</v>
      </c>
    </row>
    <row r="53" spans="1:48" x14ac:dyDescent="0.25">
      <c r="D53" s="383"/>
      <c r="I53" s="142"/>
      <c r="J53" s="142"/>
      <c r="K53" s="142"/>
      <c r="L53" s="142"/>
      <c r="M53" s="142"/>
      <c r="N53" s="142"/>
      <c r="O53" s="142"/>
      <c r="P53" s="142"/>
      <c r="Q53" s="142"/>
      <c r="R53" s="142"/>
      <c r="S53" s="142"/>
      <c r="T53" s="142"/>
      <c r="U53" s="142"/>
      <c r="V53" s="142"/>
      <c r="W53" s="142"/>
      <c r="AH53" s="34">
        <v>720</v>
      </c>
    </row>
    <row r="54" spans="1:48" x14ac:dyDescent="0.25">
      <c r="D54" s="383"/>
      <c r="I54" s="142"/>
      <c r="J54" s="142"/>
      <c r="K54" s="142"/>
      <c r="L54" s="142"/>
      <c r="M54" s="142"/>
      <c r="N54" s="142"/>
      <c r="O54" s="142"/>
      <c r="P54" s="142"/>
      <c r="Q54" s="142"/>
      <c r="R54" s="142"/>
      <c r="S54" s="142"/>
      <c r="T54" s="142"/>
      <c r="U54" s="142"/>
      <c r="V54" s="142"/>
      <c r="W54" s="142"/>
      <c r="AH54" s="34">
        <f>+AH53*AH52</f>
        <v>24120</v>
      </c>
    </row>
    <row r="55" spans="1:48" x14ac:dyDescent="0.25">
      <c r="D55" s="383"/>
      <c r="I55" s="142"/>
      <c r="J55" s="142"/>
      <c r="K55" s="142"/>
      <c r="L55" s="142"/>
      <c r="M55" s="142"/>
      <c r="N55" s="142"/>
      <c r="O55" s="142"/>
      <c r="P55" s="142"/>
      <c r="Q55" s="142"/>
      <c r="R55" s="142"/>
      <c r="S55" s="142"/>
      <c r="T55" s="142"/>
      <c r="U55" s="142"/>
      <c r="V55" s="142"/>
      <c r="W55" s="142"/>
      <c r="AH55" s="34">
        <v>0.35</v>
      </c>
    </row>
    <row r="56" spans="1:48" x14ac:dyDescent="0.25">
      <c r="D56" s="383"/>
      <c r="F56" s="34">
        <f>-42263.1+610282.44</f>
        <v>568019.34</v>
      </c>
      <c r="I56" s="142"/>
      <c r="J56" s="142"/>
      <c r="K56" s="142"/>
      <c r="L56" s="142"/>
      <c r="M56" s="142"/>
      <c r="N56" s="142"/>
      <c r="O56" s="142"/>
      <c r="P56" s="142"/>
      <c r="Q56" s="142"/>
      <c r="R56" s="142"/>
      <c r="S56" s="142"/>
      <c r="T56" s="142"/>
      <c r="U56" s="142"/>
      <c r="V56" s="142"/>
      <c r="W56" s="142"/>
      <c r="AH56" s="34">
        <f>+AH55*AH54</f>
        <v>8442</v>
      </c>
    </row>
    <row r="57" spans="1:48" x14ac:dyDescent="0.25">
      <c r="F57" s="34">
        <f>111145-21345</f>
        <v>89800</v>
      </c>
      <c r="G57" s="186">
        <f>+F57+F39</f>
        <v>62023</v>
      </c>
      <c r="J57" s="142"/>
      <c r="K57" s="142"/>
      <c r="L57" s="142"/>
      <c r="M57" s="142"/>
      <c r="N57" s="142"/>
      <c r="O57" s="142"/>
      <c r="P57" s="142"/>
      <c r="Q57" s="142"/>
      <c r="R57" s="142"/>
      <c r="S57" s="142"/>
      <c r="T57" s="142"/>
      <c r="U57" s="142"/>
      <c r="V57" s="142"/>
      <c r="W57" s="142"/>
      <c r="AH57" s="34">
        <f>+AH54-AH56</f>
        <v>15678</v>
      </c>
    </row>
    <row r="58" spans="1:48" x14ac:dyDescent="0.25">
      <c r="F58" s="34">
        <f>+F56/F57</f>
        <v>6.325382405345211</v>
      </c>
      <c r="J58" s="142"/>
      <c r="K58" s="142"/>
      <c r="L58" s="142"/>
      <c r="M58" s="142"/>
      <c r="N58" s="142"/>
      <c r="O58" s="142"/>
      <c r="P58" s="142"/>
      <c r="Q58" s="142"/>
      <c r="R58" s="142"/>
      <c r="S58" s="142"/>
      <c r="T58" s="142"/>
      <c r="U58" s="142"/>
      <c r="V58" s="142"/>
      <c r="W58" s="142"/>
    </row>
    <row r="59" spans="1:48" x14ac:dyDescent="0.25">
      <c r="F59" s="34">
        <v>168000</v>
      </c>
      <c r="J59" s="142"/>
      <c r="K59" s="142"/>
      <c r="L59" s="142"/>
      <c r="M59" s="142"/>
      <c r="N59" s="142"/>
      <c r="O59" s="142"/>
      <c r="P59" s="142"/>
      <c r="Q59" s="142"/>
      <c r="R59" s="142"/>
      <c r="S59" s="142"/>
      <c r="T59" s="142"/>
      <c r="U59" s="142"/>
      <c r="V59" s="142"/>
      <c r="W59" s="142"/>
    </row>
    <row r="60" spans="1:48" x14ac:dyDescent="0.25">
      <c r="F60" s="34">
        <f>+F59/F57</f>
        <v>1.8708240534521159</v>
      </c>
      <c r="J60" s="142"/>
      <c r="K60" s="142"/>
      <c r="L60" s="142"/>
      <c r="M60" s="142"/>
      <c r="N60" s="142"/>
      <c r="O60" s="142"/>
      <c r="P60" s="142"/>
      <c r="Q60" s="142"/>
      <c r="R60" s="142"/>
      <c r="S60" s="142"/>
      <c r="T60" s="142"/>
      <c r="U60" s="142"/>
      <c r="V60" s="142"/>
      <c r="W60" s="142"/>
    </row>
    <row r="61" spans="1:48" x14ac:dyDescent="0.25">
      <c r="J61" s="142"/>
      <c r="K61" s="142"/>
      <c r="L61" s="142"/>
      <c r="M61" s="142"/>
      <c r="N61" s="142"/>
      <c r="O61" s="142"/>
      <c r="P61" s="142"/>
      <c r="Q61" s="142"/>
      <c r="R61" s="142"/>
      <c r="S61" s="142"/>
      <c r="T61" s="142"/>
      <c r="U61" s="142"/>
      <c r="V61" s="142"/>
      <c r="W61" s="142"/>
    </row>
    <row r="62" spans="1:48" ht="20.100000000000001" customHeight="1" x14ac:dyDescent="0.25">
      <c r="J62" s="142"/>
      <c r="K62" s="142"/>
      <c r="L62" s="142"/>
      <c r="M62" s="142"/>
      <c r="N62" s="142"/>
      <c r="O62" s="142"/>
      <c r="P62" s="142"/>
      <c r="Q62" s="142"/>
      <c r="R62" s="142"/>
      <c r="S62" s="142"/>
      <c r="T62" s="142"/>
      <c r="U62" s="142"/>
      <c r="V62" s="142"/>
      <c r="W62" s="142"/>
    </row>
    <row r="63" spans="1:48" ht="20.100000000000001" customHeight="1" x14ac:dyDescent="0.25">
      <c r="J63" s="142"/>
      <c r="K63" s="142"/>
      <c r="L63" s="142"/>
      <c r="M63" s="142"/>
      <c r="N63" s="142"/>
      <c r="O63" s="142"/>
      <c r="P63" s="142"/>
      <c r="Q63" s="142"/>
      <c r="R63" s="142"/>
      <c r="S63" s="142"/>
      <c r="T63" s="142"/>
      <c r="U63" s="142"/>
      <c r="V63" s="142"/>
      <c r="W63" s="142"/>
    </row>
    <row r="64" spans="1:48" ht="20.100000000000001" customHeight="1" x14ac:dyDescent="0.25">
      <c r="J64" s="142"/>
      <c r="K64" s="142"/>
      <c r="L64" s="142"/>
      <c r="M64" s="142"/>
      <c r="N64" s="142"/>
      <c r="O64" s="142"/>
      <c r="P64" s="142"/>
      <c r="Q64" s="142"/>
      <c r="R64" s="142"/>
      <c r="S64" s="142"/>
      <c r="T64" s="142"/>
      <c r="U64" s="142"/>
      <c r="V64" s="142"/>
      <c r="W64" s="142"/>
    </row>
    <row r="65" spans="1:23" ht="20.100000000000001" customHeight="1" x14ac:dyDescent="0.25">
      <c r="J65" s="142"/>
      <c r="K65" s="142"/>
      <c r="L65" s="142"/>
      <c r="M65" s="142"/>
      <c r="N65" s="142"/>
      <c r="O65" s="142"/>
      <c r="P65" s="142"/>
      <c r="Q65" s="142"/>
      <c r="R65" s="142"/>
      <c r="S65" s="142"/>
      <c r="T65" s="142"/>
      <c r="U65" s="142"/>
      <c r="V65" s="142"/>
      <c r="W65" s="142"/>
    </row>
    <row r="66" spans="1:23" ht="20.100000000000001" customHeight="1" x14ac:dyDescent="0.25">
      <c r="J66" s="142"/>
      <c r="K66" s="142"/>
      <c r="L66" s="142"/>
      <c r="M66" s="142"/>
      <c r="N66" s="142"/>
      <c r="O66" s="142"/>
      <c r="P66" s="142"/>
      <c r="Q66" s="142"/>
      <c r="R66" s="142"/>
      <c r="S66" s="142"/>
      <c r="T66" s="142"/>
      <c r="U66" s="142"/>
      <c r="V66" s="142"/>
      <c r="W66" s="142"/>
    </row>
    <row r="67" spans="1:23" ht="20.100000000000001" customHeight="1" x14ac:dyDescent="0.25">
      <c r="J67" s="142"/>
      <c r="K67" s="142"/>
      <c r="L67" s="142"/>
      <c r="M67" s="142"/>
      <c r="N67" s="142"/>
      <c r="O67" s="142"/>
      <c r="P67" s="142"/>
      <c r="Q67" s="142"/>
      <c r="R67" s="142"/>
      <c r="S67" s="142"/>
      <c r="T67" s="142"/>
      <c r="U67" s="142"/>
      <c r="V67" s="142"/>
      <c r="W67" s="142"/>
    </row>
    <row r="68" spans="1:23" ht="20.100000000000001" customHeight="1" x14ac:dyDescent="0.25">
      <c r="J68" s="142"/>
      <c r="K68" s="142"/>
      <c r="L68" s="142"/>
      <c r="M68" s="142"/>
      <c r="N68" s="142"/>
      <c r="O68" s="142"/>
      <c r="P68" s="142"/>
      <c r="Q68" s="142"/>
      <c r="R68" s="142"/>
      <c r="S68" s="142"/>
      <c r="T68" s="142"/>
      <c r="U68" s="142"/>
      <c r="V68" s="142"/>
      <c r="W68" s="142"/>
    </row>
    <row r="69" spans="1:23" ht="20.100000000000001" customHeight="1" x14ac:dyDescent="0.25">
      <c r="H69" s="144"/>
      <c r="J69" s="142"/>
      <c r="K69" s="142"/>
      <c r="L69" s="142"/>
      <c r="M69" s="142"/>
      <c r="N69" s="142"/>
      <c r="O69" s="142"/>
      <c r="P69" s="142"/>
      <c r="Q69" s="142"/>
      <c r="R69" s="142"/>
      <c r="S69" s="142"/>
      <c r="T69" s="142"/>
      <c r="U69" s="142"/>
      <c r="V69" s="142"/>
      <c r="W69" s="142"/>
    </row>
    <row r="70" spans="1:23" ht="20.100000000000001" customHeight="1" x14ac:dyDescent="0.25">
      <c r="H70" s="144"/>
      <c r="J70" s="142"/>
      <c r="K70" s="142"/>
      <c r="L70" s="142"/>
      <c r="M70" s="142"/>
      <c r="N70" s="142"/>
      <c r="O70" s="142"/>
      <c r="P70" s="142"/>
      <c r="Q70" s="142"/>
      <c r="R70" s="142"/>
      <c r="S70" s="142"/>
      <c r="T70" s="142"/>
      <c r="U70" s="142"/>
      <c r="V70" s="142"/>
      <c r="W70" s="142"/>
    </row>
    <row r="71" spans="1:23" ht="20.100000000000001" customHeight="1" x14ac:dyDescent="0.25">
      <c r="J71" s="142"/>
      <c r="K71" s="142"/>
      <c r="L71" s="142"/>
      <c r="M71" s="142"/>
      <c r="N71" s="142"/>
      <c r="O71" s="142"/>
      <c r="P71" s="142"/>
      <c r="Q71" s="142"/>
      <c r="R71" s="142"/>
      <c r="S71" s="142"/>
      <c r="T71" s="142"/>
      <c r="U71" s="142"/>
      <c r="V71" s="142"/>
      <c r="W71" s="142"/>
    </row>
    <row r="72" spans="1:23" ht="21" customHeight="1" x14ac:dyDescent="0.25">
      <c r="J72" s="142"/>
      <c r="K72" s="142"/>
      <c r="L72" s="142"/>
      <c r="M72" s="142"/>
      <c r="N72" s="142"/>
      <c r="O72" s="142"/>
      <c r="P72" s="142"/>
      <c r="Q72" s="142"/>
      <c r="R72" s="142"/>
      <c r="S72" s="142"/>
      <c r="T72" s="142"/>
      <c r="U72" s="142"/>
      <c r="V72" s="142"/>
      <c r="W72" s="142"/>
    </row>
    <row r="73" spans="1:23" x14ac:dyDescent="0.25">
      <c r="H73" s="144"/>
      <c r="J73" s="142"/>
      <c r="K73" s="142"/>
      <c r="L73" s="142"/>
      <c r="M73" s="142"/>
      <c r="N73" s="142"/>
      <c r="O73" s="142"/>
      <c r="P73" s="142"/>
      <c r="Q73" s="142"/>
      <c r="R73" s="142"/>
      <c r="S73" s="142"/>
      <c r="T73" s="142"/>
      <c r="U73" s="142"/>
      <c r="V73" s="142"/>
      <c r="W73" s="142"/>
    </row>
    <row r="74" spans="1:23" x14ac:dyDescent="0.25">
      <c r="H74" s="144"/>
      <c r="J74" s="142"/>
      <c r="K74" s="142"/>
      <c r="L74" s="142"/>
      <c r="M74" s="142"/>
      <c r="N74" s="142"/>
      <c r="O74" s="142"/>
      <c r="P74" s="142"/>
      <c r="Q74" s="142"/>
      <c r="R74" s="142"/>
      <c r="S74" s="142"/>
      <c r="T74" s="142"/>
      <c r="U74" s="142"/>
      <c r="V74" s="142"/>
      <c r="W74" s="142"/>
    </row>
    <row r="75" spans="1:23" x14ac:dyDescent="0.25">
      <c r="H75" s="144"/>
      <c r="J75" s="142"/>
      <c r="K75" s="142"/>
      <c r="L75" s="142"/>
      <c r="M75" s="142"/>
      <c r="N75" s="142"/>
      <c r="O75" s="142"/>
      <c r="P75" s="142"/>
      <c r="Q75" s="142"/>
      <c r="R75" s="142"/>
      <c r="S75" s="142"/>
      <c r="T75" s="142"/>
      <c r="U75" s="142"/>
      <c r="V75" s="142"/>
      <c r="W75" s="142"/>
    </row>
    <row r="76" spans="1:23" x14ac:dyDescent="0.25">
      <c r="H76" s="144"/>
      <c r="J76" s="142"/>
      <c r="K76" s="142"/>
      <c r="L76" s="142"/>
      <c r="M76" s="142"/>
      <c r="N76" s="142"/>
      <c r="O76" s="142"/>
      <c r="P76" s="142"/>
      <c r="Q76" s="142"/>
      <c r="R76" s="142"/>
      <c r="S76" s="142"/>
      <c r="T76" s="142"/>
      <c r="U76" s="142"/>
      <c r="V76" s="142"/>
      <c r="W76" s="142"/>
    </row>
    <row r="77" spans="1:23" x14ac:dyDescent="0.25">
      <c r="H77" s="144"/>
      <c r="J77" s="142"/>
      <c r="K77" s="142"/>
      <c r="L77" s="142"/>
      <c r="M77" s="142"/>
      <c r="N77" s="142"/>
      <c r="O77" s="142"/>
      <c r="P77" s="142"/>
      <c r="Q77" s="142"/>
      <c r="R77" s="142"/>
      <c r="S77" s="142"/>
      <c r="T77" s="142"/>
      <c r="U77" s="142"/>
      <c r="V77" s="142"/>
      <c r="W77" s="142"/>
    </row>
    <row r="78" spans="1:23" x14ac:dyDescent="0.25">
      <c r="H78" s="144"/>
      <c r="J78" s="142"/>
      <c r="K78" s="142"/>
      <c r="L78" s="142"/>
      <c r="M78" s="142"/>
      <c r="N78" s="142"/>
      <c r="O78" s="142"/>
      <c r="P78" s="142"/>
      <c r="Q78" s="142"/>
      <c r="R78" s="142"/>
      <c r="S78" s="142"/>
      <c r="T78" s="142"/>
      <c r="U78" s="142"/>
      <c r="V78" s="142"/>
      <c r="W78" s="142"/>
    </row>
    <row r="79" spans="1:23" x14ac:dyDescent="0.25">
      <c r="A79" s="161" t="s">
        <v>24</v>
      </c>
      <c r="B79" s="157"/>
      <c r="C79" s="154"/>
      <c r="D79" s="154"/>
      <c r="E79" s="154"/>
      <c r="F79" s="142"/>
      <c r="G79" s="144"/>
      <c r="H79" s="144"/>
    </row>
    <row r="80" spans="1:23" x14ac:dyDescent="0.25">
      <c r="A80" s="161" t="s">
        <v>56</v>
      </c>
      <c r="B80" s="157"/>
      <c r="C80" s="154"/>
      <c r="D80" s="154"/>
      <c r="E80" s="154"/>
      <c r="F80" s="142"/>
      <c r="G80" s="144"/>
      <c r="H80" s="144"/>
    </row>
    <row r="81" spans="1:11" x14ac:dyDescent="0.25">
      <c r="A81" s="161" t="s">
        <v>57</v>
      </c>
      <c r="B81" s="157"/>
      <c r="C81" s="154"/>
      <c r="D81" s="154"/>
      <c r="E81" s="154"/>
      <c r="F81" s="142"/>
      <c r="G81" s="144"/>
    </row>
    <row r="84" spans="1:11" x14ac:dyDescent="0.25">
      <c r="A84" s="146"/>
      <c r="B84" s="166" t="s">
        <v>14</v>
      </c>
      <c r="C84" s="166" t="s">
        <v>58</v>
      </c>
      <c r="D84" s="166"/>
      <c r="E84" s="166"/>
      <c r="F84" s="146"/>
      <c r="H84" s="146"/>
      <c r="I84" s="166" t="s">
        <v>14</v>
      </c>
      <c r="J84" s="166" t="s">
        <v>58</v>
      </c>
      <c r="K84" s="146"/>
    </row>
    <row r="85" spans="1:11" x14ac:dyDescent="0.25">
      <c r="A85" s="146"/>
      <c r="B85" s="116" t="s">
        <v>50</v>
      </c>
      <c r="C85" s="116" t="s">
        <v>16</v>
      </c>
      <c r="D85" s="116"/>
      <c r="E85" s="116"/>
      <c r="F85" s="167" t="s">
        <v>28</v>
      </c>
      <c r="H85" s="146"/>
      <c r="I85" s="116" t="s">
        <v>50</v>
      </c>
      <c r="J85" s="116" t="s">
        <v>16</v>
      </c>
      <c r="K85" s="167" t="s">
        <v>28</v>
      </c>
    </row>
    <row r="86" spans="1:11" x14ac:dyDescent="0.25">
      <c r="A86" s="168">
        <v>36100</v>
      </c>
      <c r="B86" s="169">
        <v>11369</v>
      </c>
      <c r="C86" s="170">
        <v>2.02</v>
      </c>
      <c r="D86" s="170"/>
      <c r="E86" s="170"/>
      <c r="F86" s="144">
        <f>+C86*B86</f>
        <v>22965.38</v>
      </c>
      <c r="H86" s="168">
        <v>35735</v>
      </c>
      <c r="I86" s="169">
        <v>19437</v>
      </c>
      <c r="J86" s="170">
        <v>2.7</v>
      </c>
      <c r="K86" s="144">
        <f>+J86*I86</f>
        <v>52479.9</v>
      </c>
    </row>
    <row r="87" spans="1:11" x14ac:dyDescent="0.25">
      <c r="A87" s="168">
        <v>36130</v>
      </c>
      <c r="B87" s="169">
        <v>88047</v>
      </c>
      <c r="C87" s="170">
        <v>1.79</v>
      </c>
      <c r="D87" s="170"/>
      <c r="E87" s="170"/>
      <c r="F87" s="144">
        <f t="shared" ref="F87:F92" si="8">+C87*B87</f>
        <v>157604.13</v>
      </c>
      <c r="H87" s="168">
        <v>35765</v>
      </c>
      <c r="I87" s="169">
        <v>11409</v>
      </c>
      <c r="J87" s="170">
        <v>2.16</v>
      </c>
      <c r="K87" s="144">
        <f t="shared" ref="K87:K97" si="9">+J87*I87</f>
        <v>24643.440000000002</v>
      </c>
    </row>
    <row r="88" spans="1:11" x14ac:dyDescent="0.25">
      <c r="A88" s="168">
        <v>36161</v>
      </c>
      <c r="B88" s="169">
        <v>22026</v>
      </c>
      <c r="C88" s="170">
        <v>1.7</v>
      </c>
      <c r="D88" s="170"/>
      <c r="E88" s="170"/>
      <c r="F88" s="144">
        <f t="shared" si="8"/>
        <v>37444.199999999997</v>
      </c>
      <c r="H88" s="168">
        <v>35796</v>
      </c>
      <c r="I88" s="169">
        <v>13417</v>
      </c>
      <c r="J88" s="170">
        <v>1.96</v>
      </c>
      <c r="K88" s="144">
        <f t="shared" si="9"/>
        <v>26297.32</v>
      </c>
    </row>
    <row r="89" spans="1:11" x14ac:dyDescent="0.25">
      <c r="A89" s="168">
        <v>36192</v>
      </c>
      <c r="B89" s="169">
        <v>12888</v>
      </c>
      <c r="C89" s="170">
        <v>1.61</v>
      </c>
      <c r="D89" s="170"/>
      <c r="E89" s="170"/>
      <c r="F89" s="144">
        <f t="shared" si="8"/>
        <v>20749.68</v>
      </c>
      <c r="H89" s="168">
        <v>35827</v>
      </c>
      <c r="I89" s="169">
        <v>21244</v>
      </c>
      <c r="J89" s="170">
        <v>2.0299999999999998</v>
      </c>
      <c r="K89" s="144">
        <f t="shared" si="9"/>
        <v>43125.319999999992</v>
      </c>
    </row>
    <row r="90" spans="1:11" x14ac:dyDescent="0.25">
      <c r="A90" s="168">
        <v>36220</v>
      </c>
      <c r="B90" s="169">
        <v>29</v>
      </c>
      <c r="C90" s="170">
        <v>1.56</v>
      </c>
      <c r="D90" s="170"/>
      <c r="E90" s="170"/>
      <c r="F90" s="144">
        <f t="shared" si="8"/>
        <v>45.24</v>
      </c>
      <c r="H90" s="168">
        <v>35855</v>
      </c>
      <c r="I90" s="169">
        <v>19170</v>
      </c>
      <c r="J90" s="170">
        <v>2.1</v>
      </c>
      <c r="K90" s="144">
        <f t="shared" si="9"/>
        <v>40257</v>
      </c>
    </row>
    <row r="91" spans="1:11" x14ac:dyDescent="0.25">
      <c r="A91" s="168">
        <v>36251</v>
      </c>
      <c r="B91" s="169">
        <v>31188</v>
      </c>
      <c r="C91" s="170">
        <v>1.9</v>
      </c>
      <c r="D91" s="170"/>
      <c r="E91" s="170"/>
      <c r="F91" s="144">
        <f t="shared" si="8"/>
        <v>59257.2</v>
      </c>
      <c r="H91" s="168">
        <v>35886</v>
      </c>
      <c r="I91" s="169">
        <v>26776</v>
      </c>
      <c r="J91" s="170">
        <v>2.2000000000000002</v>
      </c>
      <c r="K91" s="144">
        <f t="shared" si="9"/>
        <v>58907.200000000004</v>
      </c>
    </row>
    <row r="92" spans="1:11" x14ac:dyDescent="0.25">
      <c r="A92" s="168">
        <v>36281</v>
      </c>
      <c r="B92" s="169">
        <f>3252482-3155382</f>
        <v>97100</v>
      </c>
      <c r="C92" s="170">
        <v>2.02</v>
      </c>
      <c r="D92" s="170"/>
      <c r="E92" s="170"/>
      <c r="F92" s="144">
        <f t="shared" si="8"/>
        <v>196142</v>
      </c>
      <c r="H92" s="168">
        <v>35916</v>
      </c>
      <c r="I92" s="169">
        <v>30102</v>
      </c>
      <c r="J92" s="170">
        <v>1.88</v>
      </c>
      <c r="K92" s="144">
        <f t="shared" si="9"/>
        <v>56591.759999999995</v>
      </c>
    </row>
    <row r="93" spans="1:11" x14ac:dyDescent="0.25">
      <c r="A93" s="17">
        <v>36312</v>
      </c>
      <c r="B93" s="169">
        <v>48333</v>
      </c>
      <c r="C93" s="170">
        <v>1.96</v>
      </c>
      <c r="D93" s="170"/>
      <c r="E93" s="170"/>
      <c r="F93" s="144">
        <f t="shared" ref="F93:F99" si="10">+C93*B93</f>
        <v>94732.68</v>
      </c>
      <c r="H93" s="17">
        <v>35947</v>
      </c>
      <c r="I93" s="169">
        <v>17068</v>
      </c>
      <c r="J93" s="170">
        <v>1.64</v>
      </c>
      <c r="K93" s="144">
        <f t="shared" si="9"/>
        <v>27991.519999999997</v>
      </c>
    </row>
    <row r="94" spans="1:11" x14ac:dyDescent="0.25">
      <c r="A94" s="168">
        <v>36342</v>
      </c>
      <c r="B94" s="169">
        <v>-72504</v>
      </c>
      <c r="C94" s="170">
        <v>2.0099999999999998</v>
      </c>
      <c r="D94" s="170"/>
      <c r="E94" s="170"/>
      <c r="F94" s="144">
        <f t="shared" si="10"/>
        <v>-145733.03999999998</v>
      </c>
      <c r="H94" s="168">
        <v>35977</v>
      </c>
      <c r="I94" s="169">
        <v>24452</v>
      </c>
      <c r="J94" s="170">
        <v>1.87</v>
      </c>
      <c r="K94" s="144">
        <f t="shared" si="9"/>
        <v>45725.240000000005</v>
      </c>
    </row>
    <row r="95" spans="1:11" x14ac:dyDescent="0.25">
      <c r="A95" s="168">
        <v>36373</v>
      </c>
      <c r="B95" s="169">
        <v>-6559</v>
      </c>
      <c r="C95" s="170">
        <v>2.35</v>
      </c>
      <c r="D95" s="170"/>
      <c r="E95" s="170"/>
      <c r="F95" s="144">
        <f t="shared" si="10"/>
        <v>-15413.650000000001</v>
      </c>
      <c r="H95" s="168">
        <v>36008</v>
      </c>
      <c r="I95" s="169">
        <v>26181</v>
      </c>
      <c r="J95" s="170">
        <v>1.71</v>
      </c>
      <c r="K95" s="144">
        <f t="shared" si="9"/>
        <v>44769.51</v>
      </c>
    </row>
    <row r="96" spans="1:11" x14ac:dyDescent="0.25">
      <c r="A96" s="168">
        <v>36404</v>
      </c>
      <c r="B96" s="169">
        <v>-73056</v>
      </c>
      <c r="C96" s="170">
        <v>2.29</v>
      </c>
      <c r="D96" s="170"/>
      <c r="E96" s="170"/>
      <c r="F96" s="144">
        <f t="shared" si="10"/>
        <v>-167298.23999999999</v>
      </c>
      <c r="H96" s="168">
        <v>36039</v>
      </c>
      <c r="I96" s="169">
        <v>14386</v>
      </c>
      <c r="J96" s="170">
        <v>1.65</v>
      </c>
      <c r="K96" s="144">
        <f t="shared" si="9"/>
        <v>23736.899999999998</v>
      </c>
    </row>
    <row r="97" spans="1:11" x14ac:dyDescent="0.25">
      <c r="A97" s="168">
        <v>36434</v>
      </c>
      <c r="B97" s="169">
        <v>-4807</v>
      </c>
      <c r="C97" s="170">
        <v>2.59</v>
      </c>
      <c r="D97" s="170"/>
      <c r="E97" s="170"/>
      <c r="F97" s="144">
        <f t="shared" si="10"/>
        <v>-12450.13</v>
      </c>
      <c r="H97" s="168">
        <v>36069</v>
      </c>
      <c r="I97" s="169">
        <v>18644</v>
      </c>
      <c r="J97" s="170">
        <v>1.73</v>
      </c>
      <c r="K97" s="144">
        <f t="shared" si="9"/>
        <v>32254.12</v>
      </c>
    </row>
    <row r="98" spans="1:11" x14ac:dyDescent="0.25">
      <c r="A98" s="168">
        <v>36465</v>
      </c>
      <c r="B98" s="169">
        <v>35981</v>
      </c>
      <c r="C98" s="170">
        <v>2.14</v>
      </c>
      <c r="D98" s="170"/>
      <c r="E98" s="170"/>
      <c r="F98" s="144">
        <f t="shared" si="10"/>
        <v>76999.340000000011</v>
      </c>
      <c r="H98" s="168">
        <v>36100</v>
      </c>
      <c r="I98" s="169">
        <v>21859</v>
      </c>
      <c r="J98" s="170">
        <v>2.02</v>
      </c>
      <c r="K98" s="144">
        <f>+J98*I98</f>
        <v>44155.18</v>
      </c>
    </row>
    <row r="99" spans="1:11" x14ac:dyDescent="0.25">
      <c r="A99" s="17">
        <v>36495</v>
      </c>
      <c r="B99" s="169">
        <v>64636</v>
      </c>
      <c r="C99" s="170">
        <v>2.21</v>
      </c>
      <c r="D99" s="170"/>
      <c r="E99" s="170"/>
      <c r="F99" s="144">
        <f t="shared" si="10"/>
        <v>142845.56</v>
      </c>
      <c r="H99" s="168">
        <v>36130</v>
      </c>
      <c r="I99" s="169">
        <v>20077</v>
      </c>
      <c r="J99" s="170">
        <v>1.79</v>
      </c>
      <c r="K99" s="144">
        <f t="shared" ref="K99:K111" si="11">+J99*I99</f>
        <v>35937.83</v>
      </c>
    </row>
    <row r="100" spans="1:11" x14ac:dyDescent="0.25">
      <c r="A100" s="168" t="s">
        <v>59</v>
      </c>
      <c r="B100" s="169">
        <v>-110000</v>
      </c>
      <c r="C100" s="170">
        <f>+F100/B100</f>
        <v>2.02</v>
      </c>
      <c r="D100" s="170"/>
      <c r="E100" s="170"/>
      <c r="F100" s="144">
        <v>-222200</v>
      </c>
      <c r="H100" s="168">
        <v>36161</v>
      </c>
      <c r="I100" s="169">
        <v>3591</v>
      </c>
      <c r="J100" s="170">
        <v>1.7</v>
      </c>
      <c r="K100" s="144">
        <f t="shared" si="11"/>
        <v>6104.7</v>
      </c>
    </row>
    <row r="101" spans="1:11" x14ac:dyDescent="0.25">
      <c r="A101" s="146" t="s">
        <v>60</v>
      </c>
      <c r="B101" s="171">
        <f>SUM(B86:B100)</f>
        <v>144671</v>
      </c>
      <c r="C101" s="172">
        <f>+F101/B101</f>
        <v>1.6982695218806811</v>
      </c>
      <c r="D101" s="172"/>
      <c r="E101" s="172"/>
      <c r="F101" s="173">
        <f>SUM(F86:F100)</f>
        <v>245690.35000000003</v>
      </c>
      <c r="G101" s="144"/>
      <c r="H101" s="168">
        <v>36192</v>
      </c>
      <c r="I101" s="169">
        <v>6701</v>
      </c>
      <c r="J101" s="170">
        <v>1.61</v>
      </c>
      <c r="K101" s="144">
        <f t="shared" si="11"/>
        <v>10788.61</v>
      </c>
    </row>
    <row r="102" spans="1:11" x14ac:dyDescent="0.25">
      <c r="A102" s="146" t="s">
        <v>61</v>
      </c>
      <c r="B102" s="116">
        <f>+AN39</f>
        <v>74091</v>
      </c>
      <c r="C102" s="174">
        <v>2.2000000000000002</v>
      </c>
      <c r="D102" s="174"/>
      <c r="E102" s="174"/>
      <c r="F102" s="175">
        <f>+C102*B102</f>
        <v>163000.20000000001</v>
      </c>
      <c r="G102" s="144"/>
      <c r="H102" s="168">
        <v>36220</v>
      </c>
      <c r="I102" s="169">
        <v>5383</v>
      </c>
      <c r="J102" s="170">
        <v>1.56</v>
      </c>
      <c r="K102" s="144">
        <f t="shared" si="11"/>
        <v>8397.48</v>
      </c>
    </row>
    <row r="103" spans="1:11" x14ac:dyDescent="0.25">
      <c r="A103" s="115" t="s">
        <v>62</v>
      </c>
      <c r="B103" s="169">
        <f>+B102+B101</f>
        <v>218762</v>
      </c>
      <c r="C103" s="176">
        <f>+F103/B103</f>
        <v>1.8681971731836426</v>
      </c>
      <c r="D103" s="176"/>
      <c r="E103" s="176"/>
      <c r="F103" s="144">
        <f>+F102+F101</f>
        <v>408690.55000000005</v>
      </c>
      <c r="H103" s="168">
        <v>36251</v>
      </c>
      <c r="I103" s="169">
        <v>17558</v>
      </c>
      <c r="J103" s="170">
        <v>1.9</v>
      </c>
      <c r="K103" s="144">
        <f t="shared" si="11"/>
        <v>33360.199999999997</v>
      </c>
    </row>
    <row r="104" spans="1:11" x14ac:dyDescent="0.25">
      <c r="A104" s="17"/>
      <c r="B104" s="112"/>
      <c r="C104" s="177"/>
      <c r="D104" s="177"/>
      <c r="E104" s="177"/>
      <c r="F104" s="3"/>
      <c r="H104" s="168">
        <v>36281</v>
      </c>
      <c r="I104" s="169">
        <v>16888</v>
      </c>
      <c r="J104" s="170">
        <v>2</v>
      </c>
      <c r="K104" s="144">
        <f t="shared" si="11"/>
        <v>33776</v>
      </c>
    </row>
    <row r="105" spans="1:11" x14ac:dyDescent="0.25">
      <c r="A105" s="168" t="s">
        <v>63</v>
      </c>
      <c r="B105" s="169">
        <f>+B103</f>
        <v>218762</v>
      </c>
      <c r="C105" s="170">
        <v>2.2000000000000002</v>
      </c>
      <c r="D105" s="170"/>
      <c r="E105" s="170"/>
      <c r="F105" s="144">
        <f>+C105*B105</f>
        <v>481276.4</v>
      </c>
      <c r="H105" s="17">
        <v>36312</v>
      </c>
      <c r="I105" s="169">
        <v>24801</v>
      </c>
      <c r="J105" s="170">
        <v>1.96</v>
      </c>
      <c r="K105" s="144">
        <f t="shared" si="11"/>
        <v>48609.96</v>
      </c>
    </row>
    <row r="106" spans="1:11" x14ac:dyDescent="0.25">
      <c r="A106" s="168"/>
      <c r="B106" s="169"/>
      <c r="C106" s="170"/>
      <c r="D106" s="170"/>
      <c r="E106" s="170"/>
      <c r="F106" s="144"/>
      <c r="G106" s="144"/>
      <c r="H106" s="168">
        <v>36342</v>
      </c>
      <c r="I106" s="169">
        <v>23747</v>
      </c>
      <c r="J106" s="170">
        <v>2.0099999999999998</v>
      </c>
      <c r="K106" s="144">
        <f t="shared" si="11"/>
        <v>47731.469999999994</v>
      </c>
    </row>
    <row r="107" spans="1:11" x14ac:dyDescent="0.25">
      <c r="A107" s="168"/>
      <c r="B107" s="169"/>
      <c r="C107" s="170"/>
      <c r="D107" s="170"/>
      <c r="E107" s="170"/>
      <c r="F107" s="144"/>
      <c r="G107" s="144"/>
      <c r="H107" s="168">
        <v>36373</v>
      </c>
      <c r="I107" s="169">
        <v>21597</v>
      </c>
      <c r="J107" s="170">
        <v>2.35</v>
      </c>
      <c r="K107" s="144">
        <f t="shared" si="11"/>
        <v>50752.950000000004</v>
      </c>
    </row>
    <row r="108" spans="1:11" x14ac:dyDescent="0.25">
      <c r="A108" s="168"/>
      <c r="B108" s="169">
        <v>100000</v>
      </c>
      <c r="C108" s="170">
        <v>2</v>
      </c>
      <c r="D108" s="170"/>
      <c r="E108" s="170"/>
      <c r="F108" s="144">
        <f>+C108*B108</f>
        <v>200000</v>
      </c>
      <c r="G108" s="144"/>
      <c r="H108" s="168">
        <v>36404</v>
      </c>
      <c r="I108" s="169">
        <v>16984</v>
      </c>
      <c r="J108" s="170">
        <v>2.29</v>
      </c>
      <c r="K108" s="144">
        <f t="shared" si="11"/>
        <v>38893.360000000001</v>
      </c>
    </row>
    <row r="109" spans="1:11" x14ac:dyDescent="0.25">
      <c r="A109" s="168"/>
      <c r="B109" s="169"/>
      <c r="C109" s="170"/>
      <c r="D109" s="170"/>
      <c r="E109" s="170"/>
      <c r="F109" s="144"/>
      <c r="G109" s="144"/>
      <c r="H109" s="168">
        <v>36434</v>
      </c>
      <c r="I109" s="169">
        <v>11019</v>
      </c>
      <c r="J109" s="170">
        <v>2.59</v>
      </c>
      <c r="K109" s="144">
        <f t="shared" si="11"/>
        <v>28539.21</v>
      </c>
    </row>
    <row r="110" spans="1:11" x14ac:dyDescent="0.25">
      <c r="A110" s="168"/>
      <c r="B110" s="169"/>
      <c r="C110" s="170"/>
      <c r="D110" s="170"/>
      <c r="E110" s="170"/>
      <c r="F110" s="144"/>
      <c r="G110" s="144"/>
      <c r="H110" s="168">
        <v>36465</v>
      </c>
      <c r="I110" s="169">
        <v>14611</v>
      </c>
      <c r="J110" s="170">
        <v>2.14</v>
      </c>
      <c r="K110" s="144">
        <f t="shared" si="11"/>
        <v>31267.54</v>
      </c>
    </row>
    <row r="111" spans="1:11" x14ac:dyDescent="0.25">
      <c r="A111" s="168"/>
      <c r="B111" s="117"/>
      <c r="C111" s="174"/>
      <c r="D111" s="174"/>
      <c r="E111" s="174"/>
      <c r="F111" s="175"/>
      <c r="G111" s="144"/>
      <c r="H111" s="17">
        <v>36495</v>
      </c>
      <c r="I111" s="169">
        <v>31761</v>
      </c>
      <c r="J111" s="170">
        <v>2.21</v>
      </c>
      <c r="K111" s="144">
        <f t="shared" si="11"/>
        <v>70191.81</v>
      </c>
    </row>
    <row r="112" spans="1:11" ht="13.8" thickBot="1" x14ac:dyDescent="0.3">
      <c r="A112" s="146"/>
      <c r="B112" s="178"/>
      <c r="C112" s="179"/>
      <c r="D112" s="179"/>
      <c r="E112" s="179"/>
      <c r="F112" s="180"/>
      <c r="G112" s="144"/>
      <c r="H112" s="17">
        <v>36526</v>
      </c>
      <c r="I112" s="169">
        <v>28865</v>
      </c>
      <c r="J112" s="170">
        <v>2.23</v>
      </c>
      <c r="K112" s="144">
        <f>+J112*I112</f>
        <v>64368.95</v>
      </c>
    </row>
    <row r="113" spans="1:11" ht="13.8" thickTop="1" x14ac:dyDescent="0.25">
      <c r="H113" s="17">
        <v>36557</v>
      </c>
      <c r="I113" s="169">
        <f>11102+3</f>
        <v>11105</v>
      </c>
      <c r="J113" s="170">
        <v>2.4</v>
      </c>
      <c r="K113" s="144">
        <f>+J113*I113</f>
        <v>26652</v>
      </c>
    </row>
    <row r="114" spans="1:11" x14ac:dyDescent="0.25">
      <c r="H114" s="112"/>
      <c r="I114" s="310">
        <f>SUM(I86:I113)</f>
        <v>518833</v>
      </c>
      <c r="K114" s="189">
        <f>SUM(K86:K113)</f>
        <v>1056306.4799999997</v>
      </c>
    </row>
    <row r="115" spans="1:11" x14ac:dyDescent="0.25">
      <c r="H115" s="112"/>
    </row>
    <row r="116" spans="1:11" x14ac:dyDescent="0.25">
      <c r="H116" s="112"/>
    </row>
    <row r="117" spans="1:11" x14ac:dyDescent="0.25">
      <c r="H117" s="112"/>
    </row>
    <row r="118" spans="1:11" x14ac:dyDescent="0.25">
      <c r="A118" s="161" t="s">
        <v>24</v>
      </c>
      <c r="B118" s="157"/>
      <c r="C118" s="154"/>
      <c r="D118" s="154"/>
      <c r="E118" s="154"/>
      <c r="F118" s="142"/>
      <c r="G118" s="144"/>
      <c r="H118" s="112"/>
    </row>
    <row r="119" spans="1:11" x14ac:dyDescent="0.25">
      <c r="A119" s="161" t="s">
        <v>56</v>
      </c>
      <c r="B119" s="157"/>
      <c r="C119" s="154"/>
      <c r="D119" s="154"/>
      <c r="E119" s="154"/>
      <c r="F119" s="142"/>
      <c r="G119" s="144"/>
      <c r="H119" s="112"/>
    </row>
    <row r="120" spans="1:11" x14ac:dyDescent="0.25">
      <c r="A120" s="161" t="s">
        <v>57</v>
      </c>
      <c r="B120" s="157"/>
      <c r="C120" s="154"/>
      <c r="D120" s="154"/>
      <c r="E120" s="154"/>
      <c r="F120" s="142"/>
      <c r="G120" s="144"/>
      <c r="H120" s="112"/>
    </row>
    <row r="121" spans="1:11" x14ac:dyDescent="0.25">
      <c r="H121" s="112"/>
    </row>
    <row r="122" spans="1:11" x14ac:dyDescent="0.25">
      <c r="H122" s="112"/>
    </row>
    <row r="123" spans="1:11" x14ac:dyDescent="0.25">
      <c r="H123" s="112"/>
    </row>
    <row r="124" spans="1:11" x14ac:dyDescent="0.25">
      <c r="A124" s="145"/>
      <c r="B124" s="154" t="s">
        <v>14</v>
      </c>
      <c r="C124" s="154" t="s">
        <v>58</v>
      </c>
      <c r="D124" s="154"/>
      <c r="E124" s="154"/>
      <c r="F124" s="145"/>
      <c r="G124" s="144"/>
      <c r="H124" s="112"/>
    </row>
    <row r="125" spans="1:11" x14ac:dyDescent="0.25">
      <c r="A125" s="145"/>
      <c r="B125" s="181" t="s">
        <v>50</v>
      </c>
      <c r="C125" s="181" t="s">
        <v>16</v>
      </c>
      <c r="D125" s="181"/>
      <c r="E125" s="181"/>
      <c r="F125" s="182" t="s">
        <v>28</v>
      </c>
      <c r="G125" s="144"/>
      <c r="H125" s="112"/>
    </row>
    <row r="126" spans="1:11" x14ac:dyDescent="0.25">
      <c r="A126" s="168">
        <v>36100</v>
      </c>
      <c r="B126" s="169">
        <v>11369</v>
      </c>
      <c r="C126" s="170">
        <v>2.02</v>
      </c>
      <c r="D126" s="170"/>
      <c r="E126" s="170"/>
      <c r="F126" s="144">
        <f>+C126*B126</f>
        <v>22965.38</v>
      </c>
      <c r="H126" s="112"/>
    </row>
    <row r="127" spans="1:11" x14ac:dyDescent="0.25">
      <c r="A127" s="168">
        <v>36130</v>
      </c>
      <c r="B127" s="169">
        <v>88047</v>
      </c>
      <c r="C127" s="170">
        <v>1.79</v>
      </c>
      <c r="D127" s="170"/>
      <c r="E127" s="170"/>
      <c r="F127" s="144">
        <f t="shared" ref="F127:F132" si="12">+C127*B127</f>
        <v>157604.13</v>
      </c>
      <c r="G127" s="144"/>
      <c r="H127" s="112"/>
    </row>
    <row r="128" spans="1:11" x14ac:dyDescent="0.25">
      <c r="A128" s="168">
        <v>36161</v>
      </c>
      <c r="B128" s="169">
        <v>22026</v>
      </c>
      <c r="C128" s="170">
        <v>1.7</v>
      </c>
      <c r="D128" s="170"/>
      <c r="E128" s="170"/>
      <c r="F128" s="144">
        <f t="shared" si="12"/>
        <v>37444.199999999997</v>
      </c>
      <c r="G128" s="144"/>
      <c r="H128" s="112"/>
    </row>
    <row r="129" spans="1:9" x14ac:dyDescent="0.25">
      <c r="A129" s="168">
        <v>36192</v>
      </c>
      <c r="B129" s="169">
        <v>12888</v>
      </c>
      <c r="C129" s="170">
        <v>1.61</v>
      </c>
      <c r="D129" s="170"/>
      <c r="E129" s="170"/>
      <c r="F129" s="144">
        <f t="shared" si="12"/>
        <v>20749.68</v>
      </c>
      <c r="G129" s="144"/>
      <c r="H129" s="112"/>
    </row>
    <row r="130" spans="1:9" x14ac:dyDescent="0.25">
      <c r="A130" s="168">
        <v>36220</v>
      </c>
      <c r="B130" s="169">
        <v>29</v>
      </c>
      <c r="C130" s="170">
        <v>1.56</v>
      </c>
      <c r="D130" s="170"/>
      <c r="E130" s="170"/>
      <c r="F130" s="144">
        <f t="shared" si="12"/>
        <v>45.24</v>
      </c>
      <c r="G130" s="144"/>
      <c r="H130" s="112"/>
    </row>
    <row r="131" spans="1:9" x14ac:dyDescent="0.25">
      <c r="A131" s="168">
        <v>36251</v>
      </c>
      <c r="B131" s="169">
        <v>31188</v>
      </c>
      <c r="C131" s="170">
        <v>1.9</v>
      </c>
      <c r="D131" s="170"/>
      <c r="E131" s="170"/>
      <c r="F131" s="144">
        <f t="shared" si="12"/>
        <v>59257.2</v>
      </c>
      <c r="G131" s="144"/>
      <c r="H131" s="112"/>
    </row>
    <row r="132" spans="1:9" x14ac:dyDescent="0.25">
      <c r="A132" s="168">
        <v>36281</v>
      </c>
      <c r="B132" s="117">
        <f>3252482-3155382</f>
        <v>97100</v>
      </c>
      <c r="C132" s="174">
        <v>2.02</v>
      </c>
      <c r="D132" s="174"/>
      <c r="E132" s="174"/>
      <c r="F132" s="175">
        <f t="shared" si="12"/>
        <v>196142</v>
      </c>
      <c r="G132" s="144"/>
      <c r="H132" s="112"/>
    </row>
    <row r="133" spans="1:9" ht="13.8" thickBot="1" x14ac:dyDescent="0.3">
      <c r="A133" s="146"/>
      <c r="B133" s="178">
        <f>SUM(B126:B132)</f>
        <v>262647</v>
      </c>
      <c r="C133" s="179">
        <f>+F133/B133</f>
        <v>1.8816427752839362</v>
      </c>
      <c r="D133" s="179"/>
      <c r="E133" s="179"/>
      <c r="F133" s="180">
        <f>SUM(F126:F132)</f>
        <v>494207.83</v>
      </c>
      <c r="G133" s="144"/>
    </row>
    <row r="134" spans="1:9" ht="13.8" thickTop="1" x14ac:dyDescent="0.25">
      <c r="A134" s="145"/>
      <c r="B134" s="157"/>
      <c r="C134" s="154"/>
      <c r="D134" s="154"/>
      <c r="E134" s="154"/>
      <c r="F134" s="142"/>
      <c r="G134" s="144"/>
    </row>
    <row r="135" spans="1:9" x14ac:dyDescent="0.25">
      <c r="A135" s="145"/>
      <c r="B135" s="157">
        <v>110000</v>
      </c>
      <c r="C135" s="154"/>
      <c r="D135" s="154"/>
      <c r="E135" s="154"/>
      <c r="F135" s="142"/>
      <c r="G135" s="144"/>
    </row>
    <row r="136" spans="1:9" x14ac:dyDescent="0.25">
      <c r="A136" s="145"/>
      <c r="B136" s="157">
        <f>+B133-B135</f>
        <v>152647</v>
      </c>
      <c r="C136" s="154"/>
      <c r="D136" s="154"/>
      <c r="E136" s="154"/>
      <c r="F136" s="183"/>
      <c r="G136" s="144"/>
      <c r="I136" s="188"/>
    </row>
    <row r="137" spans="1:9" x14ac:dyDescent="0.25">
      <c r="A137" s="145"/>
      <c r="B137" s="157"/>
      <c r="C137" s="154"/>
      <c r="D137" s="154"/>
      <c r="E137" s="154"/>
      <c r="F137" s="183"/>
      <c r="G137" s="144"/>
    </row>
    <row r="138" spans="1:9" x14ac:dyDescent="0.25">
      <c r="A138" s="184">
        <v>35309</v>
      </c>
      <c r="B138" s="157">
        <v>49118</v>
      </c>
      <c r="C138" s="154">
        <v>77606.44</v>
      </c>
      <c r="D138" s="154"/>
      <c r="E138" s="154"/>
      <c r="F138" s="185">
        <f>+C138/B138</f>
        <v>1.58</v>
      </c>
      <c r="G138" s="144"/>
    </row>
    <row r="139" spans="1:9" x14ac:dyDescent="0.25">
      <c r="A139" s="184">
        <v>35339</v>
      </c>
      <c r="B139" s="157">
        <v>214553</v>
      </c>
      <c r="C139" s="154">
        <v>454852.36</v>
      </c>
      <c r="D139" s="154"/>
      <c r="E139" s="154"/>
      <c r="F139" s="185">
        <f t="shared" ref="F139:F164" si="13">+C139/B139</f>
        <v>2.12</v>
      </c>
      <c r="G139" s="144"/>
    </row>
    <row r="140" spans="1:9" x14ac:dyDescent="0.25">
      <c r="A140" s="118">
        <v>35370</v>
      </c>
      <c r="B140" s="119">
        <v>43514</v>
      </c>
      <c r="C140" s="140">
        <v>119663.5</v>
      </c>
      <c r="F140" s="185">
        <f t="shared" si="13"/>
        <v>2.75</v>
      </c>
    </row>
    <row r="141" spans="1:9" x14ac:dyDescent="0.25">
      <c r="A141" s="118">
        <v>35400</v>
      </c>
      <c r="B141" s="119">
        <v>-216419</v>
      </c>
      <c r="C141" s="140">
        <v>-555955.78</v>
      </c>
      <c r="F141" s="185">
        <f t="shared" si="13"/>
        <v>2.5688861883660863</v>
      </c>
    </row>
    <row r="142" spans="1:9" x14ac:dyDescent="0.25">
      <c r="A142" s="118">
        <v>35400</v>
      </c>
      <c r="B142" s="119">
        <v>28947</v>
      </c>
      <c r="C142" s="140">
        <v>45736.26</v>
      </c>
      <c r="F142" s="185">
        <f t="shared" si="13"/>
        <v>1.58</v>
      </c>
    </row>
    <row r="143" spans="1:9" x14ac:dyDescent="0.25">
      <c r="A143" s="118">
        <v>35431</v>
      </c>
      <c r="B143" s="119">
        <v>1433</v>
      </c>
      <c r="C143" s="140">
        <v>4585.6000000000004</v>
      </c>
      <c r="F143" s="185">
        <f t="shared" si="13"/>
        <v>3.2</v>
      </c>
    </row>
    <row r="144" spans="1:9" x14ac:dyDescent="0.25">
      <c r="A144" s="118">
        <v>35462</v>
      </c>
      <c r="B144" s="119">
        <v>-39680</v>
      </c>
      <c r="C144" s="140">
        <v>-80550.399999999994</v>
      </c>
      <c r="F144" s="185">
        <f t="shared" si="13"/>
        <v>2.0299999999999998</v>
      </c>
    </row>
    <row r="145" spans="1:6" x14ac:dyDescent="0.25">
      <c r="A145" s="118">
        <v>35490</v>
      </c>
      <c r="B145" s="119">
        <v>11061</v>
      </c>
      <c r="C145" s="140">
        <v>18914.310000000001</v>
      </c>
      <c r="F145" s="185">
        <f t="shared" si="13"/>
        <v>1.7100000000000002</v>
      </c>
    </row>
    <row r="146" spans="1:6" x14ac:dyDescent="0.25">
      <c r="A146" s="118">
        <v>35521</v>
      </c>
      <c r="B146" s="119">
        <v>5079</v>
      </c>
      <c r="C146" s="140">
        <v>9294.57</v>
      </c>
      <c r="F146" s="185">
        <f t="shared" si="13"/>
        <v>1.8299999999999998</v>
      </c>
    </row>
    <row r="147" spans="1:6" x14ac:dyDescent="0.25">
      <c r="A147" s="118">
        <v>35551</v>
      </c>
      <c r="B147" s="119">
        <v>-27163</v>
      </c>
      <c r="C147" s="140">
        <v>-53239.48</v>
      </c>
      <c r="F147" s="185">
        <f t="shared" si="13"/>
        <v>1.9600000000000002</v>
      </c>
    </row>
    <row r="148" spans="1:6" x14ac:dyDescent="0.25">
      <c r="A148" s="118">
        <v>35582</v>
      </c>
      <c r="B148" s="119">
        <v>696</v>
      </c>
      <c r="C148" s="140">
        <v>1392</v>
      </c>
      <c r="F148" s="185">
        <f t="shared" si="13"/>
        <v>2</v>
      </c>
    </row>
    <row r="149" spans="1:6" x14ac:dyDescent="0.25">
      <c r="A149" s="118">
        <v>35612</v>
      </c>
      <c r="B149" s="119">
        <v>54951</v>
      </c>
      <c r="C149" s="140">
        <v>111550.53</v>
      </c>
      <c r="F149" s="185">
        <f t="shared" si="13"/>
        <v>2.0299999999999998</v>
      </c>
    </row>
    <row r="150" spans="1:6" x14ac:dyDescent="0.25">
      <c r="A150" s="118">
        <v>35643</v>
      </c>
      <c r="B150" s="119">
        <v>80810</v>
      </c>
      <c r="C150" s="140">
        <v>180206.3</v>
      </c>
      <c r="F150" s="185">
        <f t="shared" si="13"/>
        <v>2.23</v>
      </c>
    </row>
    <row r="151" spans="1:6" x14ac:dyDescent="0.25">
      <c r="A151" s="118">
        <v>35674</v>
      </c>
      <c r="B151" s="119">
        <v>79912</v>
      </c>
      <c r="C151" s="140">
        <v>215762.4</v>
      </c>
      <c r="F151" s="185">
        <f t="shared" si="13"/>
        <v>2.6999999999999997</v>
      </c>
    </row>
    <row r="152" spans="1:6" x14ac:dyDescent="0.25">
      <c r="A152" s="118">
        <v>35704</v>
      </c>
      <c r="B152" s="119">
        <v>-197519</v>
      </c>
      <c r="C152" s="140">
        <v>-557003.57999999996</v>
      </c>
      <c r="F152" s="185">
        <f t="shared" si="13"/>
        <v>2.82</v>
      </c>
    </row>
    <row r="153" spans="1:6" x14ac:dyDescent="0.25">
      <c r="A153" s="118">
        <v>35735</v>
      </c>
      <c r="B153" s="119">
        <v>-60757</v>
      </c>
      <c r="C153" s="140">
        <v>-163436.32999999999</v>
      </c>
      <c r="F153" s="185">
        <f t="shared" si="13"/>
        <v>2.69</v>
      </c>
    </row>
    <row r="154" spans="1:6" x14ac:dyDescent="0.25">
      <c r="A154" s="118">
        <v>35765</v>
      </c>
      <c r="B154" s="119">
        <v>91837</v>
      </c>
      <c r="C154" s="140">
        <v>198367.92</v>
      </c>
      <c r="F154" s="185">
        <f t="shared" si="13"/>
        <v>2.16</v>
      </c>
    </row>
    <row r="155" spans="1:6" x14ac:dyDescent="0.25">
      <c r="A155" s="118">
        <v>35796</v>
      </c>
      <c r="B155" s="119">
        <v>12478</v>
      </c>
      <c r="C155" s="140">
        <v>24831.22</v>
      </c>
      <c r="F155" s="185">
        <f t="shared" si="13"/>
        <v>1.99</v>
      </c>
    </row>
    <row r="156" spans="1:6" x14ac:dyDescent="0.25">
      <c r="A156" s="118">
        <v>35827</v>
      </c>
      <c r="B156" s="119">
        <v>41686</v>
      </c>
      <c r="C156" s="140">
        <v>85456.3</v>
      </c>
      <c r="F156" s="185">
        <f t="shared" si="13"/>
        <v>2.0500000000000003</v>
      </c>
    </row>
    <row r="157" spans="1:6" x14ac:dyDescent="0.25">
      <c r="A157" s="118">
        <v>35855</v>
      </c>
      <c r="B157" s="119">
        <v>10912</v>
      </c>
      <c r="C157" s="140">
        <v>23242.560000000001</v>
      </c>
      <c r="F157" s="185">
        <f t="shared" si="13"/>
        <v>2.1300000000000003</v>
      </c>
    </row>
    <row r="158" spans="1:6" x14ac:dyDescent="0.25">
      <c r="A158" s="118">
        <v>35886</v>
      </c>
      <c r="B158" s="119">
        <v>-14809</v>
      </c>
      <c r="C158" s="140">
        <v>-33468.339999999997</v>
      </c>
      <c r="F158" s="185">
        <f t="shared" si="13"/>
        <v>2.2599999999999998</v>
      </c>
    </row>
    <row r="159" spans="1:6" x14ac:dyDescent="0.25">
      <c r="A159" s="118">
        <v>35916</v>
      </c>
      <c r="B159" s="119">
        <v>-68266</v>
      </c>
      <c r="C159" s="140">
        <v>-131753.38</v>
      </c>
      <c r="F159" s="185">
        <f t="shared" si="13"/>
        <v>1.9300000000000002</v>
      </c>
    </row>
    <row r="160" spans="1:6" x14ac:dyDescent="0.25">
      <c r="A160" s="118">
        <v>35947</v>
      </c>
      <c r="B160" s="119">
        <v>-120267</v>
      </c>
      <c r="C160" s="140">
        <v>-221291.28</v>
      </c>
      <c r="F160" s="185">
        <f t="shared" si="13"/>
        <v>1.84</v>
      </c>
    </row>
    <row r="161" spans="1:7" x14ac:dyDescent="0.25">
      <c r="A161" s="118">
        <v>35977</v>
      </c>
      <c r="B161" s="119">
        <v>67572</v>
      </c>
      <c r="C161" s="140">
        <v>136495.44</v>
      </c>
      <c r="F161" s="185">
        <f t="shared" si="13"/>
        <v>2.02</v>
      </c>
      <c r="G161" s="186"/>
    </row>
    <row r="162" spans="1:7" x14ac:dyDescent="0.25">
      <c r="A162" s="118">
        <v>36008</v>
      </c>
      <c r="B162" s="119">
        <v>76339</v>
      </c>
      <c r="C162" s="140">
        <v>133593.25</v>
      </c>
      <c r="F162" s="185">
        <f t="shared" si="13"/>
        <v>1.75</v>
      </c>
    </row>
    <row r="163" spans="1:7" x14ac:dyDescent="0.25">
      <c r="A163" s="118">
        <v>36039</v>
      </c>
      <c r="B163" s="119">
        <v>4528</v>
      </c>
      <c r="C163" s="140">
        <v>7969.28</v>
      </c>
      <c r="F163" s="185">
        <f t="shared" si="13"/>
        <v>1.76</v>
      </c>
    </row>
    <row r="164" spans="1:7" x14ac:dyDescent="0.25">
      <c r="A164" s="118">
        <v>36069</v>
      </c>
      <c r="B164" s="119">
        <v>26871</v>
      </c>
      <c r="C164" s="140">
        <v>47561.67</v>
      </c>
      <c r="F164" s="185">
        <f t="shared" si="13"/>
        <v>1.77</v>
      </c>
    </row>
    <row r="165" spans="1:7" x14ac:dyDescent="0.25">
      <c r="A165" s="118">
        <v>36100</v>
      </c>
      <c r="B165" s="187">
        <v>153952</v>
      </c>
      <c r="C165" s="181">
        <v>288096.78000000003</v>
      </c>
      <c r="D165" s="154"/>
      <c r="E165" s="154"/>
      <c r="F165" s="188">
        <f>+C165/B165</f>
        <v>1.8713415869881522</v>
      </c>
    </row>
    <row r="166" spans="1:7" x14ac:dyDescent="0.25">
      <c r="B166" s="119">
        <f>SUM(B138:B165)</f>
        <v>311369</v>
      </c>
      <c r="C166" s="140">
        <f>SUM(C138:C165)</f>
        <v>388480.12000000011</v>
      </c>
      <c r="F166" s="34" t="s">
        <v>64</v>
      </c>
    </row>
    <row r="167" spans="1:7" x14ac:dyDescent="0.25">
      <c r="B167" s="187">
        <v>-300000</v>
      </c>
      <c r="C167" s="181">
        <v>-450000</v>
      </c>
      <c r="D167" s="154"/>
      <c r="E167" s="154"/>
      <c r="F167" s="34" t="s">
        <v>65</v>
      </c>
    </row>
    <row r="168" spans="1:7" x14ac:dyDescent="0.25">
      <c r="B168" s="119">
        <f>+B167+B166</f>
        <v>11369</v>
      </c>
      <c r="C168" s="140">
        <f>+C167+C166</f>
        <v>-61519.879999999888</v>
      </c>
      <c r="F168" s="34" t="s">
        <v>66</v>
      </c>
    </row>
    <row r="169" spans="1:7" x14ac:dyDescent="0.25">
      <c r="A169" s="118">
        <v>36130</v>
      </c>
      <c r="B169" s="119">
        <v>88047</v>
      </c>
      <c r="C169" s="140">
        <v>153201.78</v>
      </c>
      <c r="F169" s="188">
        <f>+C169/B169</f>
        <v>1.74</v>
      </c>
    </row>
    <row r="170" spans="1:7" x14ac:dyDescent="0.25">
      <c r="A170" s="118">
        <v>36161</v>
      </c>
      <c r="B170" s="119">
        <v>22026</v>
      </c>
      <c r="C170" s="140">
        <v>38104.980000000003</v>
      </c>
      <c r="F170" s="188">
        <f>+C170/B170</f>
        <v>1.7300000000000002</v>
      </c>
    </row>
    <row r="171" spans="1:7" x14ac:dyDescent="0.25">
      <c r="A171" s="118">
        <v>36192</v>
      </c>
      <c r="B171" s="119">
        <v>12888</v>
      </c>
      <c r="C171" s="140">
        <v>21007.439999999999</v>
      </c>
      <c r="F171" s="188">
        <f>+C171/B171</f>
        <v>1.63</v>
      </c>
    </row>
    <row r="172" spans="1:7" x14ac:dyDescent="0.25">
      <c r="A172" s="118">
        <v>36220</v>
      </c>
      <c r="B172" s="119">
        <v>29</v>
      </c>
      <c r="C172" s="140">
        <v>46.11</v>
      </c>
      <c r="F172" s="189">
        <f>+C172/B172</f>
        <v>1.59</v>
      </c>
    </row>
    <row r="173" spans="1:7" x14ac:dyDescent="0.25">
      <c r="A173" s="118">
        <v>36251</v>
      </c>
      <c r="B173" s="187">
        <v>31188</v>
      </c>
      <c r="C173" s="181">
        <v>60504.72</v>
      </c>
      <c r="D173" s="154"/>
      <c r="E173" s="154"/>
      <c r="F173" s="188">
        <f>+C173/B173</f>
        <v>1.94</v>
      </c>
    </row>
    <row r="174" spans="1:7" x14ac:dyDescent="0.25">
      <c r="B174" s="119">
        <f>SUM(B168:B173)</f>
        <v>165547</v>
      </c>
      <c r="C174" s="140">
        <f>SUM(C168:C173)</f>
        <v>211345.15000000011</v>
      </c>
    </row>
    <row r="175" spans="1:7" x14ac:dyDescent="0.25">
      <c r="A175" s="139" t="s">
        <v>67</v>
      </c>
      <c r="B175" s="187">
        <v>98603</v>
      </c>
      <c r="C175" s="181">
        <f>+B175*2.02</f>
        <v>199178.06</v>
      </c>
      <c r="D175" s="154"/>
      <c r="E175" s="154"/>
      <c r="F175" s="190">
        <v>2.02</v>
      </c>
    </row>
    <row r="176" spans="1:7" x14ac:dyDescent="0.25">
      <c r="B176" s="119">
        <f>+B175+B174</f>
        <v>264150</v>
      </c>
      <c r="C176" s="140">
        <f>+C175+C174</f>
        <v>410523.21000000008</v>
      </c>
      <c r="F176" s="188">
        <f>+C176/B176</f>
        <v>1.5541291311754688</v>
      </c>
    </row>
    <row r="178" spans="1:3" x14ac:dyDescent="0.25">
      <c r="A178" s="139" t="s">
        <v>68</v>
      </c>
      <c r="B178" s="119">
        <f>SUM(B161:B165)</f>
        <v>329262</v>
      </c>
      <c r="C178" s="140">
        <f>SUM(C161:C165)</f>
        <v>613716.42000000004</v>
      </c>
    </row>
    <row r="180" spans="1:3" x14ac:dyDescent="0.25">
      <c r="A180" s="139" t="s">
        <v>69</v>
      </c>
      <c r="B180" s="119">
        <f>+B169+B170+B171+B172+B173+B175</f>
        <v>252781</v>
      </c>
      <c r="C180" s="140">
        <f>+C169+C170+C171+C172+C173+C175</f>
        <v>472043.09</v>
      </c>
    </row>
    <row r="306" spans="7:8" x14ac:dyDescent="0.25">
      <c r="G306" s="34"/>
      <c r="H306" s="34"/>
    </row>
    <row r="307" spans="7:8" x14ac:dyDescent="0.25">
      <c r="G307" s="34"/>
      <c r="H307" s="3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43</vt:i4>
      </vt:variant>
      <vt:variant>
        <vt:lpstr>Named Ranges</vt:lpstr>
      </vt:variant>
      <vt:variant>
        <vt:i4>27</vt:i4>
      </vt:variant>
    </vt:vector>
  </HeadingPairs>
  <TitlesOfParts>
    <vt:vector size="70" baseType="lpstr">
      <vt:lpstr>by type_area</vt:lpstr>
      <vt:lpstr>summary</vt:lpstr>
      <vt:lpstr>williams</vt:lpstr>
      <vt:lpstr>Lonestar</vt:lpstr>
      <vt:lpstr>PG&amp;E</vt:lpstr>
      <vt:lpstr>SoCal</vt:lpstr>
      <vt:lpstr>PGETX</vt:lpstr>
      <vt:lpstr>El Paso</vt:lpstr>
      <vt:lpstr>Red C</vt:lpstr>
      <vt:lpstr>Amoco</vt:lpstr>
      <vt:lpstr>Oasis</vt:lpstr>
      <vt:lpstr>Agave</vt:lpstr>
      <vt:lpstr>Conoco</vt:lpstr>
      <vt:lpstr>NW</vt:lpstr>
      <vt:lpstr>transcol</vt:lpstr>
      <vt:lpstr>Duke</vt:lpstr>
      <vt:lpstr>DEFS</vt:lpstr>
      <vt:lpstr>mewborne</vt:lpstr>
      <vt:lpstr>Amoco Abo</vt:lpstr>
      <vt:lpstr>NNG</vt:lpstr>
      <vt:lpstr>PNM</vt:lpstr>
      <vt:lpstr>NGPL</vt:lpstr>
      <vt:lpstr>Mojave</vt:lpstr>
      <vt:lpstr>EOG</vt:lpstr>
      <vt:lpstr>KN_Westar</vt:lpstr>
      <vt:lpstr>Continental</vt:lpstr>
      <vt:lpstr>CIG</vt:lpstr>
      <vt:lpstr>Calpine</vt:lpstr>
      <vt:lpstr>EPFS</vt:lpstr>
      <vt:lpstr>SidR</vt:lpstr>
      <vt:lpstr>NS Steel</vt:lpstr>
      <vt:lpstr>Citizens-Griffith</vt:lpstr>
      <vt:lpstr>Citizens</vt:lpstr>
      <vt:lpstr>PEPL</vt:lpstr>
      <vt:lpstr>MiVida_Rich</vt:lpstr>
      <vt:lpstr>WTGmktg</vt:lpstr>
      <vt:lpstr>WTG inc</vt:lpstr>
      <vt:lpstr>Dominion</vt:lpstr>
      <vt:lpstr>Devon</vt:lpstr>
      <vt:lpstr>crosstex</vt:lpstr>
      <vt:lpstr>Amarillo</vt:lpstr>
      <vt:lpstr>SWGasTrans</vt:lpstr>
      <vt:lpstr>burlington</vt:lpstr>
      <vt:lpstr>imb8289</vt:lpstr>
      <vt:lpstr>Agave!Print_Area</vt:lpstr>
      <vt:lpstr>Amoco!Print_Area</vt:lpstr>
      <vt:lpstr>'Amoco Abo'!Print_Area</vt:lpstr>
      <vt:lpstr>'by type_area'!Print_Area</vt:lpstr>
      <vt:lpstr>Calpine!Print_Area</vt:lpstr>
      <vt:lpstr>Conoco!Print_Area</vt:lpstr>
      <vt:lpstr>DEFS!Print_Area</vt:lpstr>
      <vt:lpstr>Dominion!Print_Area</vt:lpstr>
      <vt:lpstr>Duke!Print_Area</vt:lpstr>
      <vt:lpstr>'El Paso'!Print_Area</vt:lpstr>
      <vt:lpstr>EOG!Print_Area</vt:lpstr>
      <vt:lpstr>KN_Westar!Print_Area</vt:lpstr>
      <vt:lpstr>Lonestar!Print_Area</vt:lpstr>
      <vt:lpstr>mewborne!Print_Area</vt:lpstr>
      <vt:lpstr>Mojave!Print_Area</vt:lpstr>
      <vt:lpstr>NGPL!Print_Area</vt:lpstr>
      <vt:lpstr>NNG!Print_Area</vt:lpstr>
      <vt:lpstr>NW!Print_Area</vt:lpstr>
      <vt:lpstr>Oasis!Print_Area</vt:lpstr>
      <vt:lpstr>'PG&amp;E'!Print_Area</vt:lpstr>
      <vt:lpstr>PGETX!Print_Area</vt:lpstr>
      <vt:lpstr>PNM!Print_Area</vt:lpstr>
      <vt:lpstr>'Red C'!Print_Area</vt:lpstr>
      <vt:lpstr>SoCal!Print_Area</vt:lpstr>
      <vt:lpstr>summary!Print_Area</vt:lpstr>
      <vt:lpstr>williams!Print_Area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Stephen Hanagriff</dc:creator>
  <cp:lastModifiedBy>Havlíček Jan</cp:lastModifiedBy>
  <cp:lastPrinted>2001-12-13T17:16:50Z</cp:lastPrinted>
  <dcterms:created xsi:type="dcterms:W3CDTF">2000-03-28T16:52:23Z</dcterms:created>
  <dcterms:modified xsi:type="dcterms:W3CDTF">2023-09-10T15:07:11Z</dcterms:modified>
</cp:coreProperties>
</file>