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96" windowWidth="9876" windowHeight="6732" tabRatio="302"/>
  </bookViews>
  <sheets>
    <sheet name="Consolidated" sheetId="1" r:id="rId1"/>
    <sheet name="ZoneBreakout" sheetId="16" r:id="rId2"/>
  </sheets>
  <externalReferences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_xlnm._FilterDatabase" localSheetId="0" hidden="1">Consolidated!$A$4:$AK$619</definedName>
    <definedName name="ALL" localSheetId="0">Consolidated!$4:$618</definedName>
    <definedName name="ALL">#REF!</definedName>
    <definedName name="AUGUST" localSheetId="0">Consolidated!$4:$622</definedName>
    <definedName name="AUGUST">#REF!</definedName>
    <definedName name="DECEM" localSheetId="0">Consolidated!$4:$622</definedName>
    <definedName name="DECEM">#REF!</definedName>
    <definedName name="FEB">Consolidated!#REF!</definedName>
    <definedName name="NOM" localSheetId="0">Consolidated!$4:$620</definedName>
    <definedName name="NOM">#REF!</definedName>
    <definedName name="PRINT" localSheetId="0">Consolidated!$A$4:$AH$652</definedName>
    <definedName name="PRINT">#REF!</definedName>
    <definedName name="_xlnm.Print_Area" localSheetId="0">Consolidated!$A$1:$AK$652</definedName>
    <definedName name="_xlnm.Print_Titles" localSheetId="0">Consolidated!$1:$4</definedName>
    <definedName name="Z_264FE5D0_70B0_11D1_97F6_0060970EA2DD_.wvu.FilterData" localSheetId="0" hidden="1">Consolidated!$4:$4</definedName>
    <definedName name="Z_264FE5D5_70B0_11D1_97F6_0060970EA2DD_.wvu.FilterData" localSheetId="0" hidden="1">Consolidated!$4:$4</definedName>
    <definedName name="Z_8C0CA726_70AB_11D1_AB10_0060970EAA63_.wvu.FilterData" localSheetId="0" hidden="1">Consolidated!$4:$4</definedName>
  </definedNames>
  <calcPr calcId="0" fullCalcOnLoad="1"/>
</workbook>
</file>

<file path=xl/calcChain.xml><?xml version="1.0" encoding="utf-8"?>
<calcChain xmlns="http://schemas.openxmlformats.org/spreadsheetml/2006/main">
  <c r="M3" i="1" l="1"/>
  <c r="X5" i="1"/>
  <c r="X6" i="1"/>
  <c r="X7" i="1"/>
  <c r="Y7" i="1"/>
  <c r="X8" i="1"/>
  <c r="X9" i="1"/>
  <c r="Y9" i="1"/>
  <c r="X10" i="1"/>
  <c r="Y10" i="1"/>
  <c r="X11" i="1"/>
  <c r="X12" i="1"/>
  <c r="Y12" i="1"/>
  <c r="X13" i="1"/>
  <c r="Y13" i="1"/>
  <c r="X14" i="1"/>
  <c r="Y14" i="1"/>
  <c r="X15" i="1"/>
  <c r="X16" i="1"/>
  <c r="Y16" i="1"/>
  <c r="X17" i="1"/>
  <c r="Y17" i="1"/>
  <c r="X18" i="1"/>
  <c r="Y18" i="1"/>
  <c r="X19" i="1"/>
  <c r="Y19" i="1"/>
  <c r="X20" i="1"/>
  <c r="Y20" i="1"/>
  <c r="X21" i="1"/>
  <c r="Y21" i="1"/>
  <c r="X22" i="1"/>
  <c r="X23" i="1"/>
  <c r="Y23" i="1"/>
  <c r="X24" i="1"/>
  <c r="Y24" i="1"/>
  <c r="X25" i="1"/>
  <c r="Y25" i="1"/>
  <c r="X26" i="1"/>
  <c r="Y26" i="1"/>
  <c r="X27" i="1"/>
  <c r="Y27" i="1"/>
  <c r="X28" i="1"/>
  <c r="Y28" i="1"/>
  <c r="X29" i="1"/>
  <c r="Y29" i="1"/>
  <c r="X30" i="1"/>
  <c r="Y30" i="1"/>
  <c r="X31" i="1"/>
  <c r="Y31" i="1"/>
  <c r="X32" i="1"/>
  <c r="Y32" i="1"/>
  <c r="X33" i="1"/>
  <c r="Y33" i="1"/>
  <c r="X34" i="1"/>
  <c r="Y34" i="1"/>
  <c r="X35" i="1"/>
  <c r="Y35" i="1"/>
  <c r="X36" i="1"/>
  <c r="Y36" i="1"/>
  <c r="X37" i="1"/>
  <c r="Y37" i="1"/>
  <c r="X38" i="1"/>
  <c r="Y38" i="1"/>
  <c r="X39" i="1"/>
  <c r="Y39" i="1"/>
  <c r="X40" i="1"/>
  <c r="Y40" i="1"/>
  <c r="X41" i="1"/>
  <c r="Y41" i="1"/>
  <c r="X42" i="1"/>
  <c r="Y42" i="1"/>
  <c r="X43" i="1"/>
  <c r="X44" i="1"/>
  <c r="Y44" i="1"/>
  <c r="X45" i="1"/>
  <c r="Y45" i="1"/>
  <c r="X46" i="1"/>
  <c r="Y46" i="1"/>
  <c r="X47" i="1"/>
  <c r="Y47" i="1"/>
  <c r="X48" i="1"/>
  <c r="Y48" i="1"/>
  <c r="X49" i="1"/>
  <c r="Y49" i="1"/>
  <c r="X50" i="1"/>
  <c r="Y50" i="1"/>
  <c r="U51" i="1"/>
  <c r="W51" i="1"/>
  <c r="X51" i="1"/>
  <c r="Y51" i="1"/>
  <c r="X52" i="1"/>
  <c r="Y52" i="1"/>
  <c r="X53" i="1"/>
  <c r="Y53" i="1"/>
  <c r="X54" i="1"/>
  <c r="Y54" i="1"/>
  <c r="X55" i="1"/>
  <c r="Y55" i="1"/>
  <c r="R56" i="1"/>
  <c r="U56" i="1"/>
  <c r="X56" i="1"/>
  <c r="Y56" i="1"/>
  <c r="X57" i="1"/>
  <c r="Y57" i="1"/>
  <c r="X58" i="1"/>
  <c r="Y58" i="1"/>
  <c r="X59" i="1"/>
  <c r="Y59" i="1"/>
  <c r="X60" i="1"/>
  <c r="Y60" i="1"/>
  <c r="X61" i="1"/>
  <c r="Y61" i="1"/>
  <c r="X62" i="1"/>
  <c r="X63" i="1"/>
  <c r="Y63" i="1"/>
  <c r="X64" i="1"/>
  <c r="Y64" i="1"/>
  <c r="W65" i="1"/>
  <c r="X65" i="1"/>
  <c r="X66" i="1"/>
  <c r="Y66" i="1"/>
  <c r="X67" i="1"/>
  <c r="Y67" i="1"/>
  <c r="X68" i="1"/>
  <c r="Y68" i="1"/>
  <c r="Q69" i="1"/>
  <c r="X69" i="1"/>
  <c r="Y69" i="1"/>
  <c r="X70" i="1"/>
  <c r="Y70" i="1"/>
  <c r="X71" i="1"/>
  <c r="Y71" i="1"/>
  <c r="W72" i="1"/>
  <c r="X72" i="1"/>
  <c r="Y72" i="1"/>
  <c r="X73" i="1"/>
  <c r="Y73" i="1"/>
  <c r="U74" i="1"/>
  <c r="X74" i="1"/>
  <c r="Y74" i="1"/>
  <c r="X75" i="1"/>
  <c r="Y75" i="1"/>
  <c r="X76" i="1"/>
  <c r="Y76" i="1"/>
  <c r="X77" i="1"/>
  <c r="Y77" i="1"/>
  <c r="X78" i="1"/>
  <c r="Y78" i="1"/>
  <c r="X79" i="1"/>
  <c r="Y79" i="1"/>
  <c r="X80" i="1"/>
  <c r="Y80" i="1"/>
  <c r="X81" i="1"/>
  <c r="Y81" i="1"/>
  <c r="X82" i="1"/>
  <c r="Y82" i="1"/>
  <c r="X83" i="1"/>
  <c r="Y83" i="1"/>
  <c r="X84" i="1"/>
  <c r="Y84" i="1"/>
  <c r="X85" i="1"/>
  <c r="Y85" i="1"/>
  <c r="X86" i="1"/>
  <c r="Y86" i="1"/>
  <c r="X87" i="1"/>
  <c r="Y87" i="1"/>
  <c r="X88" i="1"/>
  <c r="Y88" i="1"/>
  <c r="X89" i="1"/>
  <c r="Y89" i="1"/>
  <c r="S90" i="1"/>
  <c r="T90" i="1"/>
  <c r="W90" i="1"/>
  <c r="X90" i="1"/>
  <c r="Y90" i="1"/>
  <c r="X91" i="1"/>
  <c r="X92" i="1"/>
  <c r="Y92" i="1"/>
  <c r="X93" i="1"/>
  <c r="Y93" i="1"/>
  <c r="X94" i="1"/>
  <c r="X95" i="1"/>
  <c r="Y95" i="1"/>
  <c r="X96" i="1"/>
  <c r="Y96" i="1"/>
  <c r="X97" i="1"/>
  <c r="Y97" i="1"/>
  <c r="X98" i="1"/>
  <c r="Y98" i="1"/>
  <c r="X99" i="1"/>
  <c r="Y99" i="1"/>
  <c r="X100" i="1"/>
  <c r="X101" i="1"/>
  <c r="Y101" i="1"/>
  <c r="X102" i="1"/>
  <c r="Y102" i="1"/>
  <c r="X103" i="1"/>
  <c r="Y103" i="1"/>
  <c r="X104" i="1"/>
  <c r="Y104" i="1"/>
  <c r="X105" i="1"/>
  <c r="Y105" i="1"/>
  <c r="X106" i="1"/>
  <c r="Y106" i="1"/>
  <c r="X107" i="1"/>
  <c r="Y107" i="1"/>
  <c r="X108" i="1"/>
  <c r="Y108" i="1"/>
  <c r="X109" i="1"/>
  <c r="Y109" i="1"/>
  <c r="X110" i="1"/>
  <c r="Y110" i="1"/>
  <c r="X111" i="1"/>
  <c r="Y111" i="1"/>
  <c r="X112" i="1"/>
  <c r="Y112" i="1"/>
  <c r="X113" i="1"/>
  <c r="Y113" i="1"/>
  <c r="X114" i="1"/>
  <c r="Y114" i="1"/>
  <c r="X115" i="1"/>
  <c r="Y115" i="1"/>
  <c r="X116" i="1"/>
  <c r="Y116" i="1"/>
  <c r="X117" i="1"/>
  <c r="Y117" i="1"/>
  <c r="X118" i="1"/>
  <c r="Y118" i="1"/>
  <c r="X119" i="1"/>
  <c r="Y119" i="1"/>
  <c r="X120" i="1"/>
  <c r="Y120" i="1"/>
  <c r="X121" i="1"/>
  <c r="Y121" i="1"/>
  <c r="X122" i="1"/>
  <c r="Y122" i="1"/>
  <c r="X123" i="1"/>
  <c r="Y123" i="1"/>
  <c r="X124" i="1"/>
  <c r="Y124" i="1"/>
  <c r="X125" i="1"/>
  <c r="Y125" i="1"/>
  <c r="X126" i="1"/>
  <c r="Y126" i="1"/>
  <c r="X127" i="1"/>
  <c r="Y127" i="1"/>
  <c r="X128" i="1"/>
  <c r="Y128" i="1"/>
  <c r="X129" i="1"/>
  <c r="Y129" i="1"/>
  <c r="X130" i="1"/>
  <c r="Y130" i="1"/>
  <c r="X131" i="1"/>
  <c r="Y131" i="1"/>
  <c r="X132" i="1"/>
  <c r="Y132" i="1"/>
  <c r="X133" i="1"/>
  <c r="Y133" i="1"/>
  <c r="X134" i="1"/>
  <c r="Y134" i="1"/>
  <c r="X135" i="1"/>
  <c r="Y135" i="1"/>
  <c r="X136" i="1"/>
  <c r="Y136" i="1"/>
  <c r="X137" i="1"/>
  <c r="Y137" i="1"/>
  <c r="X138" i="1"/>
  <c r="Y138" i="1"/>
  <c r="X139" i="1"/>
  <c r="Y139" i="1"/>
  <c r="W140" i="1"/>
  <c r="X140" i="1"/>
  <c r="Y140" i="1"/>
  <c r="X141" i="1"/>
  <c r="Y141" i="1"/>
  <c r="X142" i="1"/>
  <c r="Y142" i="1"/>
  <c r="X143" i="1"/>
  <c r="Y143" i="1"/>
  <c r="X144" i="1"/>
  <c r="Y144" i="1"/>
  <c r="X145" i="1"/>
  <c r="X146" i="1"/>
  <c r="Y146" i="1"/>
  <c r="X147" i="1"/>
  <c r="Y147" i="1"/>
  <c r="X148" i="1"/>
  <c r="Y148" i="1"/>
  <c r="X149" i="1"/>
  <c r="Y149" i="1"/>
  <c r="X150" i="1"/>
  <c r="Y150" i="1"/>
  <c r="X151" i="1"/>
  <c r="Y151" i="1"/>
  <c r="X152" i="1"/>
  <c r="Y152" i="1"/>
  <c r="X153" i="1"/>
  <c r="Y153" i="1"/>
  <c r="X154" i="1"/>
  <c r="Y154" i="1"/>
  <c r="X155" i="1"/>
  <c r="Y155" i="1"/>
  <c r="X156" i="1"/>
  <c r="Y156" i="1"/>
  <c r="X157" i="1"/>
  <c r="Y157" i="1"/>
  <c r="X158" i="1"/>
  <c r="Y158" i="1"/>
  <c r="X159" i="1"/>
  <c r="Y159" i="1"/>
  <c r="X160" i="1"/>
  <c r="Y160" i="1"/>
  <c r="X161" i="1"/>
  <c r="Y161" i="1"/>
  <c r="X162" i="1"/>
  <c r="Y162" i="1"/>
  <c r="X163" i="1"/>
  <c r="Y163" i="1"/>
  <c r="T164" i="1"/>
  <c r="U164" i="1"/>
  <c r="X164" i="1"/>
  <c r="Y164" i="1"/>
  <c r="X165" i="1"/>
  <c r="Y165" i="1"/>
  <c r="X166" i="1"/>
  <c r="Y166" i="1"/>
  <c r="X167" i="1"/>
  <c r="Y167" i="1"/>
  <c r="X168" i="1"/>
  <c r="Y168" i="1"/>
  <c r="X169" i="1"/>
  <c r="Y169" i="1"/>
  <c r="T170" i="1"/>
  <c r="X170" i="1"/>
  <c r="Y170" i="1"/>
  <c r="X171" i="1"/>
  <c r="Y171" i="1"/>
  <c r="X172" i="1"/>
  <c r="Y172" i="1"/>
  <c r="X173" i="1"/>
  <c r="Y173" i="1"/>
  <c r="S174" i="1"/>
  <c r="X174" i="1"/>
  <c r="Y174" i="1"/>
  <c r="X175" i="1"/>
  <c r="Y175" i="1"/>
  <c r="X177" i="1"/>
  <c r="X178" i="1"/>
  <c r="Y178" i="1"/>
  <c r="X179" i="1"/>
  <c r="Y179" i="1"/>
  <c r="X180" i="1"/>
  <c r="Y180" i="1"/>
  <c r="X181" i="1"/>
  <c r="Y181" i="1"/>
  <c r="X182" i="1"/>
  <c r="Y182" i="1"/>
  <c r="X183" i="1"/>
  <c r="Y183" i="1"/>
  <c r="X184" i="1"/>
  <c r="Y184" i="1"/>
  <c r="X185" i="1"/>
  <c r="Y185" i="1"/>
  <c r="X186" i="1"/>
  <c r="Y186" i="1"/>
  <c r="X187" i="1"/>
  <c r="Y187" i="1"/>
  <c r="X188" i="1"/>
  <c r="Y188" i="1"/>
  <c r="X189" i="1"/>
  <c r="Y189" i="1"/>
  <c r="X190" i="1"/>
  <c r="Y190" i="1"/>
  <c r="X191" i="1"/>
  <c r="Y191" i="1"/>
  <c r="X192" i="1"/>
  <c r="Y192" i="1"/>
  <c r="X193" i="1"/>
  <c r="Y193" i="1"/>
  <c r="X194" i="1"/>
  <c r="Y194" i="1"/>
  <c r="X195" i="1"/>
  <c r="Y195" i="1"/>
  <c r="X196" i="1"/>
  <c r="Y196" i="1"/>
  <c r="X197" i="1"/>
  <c r="Y197" i="1"/>
  <c r="X198" i="1"/>
  <c r="Y198" i="1"/>
  <c r="X199" i="1"/>
  <c r="Y199" i="1"/>
  <c r="X200" i="1"/>
  <c r="Y200" i="1"/>
  <c r="X201" i="1"/>
  <c r="Y201" i="1"/>
  <c r="X202" i="1"/>
  <c r="Y202" i="1"/>
  <c r="X203" i="1"/>
  <c r="Y203" i="1"/>
  <c r="X204" i="1"/>
  <c r="Y204" i="1"/>
  <c r="X205" i="1"/>
  <c r="Y205" i="1"/>
  <c r="X206" i="1"/>
  <c r="Y206" i="1"/>
  <c r="X207" i="1"/>
  <c r="Y207" i="1"/>
  <c r="X208" i="1"/>
  <c r="Y208" i="1"/>
  <c r="X209" i="1"/>
  <c r="Y209" i="1"/>
  <c r="X210" i="1"/>
  <c r="Y210" i="1"/>
  <c r="X211" i="1"/>
  <c r="Y211" i="1"/>
  <c r="X212" i="1"/>
  <c r="Y212" i="1"/>
  <c r="X213" i="1"/>
  <c r="Y213" i="1"/>
  <c r="X214" i="1"/>
  <c r="Y214" i="1"/>
  <c r="X215" i="1"/>
  <c r="Y215" i="1"/>
  <c r="X216" i="1"/>
  <c r="Y216" i="1"/>
  <c r="X217" i="1"/>
  <c r="Y217" i="1"/>
  <c r="X218" i="1"/>
  <c r="Y218" i="1"/>
  <c r="X219" i="1"/>
  <c r="Y219" i="1"/>
  <c r="X220" i="1"/>
  <c r="Y220" i="1"/>
  <c r="X221" i="1"/>
  <c r="Y221" i="1"/>
  <c r="X222" i="1"/>
  <c r="Y222" i="1"/>
  <c r="X223" i="1"/>
  <c r="Y223" i="1"/>
  <c r="X224" i="1"/>
  <c r="Y224" i="1"/>
  <c r="X225" i="1"/>
  <c r="Y225" i="1"/>
  <c r="X226" i="1"/>
  <c r="Y226" i="1"/>
  <c r="X227" i="1"/>
  <c r="Y227" i="1"/>
  <c r="X228" i="1"/>
  <c r="Y228" i="1"/>
  <c r="X229" i="1"/>
  <c r="Y229" i="1"/>
  <c r="X230" i="1"/>
  <c r="Y230" i="1"/>
  <c r="X231" i="1"/>
  <c r="Y231" i="1"/>
  <c r="X232" i="1"/>
  <c r="X233" i="1"/>
  <c r="Y233" i="1"/>
  <c r="X234" i="1"/>
  <c r="Y234" i="1"/>
  <c r="X235" i="1"/>
  <c r="Y235" i="1"/>
  <c r="X236" i="1"/>
  <c r="Y236" i="1"/>
  <c r="R237" i="1"/>
  <c r="W237" i="1"/>
  <c r="X237" i="1"/>
  <c r="Y237" i="1"/>
  <c r="X238" i="1"/>
  <c r="Y238" i="1"/>
  <c r="X239" i="1"/>
  <c r="Y239" i="1"/>
  <c r="X240" i="1"/>
  <c r="Y240" i="1"/>
  <c r="X241" i="1"/>
  <c r="Y241" i="1"/>
  <c r="X242" i="1"/>
  <c r="Y242" i="1"/>
  <c r="X243" i="1"/>
  <c r="Y243" i="1"/>
  <c r="X244" i="1"/>
  <c r="Y244" i="1"/>
  <c r="X245" i="1"/>
  <c r="Y245" i="1"/>
  <c r="X246" i="1"/>
  <c r="Y246" i="1"/>
  <c r="X247" i="1"/>
  <c r="Y247" i="1"/>
  <c r="X248" i="1"/>
  <c r="Y248" i="1"/>
  <c r="X249" i="1"/>
  <c r="Y249" i="1"/>
  <c r="X250" i="1"/>
  <c r="Y250" i="1"/>
  <c r="X251" i="1"/>
  <c r="Y251" i="1"/>
  <c r="X252" i="1"/>
  <c r="Y252" i="1"/>
  <c r="X253" i="1"/>
  <c r="Y253" i="1"/>
  <c r="X254" i="1"/>
  <c r="Y254" i="1"/>
  <c r="X255" i="1"/>
  <c r="Y255" i="1"/>
  <c r="X256" i="1"/>
  <c r="Y256" i="1"/>
  <c r="X257" i="1"/>
  <c r="Y257" i="1"/>
  <c r="X258" i="1"/>
  <c r="Y258" i="1"/>
  <c r="X259" i="1"/>
  <c r="Y259" i="1"/>
  <c r="X260" i="1"/>
  <c r="Y260" i="1"/>
  <c r="X261" i="1"/>
  <c r="Y261" i="1"/>
  <c r="X262" i="1"/>
  <c r="Y262" i="1"/>
  <c r="X263" i="1"/>
  <c r="Y263" i="1"/>
  <c r="X264" i="1"/>
  <c r="Y264" i="1"/>
  <c r="X265" i="1"/>
  <c r="Y265" i="1"/>
  <c r="X266" i="1"/>
  <c r="Y266" i="1"/>
  <c r="X267" i="1"/>
  <c r="Y267" i="1"/>
  <c r="X268" i="1"/>
  <c r="Y268" i="1"/>
  <c r="X269" i="1"/>
  <c r="Y269" i="1"/>
  <c r="X270" i="1"/>
  <c r="Y270" i="1"/>
  <c r="X271" i="1"/>
  <c r="Y271" i="1"/>
  <c r="X272" i="1"/>
  <c r="Y272" i="1"/>
  <c r="X273" i="1"/>
  <c r="Y273" i="1"/>
  <c r="X274" i="1"/>
  <c r="Y274" i="1"/>
  <c r="X275" i="1"/>
  <c r="Y275" i="1"/>
  <c r="R276" i="1"/>
  <c r="X276" i="1"/>
  <c r="Y276" i="1"/>
  <c r="X277" i="1"/>
  <c r="Y277" i="1"/>
  <c r="X278" i="1"/>
  <c r="Y278" i="1"/>
  <c r="X279" i="1"/>
  <c r="Y279" i="1"/>
  <c r="X280" i="1"/>
  <c r="Y280" i="1"/>
  <c r="X281" i="1"/>
  <c r="Y281" i="1"/>
  <c r="X282" i="1"/>
  <c r="Y282" i="1"/>
  <c r="X283" i="1"/>
  <c r="Y283" i="1"/>
  <c r="X284" i="1"/>
  <c r="Y284" i="1"/>
  <c r="X285" i="1"/>
  <c r="Y285" i="1"/>
  <c r="X286" i="1"/>
  <c r="Y286" i="1"/>
  <c r="X287" i="1"/>
  <c r="Y287" i="1"/>
  <c r="X288" i="1"/>
  <c r="Y288" i="1"/>
  <c r="X289" i="1"/>
  <c r="Y289" i="1"/>
  <c r="X290" i="1"/>
  <c r="Y290" i="1"/>
  <c r="X291" i="1"/>
  <c r="Y291" i="1"/>
  <c r="X292" i="1"/>
  <c r="Y292" i="1"/>
  <c r="X293" i="1"/>
  <c r="Y293" i="1"/>
  <c r="X294" i="1"/>
  <c r="Y294" i="1"/>
  <c r="X295" i="1"/>
  <c r="Y295" i="1"/>
  <c r="X296" i="1"/>
  <c r="Y296" i="1"/>
  <c r="X297" i="1"/>
  <c r="Y297" i="1"/>
  <c r="X298" i="1"/>
  <c r="Y298" i="1"/>
  <c r="X299" i="1"/>
  <c r="Y299" i="1"/>
  <c r="X300" i="1"/>
  <c r="Y300" i="1"/>
  <c r="X301" i="1"/>
  <c r="Y301" i="1"/>
  <c r="X302" i="1"/>
  <c r="Y302" i="1"/>
  <c r="X303" i="1"/>
  <c r="Y303" i="1"/>
  <c r="X304" i="1"/>
  <c r="Y304" i="1"/>
  <c r="X305" i="1"/>
  <c r="Y305" i="1"/>
  <c r="X306" i="1"/>
  <c r="Y306" i="1"/>
  <c r="X307" i="1"/>
  <c r="Y307" i="1"/>
  <c r="X308" i="1"/>
  <c r="Y308" i="1"/>
  <c r="X309" i="1"/>
  <c r="X310" i="1"/>
  <c r="Y310" i="1"/>
  <c r="X311" i="1"/>
  <c r="Y311" i="1"/>
  <c r="X312" i="1"/>
  <c r="Y312" i="1"/>
  <c r="X313" i="1"/>
  <c r="X314" i="1"/>
  <c r="Y314" i="1"/>
  <c r="X315" i="1"/>
  <c r="Y315" i="1"/>
  <c r="X316" i="1"/>
  <c r="Y316" i="1"/>
  <c r="X317" i="1"/>
  <c r="Y317" i="1"/>
  <c r="X318" i="1"/>
  <c r="Y318" i="1"/>
  <c r="X319" i="1"/>
  <c r="Y319" i="1"/>
  <c r="X320" i="1"/>
  <c r="Y320" i="1"/>
  <c r="X321" i="1"/>
  <c r="Y321" i="1"/>
  <c r="R322" i="1"/>
  <c r="W322" i="1"/>
  <c r="X322" i="1"/>
  <c r="Y322" i="1"/>
  <c r="X323" i="1"/>
  <c r="Y323" i="1"/>
  <c r="X324" i="1"/>
  <c r="Y324" i="1"/>
  <c r="X325" i="1"/>
  <c r="Y325" i="1"/>
  <c r="X326" i="1"/>
  <c r="Y326" i="1"/>
  <c r="X327" i="1"/>
  <c r="Y327" i="1"/>
  <c r="X328" i="1"/>
  <c r="Y328" i="1"/>
  <c r="X329" i="1"/>
  <c r="Y329" i="1"/>
  <c r="X330" i="1"/>
  <c r="Y330" i="1"/>
  <c r="X331" i="1"/>
  <c r="Y331" i="1"/>
  <c r="X332" i="1"/>
  <c r="Y332" i="1"/>
  <c r="X333" i="1"/>
  <c r="Y333" i="1"/>
  <c r="X334" i="1"/>
  <c r="Y334" i="1"/>
  <c r="X335" i="1"/>
  <c r="Y335" i="1"/>
  <c r="X336" i="1"/>
  <c r="Y336" i="1"/>
  <c r="X337" i="1"/>
  <c r="Y337" i="1"/>
  <c r="X338" i="1"/>
  <c r="Y338" i="1"/>
  <c r="X339" i="1"/>
  <c r="Y339" i="1"/>
  <c r="X340" i="1"/>
  <c r="Y340" i="1"/>
  <c r="X341" i="1"/>
  <c r="Y341" i="1"/>
  <c r="X342" i="1"/>
  <c r="Y342" i="1"/>
  <c r="X343" i="1"/>
  <c r="Y343" i="1"/>
  <c r="X344" i="1"/>
  <c r="Y344" i="1"/>
  <c r="X345" i="1"/>
  <c r="Y345" i="1"/>
  <c r="X346" i="1"/>
  <c r="Y346" i="1"/>
  <c r="X347" i="1"/>
  <c r="Y347" i="1"/>
  <c r="X348" i="1"/>
  <c r="Y348" i="1"/>
  <c r="X349" i="1"/>
  <c r="Y349" i="1"/>
  <c r="X350" i="1"/>
  <c r="Y350" i="1"/>
  <c r="X351" i="1"/>
  <c r="Y351" i="1"/>
  <c r="X352" i="1"/>
  <c r="Y352" i="1"/>
  <c r="X353" i="1"/>
  <c r="Y353" i="1"/>
  <c r="X354" i="1"/>
  <c r="Y354" i="1"/>
  <c r="X355" i="1"/>
  <c r="Y355" i="1"/>
  <c r="X356" i="1"/>
  <c r="Y356" i="1"/>
  <c r="X357" i="1"/>
  <c r="Y357" i="1"/>
  <c r="X358" i="1"/>
  <c r="Y358" i="1"/>
  <c r="X359" i="1"/>
  <c r="Y359" i="1"/>
  <c r="X360" i="1"/>
  <c r="Y360" i="1"/>
  <c r="X361" i="1"/>
  <c r="Y361" i="1"/>
  <c r="X362" i="1"/>
  <c r="Y362" i="1"/>
  <c r="X363" i="1"/>
  <c r="Y363" i="1"/>
  <c r="X364" i="1"/>
  <c r="Y364" i="1"/>
  <c r="X365" i="1"/>
  <c r="Y365" i="1"/>
  <c r="X366" i="1"/>
  <c r="Y366" i="1"/>
  <c r="X367" i="1"/>
  <c r="Y367" i="1"/>
  <c r="X368" i="1"/>
  <c r="Y368" i="1"/>
  <c r="X369" i="1"/>
  <c r="Y369" i="1"/>
  <c r="X370" i="1"/>
  <c r="Y370" i="1"/>
  <c r="X371" i="1"/>
  <c r="Y371" i="1"/>
  <c r="X372" i="1"/>
  <c r="Y372" i="1"/>
  <c r="X373" i="1"/>
  <c r="Y373" i="1"/>
  <c r="X374" i="1"/>
  <c r="Y374" i="1"/>
  <c r="X375" i="1"/>
  <c r="Y375" i="1"/>
  <c r="X376" i="1"/>
  <c r="Y376" i="1"/>
  <c r="X377" i="1"/>
  <c r="Y377" i="1"/>
  <c r="X378" i="1"/>
  <c r="Y378" i="1"/>
  <c r="X379" i="1"/>
  <c r="Y379" i="1"/>
  <c r="X380" i="1"/>
  <c r="Y380" i="1"/>
  <c r="X381" i="1"/>
  <c r="Y381" i="1"/>
  <c r="X382" i="1"/>
  <c r="Y382" i="1"/>
  <c r="X383" i="1"/>
  <c r="Y383" i="1"/>
  <c r="X384" i="1"/>
  <c r="Y384" i="1"/>
  <c r="X385" i="1"/>
  <c r="Y385" i="1"/>
  <c r="X386" i="1"/>
  <c r="Y386" i="1"/>
  <c r="X387" i="1"/>
  <c r="Y387" i="1"/>
  <c r="X388" i="1"/>
  <c r="Y388" i="1"/>
  <c r="X389" i="1"/>
  <c r="Y389" i="1"/>
  <c r="X390" i="1"/>
  <c r="Y390" i="1"/>
  <c r="X391" i="1"/>
  <c r="Y391" i="1"/>
  <c r="X392" i="1"/>
  <c r="Y392" i="1"/>
  <c r="X393" i="1"/>
  <c r="Y393" i="1"/>
  <c r="X394" i="1"/>
  <c r="Y394" i="1"/>
  <c r="X395" i="1"/>
  <c r="Y395" i="1"/>
  <c r="X396" i="1"/>
  <c r="Y396" i="1"/>
  <c r="X397" i="1"/>
  <c r="Y397" i="1"/>
  <c r="X398" i="1"/>
  <c r="Y398" i="1"/>
  <c r="X399" i="1"/>
  <c r="Y399" i="1"/>
  <c r="X400" i="1"/>
  <c r="Y400" i="1"/>
  <c r="X401" i="1"/>
  <c r="Y401" i="1"/>
  <c r="X402" i="1"/>
  <c r="Y402" i="1"/>
  <c r="X403" i="1"/>
  <c r="Y403" i="1"/>
  <c r="X404" i="1"/>
  <c r="Y404" i="1"/>
  <c r="X405" i="1"/>
  <c r="Y405" i="1"/>
  <c r="X406" i="1"/>
  <c r="Y406" i="1"/>
  <c r="X407" i="1"/>
  <c r="Y407" i="1"/>
  <c r="X408" i="1"/>
  <c r="Y408" i="1"/>
  <c r="X409" i="1"/>
  <c r="Y409" i="1"/>
  <c r="X410" i="1"/>
  <c r="Y410" i="1"/>
  <c r="X411" i="1"/>
  <c r="Y411" i="1"/>
  <c r="X412" i="1"/>
  <c r="Y412" i="1"/>
  <c r="X413" i="1"/>
  <c r="Y413" i="1"/>
  <c r="X414" i="1"/>
  <c r="Y414" i="1"/>
  <c r="X415" i="1"/>
  <c r="Y415" i="1"/>
  <c r="X416" i="1"/>
  <c r="Y416" i="1"/>
  <c r="X417" i="1"/>
  <c r="X418" i="1"/>
  <c r="X419" i="1"/>
  <c r="Y419" i="1"/>
  <c r="X420" i="1"/>
  <c r="Y420" i="1"/>
  <c r="X421" i="1"/>
  <c r="Y421" i="1"/>
  <c r="X422" i="1"/>
  <c r="Y422" i="1"/>
  <c r="X423" i="1"/>
  <c r="Y423" i="1"/>
  <c r="X424" i="1"/>
  <c r="Y424" i="1"/>
  <c r="X425" i="1"/>
  <c r="Y425" i="1"/>
  <c r="X426" i="1"/>
  <c r="Y426" i="1"/>
  <c r="X427" i="1"/>
  <c r="Y427" i="1"/>
  <c r="X428" i="1"/>
  <c r="Y428" i="1"/>
  <c r="X429" i="1"/>
  <c r="Y429" i="1"/>
  <c r="X430" i="1"/>
  <c r="Y430" i="1"/>
  <c r="X431" i="1"/>
  <c r="Y431" i="1"/>
  <c r="X432" i="1"/>
  <c r="Y432" i="1"/>
  <c r="X433" i="1"/>
  <c r="Y433" i="1"/>
  <c r="X434" i="1"/>
  <c r="Y434" i="1"/>
  <c r="X435" i="1"/>
  <c r="Y435" i="1"/>
  <c r="X436" i="1"/>
  <c r="Y436" i="1"/>
  <c r="X437" i="1"/>
  <c r="Y437" i="1"/>
  <c r="X438" i="1"/>
  <c r="Y438" i="1"/>
  <c r="X439" i="1"/>
  <c r="Y439" i="1"/>
  <c r="X440" i="1"/>
  <c r="Y440" i="1"/>
  <c r="X441" i="1"/>
  <c r="Y441" i="1"/>
  <c r="U442" i="1"/>
  <c r="X442" i="1"/>
  <c r="X443" i="1"/>
  <c r="Y443" i="1"/>
  <c r="X444" i="1"/>
  <c r="Y444" i="1"/>
  <c r="X445" i="1"/>
  <c r="Y445" i="1"/>
  <c r="X446" i="1"/>
  <c r="Y446" i="1"/>
  <c r="X447" i="1"/>
  <c r="Y447" i="1"/>
  <c r="X448" i="1"/>
  <c r="Y448" i="1"/>
  <c r="X449" i="1"/>
  <c r="Y449" i="1"/>
  <c r="X450" i="1"/>
  <c r="Y450" i="1"/>
  <c r="X451" i="1"/>
  <c r="Y451" i="1"/>
  <c r="X452" i="1"/>
  <c r="Y452" i="1"/>
  <c r="X453" i="1"/>
  <c r="Y453" i="1"/>
  <c r="X454" i="1"/>
  <c r="Y454" i="1"/>
  <c r="X455" i="1"/>
  <c r="Y455" i="1"/>
  <c r="V456" i="1"/>
  <c r="W456" i="1"/>
  <c r="X456" i="1"/>
  <c r="Y456" i="1"/>
  <c r="X457" i="1"/>
  <c r="Y457" i="1"/>
  <c r="X458" i="1"/>
  <c r="Y458" i="1"/>
  <c r="X459" i="1"/>
  <c r="Y459" i="1"/>
  <c r="X460" i="1"/>
  <c r="Y460" i="1"/>
  <c r="X461" i="1"/>
  <c r="Y461" i="1"/>
  <c r="X462" i="1"/>
  <c r="Y462" i="1"/>
  <c r="X463" i="1"/>
  <c r="Y463" i="1"/>
  <c r="X464" i="1"/>
  <c r="Y464" i="1"/>
  <c r="X465" i="1"/>
  <c r="Y465" i="1"/>
  <c r="X466" i="1"/>
  <c r="Y466" i="1"/>
  <c r="X467" i="1"/>
  <c r="Y467" i="1"/>
  <c r="X468" i="1"/>
  <c r="Y468" i="1"/>
  <c r="X469" i="1"/>
  <c r="Y469" i="1"/>
  <c r="X470" i="1"/>
  <c r="Y470" i="1"/>
  <c r="X471" i="1"/>
  <c r="Y471" i="1"/>
  <c r="X472" i="1"/>
  <c r="Y472" i="1"/>
  <c r="X473" i="1"/>
  <c r="Y473" i="1"/>
  <c r="X474" i="1"/>
  <c r="Y474" i="1"/>
  <c r="X475" i="1"/>
  <c r="Y475" i="1"/>
  <c r="X476" i="1"/>
  <c r="Y476" i="1"/>
  <c r="X477" i="1"/>
  <c r="Y477" i="1"/>
  <c r="X478" i="1"/>
  <c r="Y478" i="1"/>
  <c r="X479" i="1"/>
  <c r="Y479" i="1"/>
  <c r="X480" i="1"/>
  <c r="Y480" i="1"/>
  <c r="X481" i="1"/>
  <c r="Y481" i="1"/>
  <c r="X482" i="1"/>
  <c r="X483" i="1"/>
  <c r="Y483" i="1"/>
  <c r="X484" i="1"/>
  <c r="Y484" i="1"/>
  <c r="X485" i="1"/>
  <c r="Y485" i="1"/>
  <c r="X486" i="1"/>
  <c r="Y486" i="1"/>
  <c r="X487" i="1"/>
  <c r="Y487" i="1"/>
  <c r="X488" i="1"/>
  <c r="Y488" i="1"/>
  <c r="X489" i="1"/>
  <c r="Y489" i="1"/>
  <c r="X490" i="1"/>
  <c r="Y490" i="1"/>
  <c r="X491" i="1"/>
  <c r="Y491" i="1"/>
  <c r="X492" i="1"/>
  <c r="Y492" i="1"/>
  <c r="X493" i="1"/>
  <c r="Y493" i="1"/>
  <c r="X494" i="1"/>
  <c r="Y494" i="1"/>
  <c r="X495" i="1"/>
  <c r="Y495" i="1"/>
  <c r="X496" i="1"/>
  <c r="Y496" i="1"/>
  <c r="X497" i="1"/>
  <c r="Y497" i="1"/>
  <c r="X498" i="1"/>
  <c r="Y498" i="1"/>
  <c r="X499" i="1"/>
  <c r="Y499" i="1"/>
  <c r="U500" i="1"/>
  <c r="W500" i="1"/>
  <c r="X500" i="1"/>
  <c r="Y500" i="1"/>
  <c r="X501" i="1"/>
  <c r="Y501" i="1"/>
  <c r="X502" i="1"/>
  <c r="Y502" i="1"/>
  <c r="X503" i="1"/>
  <c r="Y503" i="1"/>
  <c r="X504" i="1"/>
  <c r="Y504" i="1"/>
  <c r="X505" i="1"/>
  <c r="Y505" i="1"/>
  <c r="X506" i="1"/>
  <c r="Y506" i="1"/>
  <c r="X507" i="1"/>
  <c r="Y507" i="1"/>
  <c r="X508" i="1"/>
  <c r="Y508" i="1"/>
  <c r="X509" i="1"/>
  <c r="Y509" i="1"/>
  <c r="X510" i="1"/>
  <c r="Y510" i="1"/>
  <c r="X511" i="1"/>
  <c r="Y511" i="1"/>
  <c r="X512" i="1"/>
  <c r="Y512" i="1"/>
  <c r="X513" i="1"/>
  <c r="Y513" i="1"/>
  <c r="X514" i="1"/>
  <c r="Y514" i="1"/>
  <c r="X515" i="1"/>
  <c r="Y515" i="1"/>
  <c r="X516" i="1"/>
  <c r="Y516" i="1"/>
  <c r="X517" i="1"/>
  <c r="Y517" i="1"/>
  <c r="X518" i="1"/>
  <c r="Y518" i="1"/>
  <c r="X519" i="1"/>
  <c r="X520" i="1"/>
  <c r="Y520" i="1"/>
  <c r="X521" i="1"/>
  <c r="Y521" i="1"/>
  <c r="X522" i="1"/>
  <c r="Y522" i="1"/>
  <c r="X523" i="1"/>
  <c r="Y523" i="1"/>
  <c r="X524" i="1"/>
  <c r="Y524" i="1"/>
  <c r="X525" i="1"/>
  <c r="Y525" i="1"/>
  <c r="X526" i="1"/>
  <c r="Y526" i="1"/>
  <c r="X527" i="1"/>
  <c r="Y527" i="1"/>
  <c r="X528" i="1"/>
  <c r="Y528" i="1"/>
  <c r="X529" i="1"/>
  <c r="Y529" i="1"/>
  <c r="X530" i="1"/>
  <c r="Y530" i="1"/>
  <c r="X531" i="1"/>
  <c r="Y531" i="1"/>
  <c r="X532" i="1"/>
  <c r="Y532" i="1"/>
  <c r="X533" i="1"/>
  <c r="X534" i="1"/>
  <c r="Y534" i="1"/>
  <c r="X535" i="1"/>
  <c r="Y535" i="1"/>
  <c r="X536" i="1"/>
  <c r="Y536" i="1"/>
  <c r="X537" i="1"/>
  <c r="Y537" i="1"/>
  <c r="X538" i="1"/>
  <c r="Y538" i="1"/>
  <c r="X539" i="1"/>
  <c r="Y539" i="1"/>
  <c r="X540" i="1"/>
  <c r="Y540" i="1"/>
  <c r="X541" i="1"/>
  <c r="Y541" i="1"/>
  <c r="X542" i="1"/>
  <c r="Y542" i="1"/>
  <c r="X543" i="1"/>
  <c r="Y543" i="1"/>
  <c r="X544" i="1"/>
  <c r="Y544" i="1"/>
  <c r="X545" i="1"/>
  <c r="Y545" i="1"/>
  <c r="X546" i="1"/>
  <c r="Y546" i="1"/>
  <c r="X547" i="1"/>
  <c r="Y547" i="1"/>
  <c r="X548" i="1"/>
  <c r="Y548" i="1"/>
  <c r="X549" i="1"/>
  <c r="Y549" i="1"/>
  <c r="X550" i="1"/>
  <c r="Y550" i="1"/>
  <c r="X551" i="1"/>
  <c r="Y551" i="1"/>
  <c r="X552" i="1"/>
  <c r="Y552" i="1"/>
  <c r="X553" i="1"/>
  <c r="Y553" i="1"/>
  <c r="X554" i="1"/>
  <c r="Y554" i="1"/>
  <c r="X555" i="1"/>
  <c r="Y555" i="1"/>
  <c r="X556" i="1"/>
  <c r="Y556" i="1"/>
  <c r="X557" i="1"/>
  <c r="Y557" i="1"/>
  <c r="X558" i="1"/>
  <c r="Y558" i="1"/>
  <c r="X559" i="1"/>
  <c r="Y559" i="1"/>
  <c r="X560" i="1"/>
  <c r="Y560" i="1"/>
  <c r="X561" i="1"/>
  <c r="Y561" i="1"/>
  <c r="X562" i="1"/>
  <c r="Y562" i="1"/>
  <c r="X563" i="1"/>
  <c r="Y563" i="1"/>
  <c r="X564" i="1"/>
  <c r="Y564" i="1"/>
  <c r="X565" i="1"/>
  <c r="Y565" i="1"/>
  <c r="X566" i="1"/>
  <c r="Y566" i="1"/>
  <c r="X567" i="1"/>
  <c r="Y567" i="1"/>
  <c r="X568" i="1"/>
  <c r="Y568" i="1"/>
  <c r="X569" i="1"/>
  <c r="Y569" i="1"/>
  <c r="X570" i="1"/>
  <c r="Y570" i="1"/>
  <c r="X571" i="1"/>
  <c r="Y571" i="1"/>
  <c r="X572" i="1"/>
  <c r="Y572" i="1"/>
  <c r="X573" i="1"/>
  <c r="Y573" i="1"/>
  <c r="X574" i="1"/>
  <c r="Y574" i="1"/>
  <c r="X575" i="1"/>
  <c r="Y575" i="1"/>
  <c r="X576" i="1"/>
  <c r="Y576" i="1"/>
  <c r="X577" i="1"/>
  <c r="Y577" i="1"/>
  <c r="X578" i="1"/>
  <c r="Y578" i="1"/>
  <c r="Q579" i="1"/>
  <c r="R579" i="1"/>
  <c r="U579" i="1"/>
  <c r="X579" i="1"/>
  <c r="Y579" i="1"/>
  <c r="X580" i="1"/>
  <c r="R581" i="1"/>
  <c r="X581" i="1"/>
  <c r="Y581" i="1"/>
  <c r="X582" i="1"/>
  <c r="Y582" i="1"/>
  <c r="Q583" i="1"/>
  <c r="X583" i="1"/>
  <c r="Y583" i="1"/>
  <c r="X584" i="1"/>
  <c r="Y584" i="1"/>
  <c r="X585" i="1"/>
  <c r="X586" i="1"/>
  <c r="Y586" i="1"/>
  <c r="X587" i="1"/>
  <c r="Y587" i="1"/>
  <c r="X588" i="1"/>
  <c r="X589" i="1"/>
  <c r="Y589" i="1"/>
  <c r="X590" i="1"/>
  <c r="Y590" i="1"/>
  <c r="X591" i="1"/>
  <c r="Y591" i="1"/>
  <c r="X592" i="1"/>
  <c r="Y592" i="1"/>
  <c r="X593" i="1"/>
  <c r="Y593" i="1"/>
  <c r="X594" i="1"/>
  <c r="Y594" i="1"/>
  <c r="X595" i="1"/>
  <c r="Y595" i="1"/>
  <c r="X596" i="1"/>
  <c r="Y596" i="1"/>
  <c r="X597" i="1"/>
  <c r="Y597" i="1"/>
  <c r="X598" i="1"/>
  <c r="Y598" i="1"/>
  <c r="V599" i="1"/>
  <c r="W599" i="1"/>
  <c r="X599" i="1"/>
  <c r="Y599" i="1"/>
  <c r="X600" i="1"/>
  <c r="Y600" i="1"/>
  <c r="X601" i="1"/>
  <c r="Y601" i="1"/>
  <c r="X602" i="1"/>
  <c r="Y602" i="1"/>
  <c r="X603" i="1"/>
  <c r="Y603" i="1"/>
  <c r="X604" i="1"/>
  <c r="Y604" i="1"/>
  <c r="X605" i="1"/>
  <c r="Y605" i="1"/>
  <c r="X606" i="1"/>
  <c r="Y606" i="1"/>
  <c r="X607" i="1"/>
  <c r="Y607" i="1"/>
  <c r="X608" i="1"/>
  <c r="Y608" i="1"/>
  <c r="X609" i="1"/>
  <c r="Y609" i="1"/>
  <c r="X610" i="1"/>
  <c r="Y610" i="1"/>
  <c r="X611" i="1"/>
  <c r="Y611" i="1"/>
  <c r="X612" i="1"/>
  <c r="Y612" i="1"/>
  <c r="X613" i="1"/>
  <c r="Y613" i="1"/>
  <c r="X614" i="1"/>
  <c r="Y614" i="1"/>
  <c r="X615" i="1"/>
  <c r="Y615" i="1"/>
  <c r="X616" i="1"/>
  <c r="Y616" i="1"/>
  <c r="X617" i="1"/>
  <c r="X618" i="1"/>
  <c r="Y618" i="1"/>
  <c r="H622" i="1"/>
  <c r="K622" i="1"/>
  <c r="Q622" i="1"/>
  <c r="R622" i="1"/>
  <c r="S622" i="1"/>
  <c r="T622" i="1"/>
  <c r="U622" i="1"/>
  <c r="V622" i="1"/>
  <c r="W622" i="1"/>
  <c r="X622" i="1"/>
  <c r="Y622" i="1"/>
  <c r="Y628" i="1"/>
  <c r="R648" i="1"/>
  <c r="U648" i="1"/>
  <c r="W648" i="1"/>
  <c r="R651" i="1"/>
  <c r="U651" i="1"/>
  <c r="W651" i="1"/>
  <c r="R652" i="1"/>
  <c r="U652" i="1"/>
  <c r="W652" i="1"/>
  <c r="D5" i="16"/>
  <c r="I5" i="16"/>
  <c r="J5" i="16"/>
  <c r="L5" i="16"/>
  <c r="M5" i="16"/>
  <c r="D6" i="16"/>
  <c r="I6" i="16"/>
  <c r="J6" i="16"/>
  <c r="L6" i="16"/>
  <c r="M6" i="16"/>
  <c r="D7" i="16"/>
  <c r="G7" i="16"/>
  <c r="I7" i="16"/>
  <c r="J7" i="16"/>
  <c r="L7" i="16"/>
  <c r="M7" i="16"/>
  <c r="D8" i="16"/>
  <c r="I8" i="16"/>
  <c r="J8" i="16"/>
  <c r="L8" i="16"/>
  <c r="M8" i="16"/>
  <c r="D9" i="16"/>
  <c r="I9" i="16"/>
  <c r="J9" i="16"/>
  <c r="L9" i="16"/>
  <c r="M9" i="16"/>
  <c r="D10" i="16"/>
  <c r="I10" i="16"/>
  <c r="J10" i="16"/>
  <c r="L10" i="16"/>
  <c r="M10" i="16"/>
  <c r="D11" i="16"/>
  <c r="I11" i="16"/>
  <c r="J11" i="16"/>
  <c r="L11" i="16"/>
  <c r="M11" i="16"/>
  <c r="D12" i="16"/>
  <c r="I12" i="16"/>
  <c r="J12" i="16"/>
  <c r="L12" i="16"/>
  <c r="M12" i="16"/>
  <c r="D13" i="16"/>
  <c r="I13" i="16"/>
  <c r="J13" i="16"/>
  <c r="L13" i="16"/>
  <c r="M13" i="16"/>
  <c r="D14" i="16"/>
  <c r="I14" i="16"/>
  <c r="J14" i="16"/>
  <c r="L14" i="16"/>
  <c r="M14" i="16"/>
  <c r="D15" i="16"/>
  <c r="I15" i="16"/>
  <c r="J15" i="16"/>
  <c r="L15" i="16"/>
  <c r="M15" i="16"/>
  <c r="D16" i="16"/>
  <c r="I16" i="16"/>
  <c r="J16" i="16"/>
  <c r="L16" i="16"/>
  <c r="M16" i="16"/>
  <c r="D17" i="16"/>
  <c r="I17" i="16"/>
  <c r="J17" i="16"/>
  <c r="L17" i="16"/>
  <c r="M17" i="16"/>
  <c r="D18" i="16"/>
  <c r="I18" i="16"/>
  <c r="J18" i="16"/>
  <c r="L18" i="16"/>
  <c r="M18" i="16"/>
  <c r="D19" i="16"/>
  <c r="J19" i="16"/>
  <c r="L19" i="16"/>
  <c r="M19" i="16"/>
  <c r="D20" i="16"/>
  <c r="I20" i="16"/>
  <c r="J20" i="16"/>
  <c r="L20" i="16"/>
  <c r="M20" i="16"/>
  <c r="D21" i="16"/>
  <c r="I21" i="16"/>
  <c r="J21" i="16"/>
  <c r="L21" i="16"/>
  <c r="M21" i="16"/>
  <c r="D22" i="16"/>
  <c r="I22" i="16"/>
  <c r="J22" i="16"/>
  <c r="L22" i="16"/>
  <c r="M22" i="16"/>
  <c r="D23" i="16"/>
  <c r="I23" i="16"/>
  <c r="J23" i="16"/>
  <c r="L23" i="16"/>
  <c r="M23" i="16"/>
  <c r="D24" i="16"/>
  <c r="G24" i="16"/>
  <c r="I24" i="16"/>
  <c r="J24" i="16"/>
  <c r="L24" i="16"/>
  <c r="M24" i="16"/>
  <c r="D25" i="16"/>
  <c r="G25" i="16"/>
  <c r="I25" i="16"/>
  <c r="J25" i="16"/>
  <c r="L25" i="16"/>
  <c r="M25" i="16"/>
  <c r="D26" i="16"/>
  <c r="I26" i="16"/>
  <c r="J26" i="16"/>
  <c r="L26" i="16"/>
  <c r="M26" i="16"/>
  <c r="D27" i="16"/>
  <c r="I27" i="16"/>
  <c r="J27" i="16"/>
  <c r="L27" i="16"/>
  <c r="M27" i="16"/>
  <c r="D28" i="16"/>
  <c r="I28" i="16"/>
  <c r="J28" i="16"/>
  <c r="L28" i="16"/>
  <c r="M28" i="16"/>
  <c r="D29" i="16"/>
  <c r="I29" i="16"/>
  <c r="J29" i="16"/>
  <c r="L29" i="16"/>
  <c r="M29" i="16"/>
  <c r="D30" i="16"/>
  <c r="I30" i="16"/>
  <c r="J30" i="16"/>
  <c r="L30" i="16"/>
  <c r="M30" i="16"/>
  <c r="B31" i="16"/>
  <c r="C31" i="16"/>
  <c r="D31" i="16"/>
  <c r="F31" i="16"/>
  <c r="G31" i="16"/>
  <c r="I31" i="16"/>
  <c r="J31" i="16"/>
  <c r="L31" i="16"/>
  <c r="M31" i="16"/>
  <c r="B32" i="16"/>
  <c r="C32" i="16"/>
  <c r="G32" i="16"/>
  <c r="J32" i="16"/>
  <c r="M32" i="16"/>
  <c r="D39" i="16"/>
  <c r="B40" i="16"/>
  <c r="C40" i="16"/>
  <c r="B46" i="16"/>
  <c r="G46" i="16"/>
  <c r="B48" i="16"/>
  <c r="C48" i="16"/>
  <c r="B50" i="16"/>
  <c r="C50" i="16"/>
  <c r="B52" i="16"/>
  <c r="C52" i="16"/>
  <c r="B54" i="16"/>
  <c r="C54" i="16"/>
  <c r="B58" i="16"/>
  <c r="C58" i="16"/>
  <c r="G58" i="16"/>
  <c r="B60" i="16"/>
  <c r="C60" i="16"/>
  <c r="D60" i="16"/>
  <c r="G60" i="16"/>
  <c r="B63" i="16"/>
  <c r="C63" i="16"/>
  <c r="D63" i="16"/>
  <c r="B64" i="16"/>
  <c r="C64" i="16"/>
  <c r="D64" i="16"/>
</calcChain>
</file>

<file path=xl/sharedStrings.xml><?xml version="1.0" encoding="utf-8"?>
<sst xmlns="http://schemas.openxmlformats.org/spreadsheetml/2006/main" count="7517" uniqueCount="1576">
  <si>
    <t>DECKER OPERATING COMPANY</t>
  </si>
  <si>
    <t>KIRBYSTEPHENSON 5</t>
  </si>
  <si>
    <t>PLEDGER WELLS</t>
  </si>
  <si>
    <t>CHAPMAN RANCH #1116</t>
  </si>
  <si>
    <t xml:space="preserve">LAMPLEY, O.A. #1              </t>
  </si>
  <si>
    <t>COASTAL OIL &amp; GAS</t>
  </si>
  <si>
    <t xml:space="preserve">DAGG, HILDA S.                </t>
  </si>
  <si>
    <t xml:space="preserve">HILDA DAGG GAS UNIT #2 #1     </t>
  </si>
  <si>
    <t>EUROPEAN SOUTHWEST C</t>
  </si>
  <si>
    <t>BILLY MURFF CENTRAL POINT</t>
  </si>
  <si>
    <t>EUROPEAN SOUTHWEST</t>
  </si>
  <si>
    <t xml:space="preserve">HARFST C/P -BLACK OWL FLD     </t>
  </si>
  <si>
    <t>NORTH CENTRAL OIL CORPORATION</t>
  </si>
  <si>
    <t>MUELLER OPERATING COMPANY</t>
  </si>
  <si>
    <t>FOUR SQUARE GAS COMPANY</t>
  </si>
  <si>
    <t>FOUR SQUARE GAS - PURCHASE</t>
  </si>
  <si>
    <t>APRIL ACTUAL/BAV</t>
  </si>
  <si>
    <t>CHRISTIAIN #1 CDP</t>
  </si>
  <si>
    <t>CHAMPION/FOUR SQUARE RECEIPT P</t>
  </si>
  <si>
    <t>FOUR SQUARE DOORNBS</t>
  </si>
  <si>
    <t>BRIDGE OIL LEHRER</t>
  </si>
  <si>
    <t>CHAMPION #1 C/P</t>
  </si>
  <si>
    <t>all Bammel volume @ 3082</t>
  </si>
  <si>
    <t>FREDONIA RESOURCES</t>
  </si>
  <si>
    <t>CRABTREE #1 &amp; #2</t>
  </si>
  <si>
    <t>AURORA RESOURCES</t>
  </si>
  <si>
    <t>98JA12</t>
  </si>
  <si>
    <t>SAN PATRICIO CORPORA</t>
  </si>
  <si>
    <t xml:space="preserve">LANDER, O. M. UNIT #2L        </t>
  </si>
  <si>
    <t>TRI-UNION DEVELOPMENT CORP</t>
  </si>
  <si>
    <t>THETFORD C/P</t>
  </si>
  <si>
    <t>KYNETTE C/P</t>
  </si>
  <si>
    <t>WILSON C/P</t>
  </si>
  <si>
    <t>NORTH CENTAL OIL CORPORATION</t>
  </si>
  <si>
    <t>ASPECT RESOUCES, LLC</t>
  </si>
  <si>
    <t>HUNDIDO FLD C/P</t>
  </si>
  <si>
    <t>HILCORP ENERGY (SALE)</t>
  </si>
  <si>
    <t>OLD OCEAN PLANT</t>
  </si>
  <si>
    <t>PIONEER EXPLORATION COMPANY</t>
  </si>
  <si>
    <t xml:space="preserve"> </t>
  </si>
  <si>
    <t>SAN PATRICIO CORPORATION</t>
  </si>
  <si>
    <t xml:space="preserve">ARCO COOLEY #3                </t>
  </si>
  <si>
    <t xml:space="preserve">BONUS FIELD C/P               </t>
  </si>
  <si>
    <t>THE KILROY CO.</t>
  </si>
  <si>
    <t>SUPERIOR NATURAL GAS</t>
  </si>
  <si>
    <t>BERNARD, W. FLD C/P-VENTURE P/</t>
  </si>
  <si>
    <t>C&amp;E OPERATING</t>
  </si>
  <si>
    <t xml:space="preserve">ROBERT J. MOSBACHER </t>
  </si>
  <si>
    <t xml:space="preserve">CRANZ #14                     </t>
  </si>
  <si>
    <t>MOSBACHER ENERGY</t>
  </si>
  <si>
    <t xml:space="preserve">C &amp; M OPERATING     </t>
  </si>
  <si>
    <t xml:space="preserve">EGYPT NW C/P                  </t>
  </si>
  <si>
    <t>C &amp; M OPERATING</t>
  </si>
  <si>
    <t xml:space="preserve">T A GRAVES CENTRAL POINT      </t>
  </si>
  <si>
    <t>HOUSTON HYDROCARBONS</t>
  </si>
  <si>
    <t xml:space="preserve">WELDER, PATRICK C/P           </t>
  </si>
  <si>
    <t>TXO PRODUCTION</t>
  </si>
  <si>
    <t>PIONEER RESOURCES</t>
  </si>
  <si>
    <t>July Nom</t>
  </si>
  <si>
    <t>HUEBNER #1 C/P</t>
  </si>
  <si>
    <t>HUNDIDO FLD  - CONOCO C/P</t>
  </si>
  <si>
    <t>68% of del vols. - Per customer nom</t>
  </si>
  <si>
    <t>Duplicate prod-buying gas fr Whiting deal #382601</t>
  </si>
  <si>
    <t>VERUS ENERGY, INC.</t>
  </si>
  <si>
    <t xml:space="preserve">HUFF FLD COMMONPOINT #4 #2    </t>
  </si>
  <si>
    <t>WALTER WOLF #1</t>
  </si>
  <si>
    <t>KENNE EXPLORATION, INC.</t>
  </si>
  <si>
    <t>FISCHER OPERATING</t>
  </si>
  <si>
    <t>LOUIS DREYFUS NATURA</t>
  </si>
  <si>
    <t>SCHERER A" 1                 "</t>
  </si>
  <si>
    <t>LOUIS DREYFUS</t>
  </si>
  <si>
    <t>SUE-ANN PRODUCTION C</t>
  </si>
  <si>
    <t>METER HAS EYES</t>
  </si>
  <si>
    <t>FERN LAKE C/P</t>
  </si>
  <si>
    <t>GOVERNOR BILL DANIELS C/P</t>
  </si>
  <si>
    <t>WINN EXPLORATION</t>
  </si>
  <si>
    <t>LYNE #1 C/P</t>
  </si>
  <si>
    <t>LEHER GAS UNIT C #1</t>
  </si>
  <si>
    <t>SUE-ANN PRODUCTION</t>
  </si>
  <si>
    <t>PETRO-HUNT CORPORATI</t>
  </si>
  <si>
    <t xml:space="preserve">GARNER G.U. #1 CDP            </t>
  </si>
  <si>
    <t>PETRO-HUNT</t>
  </si>
  <si>
    <t xml:space="preserve">MCCANN #1 C/P                 </t>
  </si>
  <si>
    <t>PEGASUS OPERATING, I</t>
  </si>
  <si>
    <t xml:space="preserve">CLEMENT, G.S. #9              </t>
  </si>
  <si>
    <t>PEGASUS OPERATING</t>
  </si>
  <si>
    <t>GARRETT #1</t>
  </si>
  <si>
    <t>DALE OPERATING</t>
  </si>
  <si>
    <t>Customer nom at 3082</t>
  </si>
  <si>
    <t xml:space="preserve">LAMPLEY, O.A. #4              </t>
  </si>
  <si>
    <t xml:space="preserve">KORENEK UNIT #1               </t>
  </si>
  <si>
    <t xml:space="preserve">FOX, W.J. #1                  </t>
  </si>
  <si>
    <t>VECTOR ENERGY CORPORATION</t>
  </si>
  <si>
    <t>k terminated eff 6/28/00</t>
  </si>
  <si>
    <t>CALPINE NATURAL GAS COMPANY</t>
  </si>
  <si>
    <t>CJ WOFFORD</t>
  </si>
  <si>
    <t xml:space="preserve">S. COOK </t>
  </si>
  <si>
    <t>STB ENERGY, INC.</t>
  </si>
  <si>
    <t>ADAM C/P - CORDELE FLD</t>
  </si>
  <si>
    <t>KANE C/P</t>
  </si>
  <si>
    <t>FISHER #1,#4,#5 CMP</t>
  </si>
  <si>
    <t>SHAWNEE SPRINGS C/P 2</t>
  </si>
  <si>
    <t>ETOCO INC. - KAECHELE #1</t>
  </si>
  <si>
    <t>CATHERINE #1 CDP</t>
  </si>
  <si>
    <t>KEN PETROLEUM COMPANY</t>
  </si>
  <si>
    <t>PH EXPLORATION, INC.</t>
  </si>
  <si>
    <t xml:space="preserve">FRIAR, A #1, #6 &amp; #7L         </t>
  </si>
  <si>
    <t>P. H. EXPLORATION</t>
  </si>
  <si>
    <t xml:space="preserve">SHELTON/AGNES C/P             </t>
  </si>
  <si>
    <t xml:space="preserve">STONE BRIDGES #1-A            </t>
  </si>
  <si>
    <t>98JZ25</t>
  </si>
  <si>
    <t>PETRO PRO ENERGY PAR</t>
  </si>
  <si>
    <t xml:space="preserve">KUBALAFIELD CMP               </t>
  </si>
  <si>
    <t>PETRO PRO ENERGY</t>
  </si>
  <si>
    <t xml:space="preserve">WELDER HEIRS E #1             </t>
  </si>
  <si>
    <t xml:space="preserve">TALON DEVELOPMENT D-1 CDP     </t>
  </si>
  <si>
    <t xml:space="preserve">BARBER CDP - BAYOU ENERGY     </t>
  </si>
  <si>
    <t xml:space="preserve">KORENEK ET AL #1              </t>
  </si>
  <si>
    <t xml:space="preserve">AURORA NATURAL GAS, </t>
  </si>
  <si>
    <t>VICTORIA REGINAL AIRPORT UN #1</t>
  </si>
  <si>
    <t>AURORA NATURAL</t>
  </si>
  <si>
    <t xml:space="preserve">VASTAR DUNCAN C/P             </t>
  </si>
  <si>
    <t>VASTAR RESOURCES</t>
  </si>
  <si>
    <t>96MV09</t>
  </si>
  <si>
    <t xml:space="preserve">MARQUEE CORPORATION </t>
  </si>
  <si>
    <t xml:space="preserve">MARQUEE MORALES C/P           </t>
  </si>
  <si>
    <t>MARQUEE CORPORATION</t>
  </si>
  <si>
    <t>SWIFT ENERGY COMPANY</t>
  </si>
  <si>
    <t xml:space="preserve">WASHINGTON MORALES C/P        </t>
  </si>
  <si>
    <t>TEPEE PETROLEUM COMP</t>
  </si>
  <si>
    <t xml:space="preserve">TEEPEE DRYER CENTRAL POINT    </t>
  </si>
  <si>
    <t>TEPEE PETROLEUM</t>
  </si>
  <si>
    <t>96MV08</t>
  </si>
  <si>
    <t xml:space="preserve">FOLSON STERLING CENTRAL POINT </t>
  </si>
  <si>
    <t>NORTH CENTRAL OIL CORP-CDP</t>
  </si>
  <si>
    <t>NORTH CENTRAL</t>
  </si>
  <si>
    <t>MUELLER MID-TEXAS CENTRAL POINT</t>
  </si>
  <si>
    <t>MUELLER</t>
  </si>
  <si>
    <t>Desk</t>
  </si>
  <si>
    <t>BELCO ENERGY CORP</t>
  </si>
  <si>
    <t>LOPEZ MINERAL TRUST CDP</t>
  </si>
  <si>
    <t xml:space="preserve">APPACHE MCFADDIN C/P          </t>
  </si>
  <si>
    <t>HAMMAN OIL &amp; REFININ</t>
  </si>
  <si>
    <t xml:space="preserve">HAMMAN HEARD RANCH CENTRAL PT </t>
  </si>
  <si>
    <t>HAMMAN OIL</t>
  </si>
  <si>
    <t>97MC03</t>
  </si>
  <si>
    <t xml:space="preserve">COKINOS NATURAL GAS </t>
  </si>
  <si>
    <t xml:space="preserve">COKINOS BONUS CENTRAL POINT   </t>
  </si>
  <si>
    <t>COKINOS NATURAL GAS</t>
  </si>
  <si>
    <t>97JZ04</t>
  </si>
  <si>
    <t xml:space="preserve">C&amp;E HEARD RANCH CENTRAL POINT </t>
  </si>
  <si>
    <t xml:space="preserve">STAN C. TALBOTT     </t>
  </si>
  <si>
    <t xml:space="preserve">TALBOTT GRAHAM CENTRAL POINT  </t>
  </si>
  <si>
    <t>STAN C. TALBOTT</t>
  </si>
  <si>
    <t>97JZ06</t>
  </si>
  <si>
    <t>ONYX GATHERING COMPA</t>
  </si>
  <si>
    <t xml:space="preserve">ONYX/BRAYTON CENTRAL POINT    </t>
  </si>
  <si>
    <t>ONYX GATHERING</t>
  </si>
  <si>
    <t>97JZ08</t>
  </si>
  <si>
    <t xml:space="preserve">HOUSTON WENDEL CENTRAL POINT  </t>
  </si>
  <si>
    <t>HALL HOUSTON OIL</t>
  </si>
  <si>
    <t>97JZ14</t>
  </si>
  <si>
    <t xml:space="preserve">HORIZON EXPLORATION </t>
  </si>
  <si>
    <t>HORIZON EXPLORATION</t>
  </si>
  <si>
    <t>97JZ20</t>
  </si>
  <si>
    <t xml:space="preserve">SHORELINE DREYER CENTRAL PT   </t>
  </si>
  <si>
    <t>97JZ15</t>
  </si>
  <si>
    <t xml:space="preserve">TRANSTEXAS GIFFORD CENTRAL PT </t>
  </si>
  <si>
    <t>TRANSTEXAS GAS CORPORATION</t>
  </si>
  <si>
    <t>K terminated eff 5/31/00</t>
  </si>
  <si>
    <t>k terminated eff 4/30/93</t>
  </si>
  <si>
    <t>DINN COMNPT E</t>
  </si>
  <si>
    <t>98MB04</t>
  </si>
  <si>
    <t xml:space="preserve">BRAYTON BABB CENTRAL POINT    </t>
  </si>
  <si>
    <t>BRAYTON OPERATING</t>
  </si>
  <si>
    <t>98JZ01</t>
  </si>
  <si>
    <t>ENGAGE</t>
  </si>
  <si>
    <t>Cus terminated K eff July prod</t>
  </si>
  <si>
    <t>KRIKEN OIL &amp; GAS</t>
  </si>
  <si>
    <t>Sold int to Horizon</t>
  </si>
  <si>
    <t>Per unify entire may actual to Samson????</t>
  </si>
  <si>
    <t>check relationship to GMT</t>
  </si>
  <si>
    <t>At 6722 Per gary bryan</t>
  </si>
  <si>
    <t>CAVALIER ROWAN CP</t>
  </si>
  <si>
    <t>CAVALIER OIL &amp; GAS</t>
  </si>
  <si>
    <t>GILLESPIE</t>
  </si>
  <si>
    <t>TRI-UNION</t>
  </si>
  <si>
    <t>HEINRICH HEIRS</t>
  </si>
  <si>
    <t>TRIUNITON</t>
  </si>
  <si>
    <t xml:space="preserve">NEUMIN BROWN CENTRAL POINT    </t>
  </si>
  <si>
    <t>NEUMIN PRODUCTION</t>
  </si>
  <si>
    <t>98JA01</t>
  </si>
  <si>
    <t xml:space="preserve">COSTILLA ENERGY MITCHELL C/P  </t>
  </si>
  <si>
    <t>COSTILLA ENERGY</t>
  </si>
  <si>
    <t>98JZ06</t>
  </si>
  <si>
    <t>HOUSTON BALTHROP CENTRAL POINT</t>
  </si>
  <si>
    <t>98JZ04</t>
  </si>
  <si>
    <t>98JZ05</t>
  </si>
  <si>
    <t>HOUSTON MCMILLAN CENTRAL POINT</t>
  </si>
  <si>
    <t>No longer buying gas</t>
  </si>
  <si>
    <t>HOLLIMON TREYBIG CENTRAL POINT</t>
  </si>
  <si>
    <t>SUEMAUR-RIVERS PERRY</t>
  </si>
  <si>
    <t>Firm</t>
  </si>
  <si>
    <t>PETRA OLOEUM</t>
  </si>
  <si>
    <t>SEE METER 0680</t>
  </si>
  <si>
    <t xml:space="preserve">BRADEN #1 </t>
  </si>
  <si>
    <t>KAISER-FRANCIS OIL</t>
  </si>
  <si>
    <t>CAGO, Inc.</t>
  </si>
  <si>
    <t>BARGO ENERGY CO.</t>
  </si>
  <si>
    <t>98JZ09</t>
  </si>
  <si>
    <t xml:space="preserve">SUEMAUR EXPLORATION </t>
  </si>
  <si>
    <t xml:space="preserve">SUEMAUR ROY WELDER CENTRAL PT </t>
  </si>
  <si>
    <t>SUEMAUR EXPLORATION</t>
  </si>
  <si>
    <t>98MB08</t>
  </si>
  <si>
    <t>EOG RESOURCES, INC</t>
  </si>
  <si>
    <t>DOUGHERTY C/P-NORMANNA FLD</t>
  </si>
  <si>
    <t>PAN GRANDE PIPELINE LLC</t>
  </si>
  <si>
    <t>SAMSON LONESTAR LIMITED</t>
  </si>
  <si>
    <t>BRISTOL RESOURCES CORPORATION</t>
  </si>
  <si>
    <t>MORALES FLD DEL POINT</t>
  </si>
  <si>
    <t>VIDOR, NE FLD-ENERGY CAPITAL</t>
  </si>
  <si>
    <t>JOHNSON &amp; ERNST OPER</t>
  </si>
  <si>
    <t xml:space="preserve">JOHNSON STRANE CENTRAL POINT  </t>
  </si>
  <si>
    <t>JOHNSON &amp; ERNST</t>
  </si>
  <si>
    <t>no flow at mtr since 3/00</t>
  </si>
  <si>
    <t>UNITED OIL &amp; MINERAL</t>
  </si>
  <si>
    <t>98JZ15</t>
  </si>
  <si>
    <t xml:space="preserve">C &amp; E SWKA CENTRAL POINT      </t>
  </si>
  <si>
    <t>DAN A HUGHES COMPANY</t>
  </si>
  <si>
    <t xml:space="preserve">DAN HUGHES MOTTS SOUGH C/P    </t>
  </si>
  <si>
    <t>DAN A HUGHES</t>
  </si>
  <si>
    <t>98MB03</t>
  </si>
  <si>
    <t xml:space="preserve">DRUMMOND CENTRAL POINT        </t>
  </si>
  <si>
    <t>98JZ17</t>
  </si>
  <si>
    <t xml:space="preserve">CAMOIL, INC.        </t>
  </si>
  <si>
    <t>LATEST SITARA</t>
  </si>
  <si>
    <t xml:space="preserve">CAMOIL, INC CENTRAL POINT     </t>
  </si>
  <si>
    <t>CAMOIL</t>
  </si>
  <si>
    <t>98AM01</t>
  </si>
  <si>
    <t>BRAYTON O'CONNOR CENTRAL POINT</t>
  </si>
  <si>
    <t>Wagner Oil</t>
  </si>
  <si>
    <t>No sep flow</t>
  </si>
  <si>
    <t>No sep flow-ok</t>
  </si>
  <si>
    <t>all appear to be Houston Hydrocarbons vols</t>
  </si>
  <si>
    <t>PRIDE ENERGY COMPANY</t>
  </si>
  <si>
    <t>Researching New Deal - C. Falbaum</t>
  </si>
  <si>
    <t>HIGHLANDER #2 CENTRAL POINT</t>
  </si>
  <si>
    <t>HIGHLANDER #1 CENTRAL POINT</t>
  </si>
  <si>
    <t>K terminated eff 9/1/00</t>
  </si>
  <si>
    <t>K terminated per request</t>
  </si>
  <si>
    <t>K terminated eff 6/30/00</t>
  </si>
  <si>
    <t>k terminated eff 6/1/00</t>
  </si>
  <si>
    <t>CAVALIER OIL &amp; GAS INC.</t>
  </si>
  <si>
    <t>Lee Powell advised well is plugged</t>
  </si>
  <si>
    <t>SHRINK KING RANCH (suemaur 1500 added for 5/99)</t>
  </si>
  <si>
    <t>ENCINA GAS MARKETING</t>
  </si>
  <si>
    <t>98JZ22</t>
  </si>
  <si>
    <t>COSTILLA C/P #1</t>
  </si>
  <si>
    <t>COSTILLA C/P #2</t>
  </si>
  <si>
    <t>PETROPRO - TX DESK @ 6896 Zone 5</t>
  </si>
  <si>
    <t>ELLSWORTH CENTRAL POINT #1</t>
  </si>
  <si>
    <t>HP ELLSWORTH O &amp; G PROPERTIES</t>
  </si>
  <si>
    <t>98MK07</t>
  </si>
  <si>
    <t>INLAND OCEAN - JOLLY CDP</t>
  </si>
  <si>
    <t>INLAND OCEAN, INC.</t>
  </si>
  <si>
    <t>SEP ACTUAL/BAV</t>
  </si>
  <si>
    <t>PRIME OPERATING CO</t>
  </si>
  <si>
    <t>URIBE, A.A. CDP</t>
  </si>
  <si>
    <t>SPINNAKER EXPLORATION CO., LLC</t>
  </si>
  <si>
    <t>N. PADRE ISLAND BLK 883 C/P</t>
  </si>
  <si>
    <t>K terminated eff 6/1/00</t>
  </si>
  <si>
    <t>K terminated effective 9/30/99</t>
  </si>
  <si>
    <t>TEXAS NOM, LP</t>
  </si>
  <si>
    <t>98JZ23</t>
  </si>
  <si>
    <t>PRIME ENERGY CORPORATION</t>
  </si>
  <si>
    <t>BENAVIDES CMP</t>
  </si>
  <si>
    <t>COSTILLA PILGREEN C/P</t>
  </si>
  <si>
    <t>BERCLAIR</t>
  </si>
  <si>
    <t>VASTAR-DUNCAN E4 C/P</t>
  </si>
  <si>
    <t>no flow for the last 2 mos.</t>
  </si>
  <si>
    <t>k to be terminated</t>
  </si>
  <si>
    <t>Not an active HPL meter</t>
  </si>
  <si>
    <t>No flow per Meter Stm.-all gas flowing behind #9610</t>
  </si>
  <si>
    <t>COBRA OIL &amp; GAS</t>
  </si>
  <si>
    <t>VASTAR-DUNCAN E6 C/P</t>
  </si>
  <si>
    <t>E. P. COOPER UNIT WELLS</t>
  </si>
  <si>
    <t>CABOT OIL &amp; GAS</t>
  </si>
  <si>
    <t>98JZ27</t>
  </si>
  <si>
    <t>WALTER OIL CO</t>
  </si>
  <si>
    <t>DUNCAN #1</t>
  </si>
  <si>
    <t>MUSTANG FUEL CO</t>
  </si>
  <si>
    <t>DOROTHY HITE #1</t>
  </si>
  <si>
    <t>ZEVEX/MANOR LAKE</t>
  </si>
  <si>
    <t>06</t>
  </si>
  <si>
    <t>MITCHELL GAS SERVICE</t>
  </si>
  <si>
    <t xml:space="preserve">LAFITTE'S GOLD LIQUID ENERGY  </t>
  </si>
  <si>
    <t>MITCHELL ENERGY</t>
  </si>
  <si>
    <t>DELIVERY POINT 27 CROWN CENTRA</t>
  </si>
  <si>
    <t>VENOCO, INC.</t>
  </si>
  <si>
    <t xml:space="preserve">OFFSHORE C/P                  </t>
  </si>
  <si>
    <t>TRI-UNION DEVELOPMEN</t>
  </si>
  <si>
    <t xml:space="preserve">REESE GAS UNIT #1 U           </t>
  </si>
  <si>
    <t>TRI-UNION DEVELOPMENT</t>
  </si>
  <si>
    <t xml:space="preserve">MACO STEWART ET AL GU#2       </t>
  </si>
  <si>
    <t xml:space="preserve">MCCARTER, WB JR     </t>
  </si>
  <si>
    <t xml:space="preserve">WESTMORELAND, J.W. #1         </t>
  </si>
  <si>
    <t>WB MCCARTER</t>
  </si>
  <si>
    <t xml:space="preserve">TULLY, L.V. ET AL #1          </t>
  </si>
  <si>
    <t>CLAYTON WILLIAMS ENE</t>
  </si>
  <si>
    <t xml:space="preserve">TOVREA ALLEN T ETAL #1        </t>
  </si>
  <si>
    <t>CLAYTON WILLIAMS</t>
  </si>
  <si>
    <t xml:space="preserve">SMITH ENERGY - 1986 </t>
  </si>
  <si>
    <t>CUBRA LIBRE C/P</t>
  </si>
  <si>
    <t>PURE RESOURCES, LP</t>
  </si>
  <si>
    <t>WEDEMEIER C/P</t>
  </si>
  <si>
    <t xml:space="preserve">MACO STEWART 1                </t>
  </si>
  <si>
    <t>SMITH ENERGY</t>
  </si>
  <si>
    <t xml:space="preserve">FEDERAL GAYATT #2             </t>
  </si>
  <si>
    <t>WILMAR PIPELINES</t>
  </si>
  <si>
    <t xml:space="preserve">DANEX ROBINSON CENTRAL PT.    </t>
  </si>
  <si>
    <t>PETRO PRO-TX @ 6896 (Zn1)</t>
  </si>
  <si>
    <t>BLACKSTONE (Zn8)</t>
  </si>
  <si>
    <t>LAMAY GAS LIFT (Zn12)</t>
  </si>
  <si>
    <t>BASIN EXPLORATION, I</t>
  </si>
  <si>
    <t>BASIN - MITCHELL CENTRAL POINT</t>
  </si>
  <si>
    <t>BASIN EXPLORATION</t>
  </si>
  <si>
    <t xml:space="preserve">DEVILLIER UNIT #2             </t>
  </si>
  <si>
    <t>PANACO PRODUCTION</t>
  </si>
  <si>
    <t>07</t>
  </si>
  <si>
    <t>RUBICON PETROLEUM, I</t>
  </si>
  <si>
    <t xml:space="preserve">SCHOENJOHN #1                 </t>
  </si>
  <si>
    <t>RUBICON PETROLEUM</t>
  </si>
  <si>
    <t>FULLERTON ENERGY COM</t>
  </si>
  <si>
    <t xml:space="preserve">DUNAGAN, J. A. #3             </t>
  </si>
  <si>
    <t>FULLERTON ENERGY</t>
  </si>
  <si>
    <t>HOUSTON RESOURCES CO</t>
  </si>
  <si>
    <t xml:space="preserve">SUN DEL PT TETCO HPL          </t>
  </si>
  <si>
    <t>HOUSTON RESOURCES</t>
  </si>
  <si>
    <t>SAMEDAN OIL CORPORAT</t>
  </si>
  <si>
    <t xml:space="preserve">WILLIAMS, E.F. ET AL #1       </t>
  </si>
  <si>
    <t>SAMEDAN OIL CORPORATION</t>
  </si>
  <si>
    <t>RUTHERFORD OIL CORPO</t>
  </si>
  <si>
    <t xml:space="preserve">WHITE, WILLIAM C. ET AL #1    </t>
  </si>
  <si>
    <t>RUTHERFORD OIL</t>
  </si>
  <si>
    <t>GARTH A-1</t>
  </si>
  <si>
    <t>HS RESOURCES, INC</t>
  </si>
  <si>
    <t>LOCIN OIL CORPORATIO</t>
  </si>
  <si>
    <t xml:space="preserve">PLANT 26 RESIDUE              </t>
  </si>
  <si>
    <t>LOCIN OIL</t>
  </si>
  <si>
    <t>08</t>
  </si>
  <si>
    <t>VERNON E. FAULCONER,</t>
  </si>
  <si>
    <t>CODY ENERGY</t>
  </si>
  <si>
    <t>UNOCAL</t>
  </si>
  <si>
    <t>O'CONNOR C/P</t>
  </si>
  <si>
    <t>BLACK MARLIN INTERCONNECT</t>
  </si>
  <si>
    <t>VERNON E. FAULCONER</t>
  </si>
  <si>
    <t>EL SORDO GATHERING</t>
  </si>
  <si>
    <t>ROJO PIPELINE CO. IN</t>
  </si>
  <si>
    <t xml:space="preserve">CONCORDE CHURCHILL (B&amp;A)      </t>
  </si>
  <si>
    <t>ROJO PIPELINE</t>
  </si>
  <si>
    <t>SONORA PETROLEUM COR</t>
  </si>
  <si>
    <t xml:space="preserve">SONORA/DANVILLE CMP           </t>
  </si>
  <si>
    <t>SONORA PETROLEUM</t>
  </si>
  <si>
    <t xml:space="preserve">SONORA/YANDLE CMP             </t>
  </si>
  <si>
    <t>REYNOLDS DRILLING CO</t>
  </si>
  <si>
    <t xml:space="preserve">N.C. NORRIS HEIRS C/P         </t>
  </si>
  <si>
    <t>REYNOLDS DRILLING</t>
  </si>
  <si>
    <t>PGTT JUNCTION 16 LEASE LINE  "</t>
  </si>
  <si>
    <t>BLACK STONE ENERGY</t>
  </si>
  <si>
    <t>98RW01</t>
  </si>
  <si>
    <t xml:space="preserve">COMSTOCK OIL &amp; GAS, </t>
  </si>
  <si>
    <t>COMSTOCK OIL &amp; GAS</t>
  </si>
  <si>
    <t>96SB02</t>
  </si>
  <si>
    <t>TECO JUNCTION 16" LEASE</t>
  </si>
  <si>
    <t>MARK L. SHIDLER</t>
  </si>
  <si>
    <t xml:space="preserve">SANDEL ENERGY INC.  </t>
  </si>
  <si>
    <t>SUN OPERATING</t>
  </si>
  <si>
    <t xml:space="preserve">OXY USA INC.        </t>
  </si>
  <si>
    <t xml:space="preserve">FENTON, A. GAS UNIT #1        </t>
  </si>
  <si>
    <t>FIRM OR SPOT</t>
  </si>
  <si>
    <t>KEY PRODUCTION COMPA</t>
  </si>
  <si>
    <t xml:space="preserve">KEY GLADEWATER COMMON POINT   </t>
  </si>
  <si>
    <t>KEY PRODUCTION</t>
  </si>
  <si>
    <t>97MV01</t>
  </si>
  <si>
    <t>PRINGLE RESOURCES</t>
  </si>
  <si>
    <t>PRINGLE WELLS C/P</t>
  </si>
  <si>
    <t>JOWERS F#1 C/P</t>
  </si>
  <si>
    <t>AVERILL DIETZEL C/P</t>
  </si>
  <si>
    <t>BRAUNE CDP</t>
  </si>
  <si>
    <t xml:space="preserve">MCCOY VASTAR CENTRAL POINT    </t>
  </si>
  <si>
    <t>MCCOY PETROLEUM</t>
  </si>
  <si>
    <t>ANTARA RESOURCES, IN</t>
  </si>
  <si>
    <t xml:space="preserve">ANTARA RES - WILLIAMS #1 CDP  </t>
  </si>
  <si>
    <t>desk contract</t>
  </si>
  <si>
    <t>SHANGHAI ROCK ISLAND CDP</t>
  </si>
  <si>
    <t>ANTARA RESOURCES</t>
  </si>
  <si>
    <t>98MK02</t>
  </si>
  <si>
    <t>LOCIN DOUCETTE CENTRAL POINT</t>
  </si>
  <si>
    <t>EAGLE NATURAL GAS COMPANY</t>
  </si>
  <si>
    <t>98MK03</t>
  </si>
  <si>
    <t xml:space="preserve">DANBURY FIELD - BROWN C.L.    </t>
  </si>
  <si>
    <t>HOUSTON PETROLEUM</t>
  </si>
  <si>
    <t>09</t>
  </si>
  <si>
    <t>98JZ19</t>
  </si>
  <si>
    <t xml:space="preserve">STATE TRACT 336-L SE14 #1-U   </t>
  </si>
  <si>
    <t>o:/nga/asset/weissman/
nominate/2001/APRNOM.xls</t>
  </si>
  <si>
    <t>K terminated eff 2/28/01</t>
  </si>
  <si>
    <t>ATMIC FARMID LTD C/P</t>
  </si>
  <si>
    <t>LOUISIANA WESTERN GAS GATHERING</t>
  </si>
  <si>
    <t>THE MERIDIAN RESOURCE CORP</t>
  </si>
  <si>
    <t>purchasing gas on high pressure mtr.</t>
  </si>
  <si>
    <t>k terminated eff 4/1/01</t>
  </si>
  <si>
    <t>SUTTON C/P</t>
  </si>
  <si>
    <t>Mar Actual - 1-18 days</t>
  </si>
  <si>
    <t>Waiting on cus nom - Mar nom</t>
  </si>
  <si>
    <t>Waiting on cus nom -  Mar actual (1-18 days)</t>
  </si>
  <si>
    <t xml:space="preserve">Feb Actual </t>
  </si>
  <si>
    <t>Feb Actual</t>
  </si>
  <si>
    <t>Waiting on cus nom Feb actual</t>
  </si>
  <si>
    <t>Waiting on cus nom -   Mar actual (1-18 days)</t>
  </si>
  <si>
    <t xml:space="preserve">Feb actual - Waiting on cus nom </t>
  </si>
  <si>
    <t>Waiting on cus nom -   Mar actual (1-14 days)</t>
  </si>
  <si>
    <t>Mar Actual - 1-13 days</t>
  </si>
  <si>
    <t>Mar Actual</t>
  </si>
  <si>
    <t>Waiting on cus nom - Mar actual (1-19 days)</t>
  </si>
  <si>
    <t>Mar actual (1 - 18 days)</t>
  </si>
  <si>
    <t>Waiting on cus nom Mar actual (1- 18 days)</t>
  </si>
  <si>
    <t>Waiting on cus nom Mar actual (1-18 days)</t>
  </si>
  <si>
    <t>Mar actual (1-18 days)</t>
  </si>
  <si>
    <t>Waiting on cus nom - Feb actual</t>
  </si>
  <si>
    <t>Waiting on cus nom Mar actual (1-17 days)</t>
  </si>
  <si>
    <t>Waiting on customer nom - Feb actual</t>
  </si>
  <si>
    <t>Waiting on cus nom -  mar actual (1-18 days)</t>
  </si>
  <si>
    <t>Waiting on cus nom - Mar actual (1-18 days)</t>
  </si>
  <si>
    <t>Waiting on customer nom - Mar actual (1-13)</t>
  </si>
  <si>
    <t xml:space="preserve">Waiting on cus nom Feb actual </t>
  </si>
  <si>
    <t>STATE TRACT 335-L N/2 NW/4 14L</t>
  </si>
  <si>
    <t>RUTHERFORD PARTNERSHIP</t>
  </si>
  <si>
    <t>MCGOWAN WORKING PART</t>
  </si>
  <si>
    <t xml:space="preserve">KNAPE C/P - WALKMAN FLD       </t>
  </si>
  <si>
    <t>MCGOWEN PARTNERS</t>
  </si>
  <si>
    <t>97JZ02</t>
  </si>
  <si>
    <t xml:space="preserve">ST JOSEPH HOSPITAL FOUNDATION </t>
  </si>
  <si>
    <t>CCGM, L.P.</t>
  </si>
  <si>
    <t>BRISCOE #1-P (GE27-009-00)</t>
  </si>
  <si>
    <t>CLECO ENERGY, LLC</t>
  </si>
  <si>
    <t>TIVOLI STATION CHANNEL</t>
  </si>
  <si>
    <t xml:space="preserve">HORTON A-#1 A CDP           </t>
  </si>
  <si>
    <t>purchasing gas fr EOG at this mtr.</t>
  </si>
  <si>
    <t>K TERM ENDS 11/30/2000</t>
  </si>
  <si>
    <t>LOUIS DREYFUS NATURAL GAS</t>
  </si>
  <si>
    <t>PICA INVESTMENT #D 1 C/P</t>
  </si>
  <si>
    <t>Not yet flowing - If mid mo turn-on 85% Gas Daily</t>
  </si>
  <si>
    <t>PHOENIX GAS PIPE LINE</t>
  </si>
  <si>
    <t>TAYLOR #1 C/P</t>
  </si>
  <si>
    <t>Not yet flowing - If mid mo turn-on 100% Gas Daily less $0.11</t>
  </si>
  <si>
    <t>CTL OIL &amp; GAS CORPORATION</t>
  </si>
  <si>
    <t>PRESSLEY STOVALL #2</t>
  </si>
  <si>
    <t>CAMDEN DRISCOLL C/P #3</t>
  </si>
  <si>
    <t>CAMDEN DRISCOLL C/P #1 &amp; #2</t>
  </si>
  <si>
    <t xml:space="preserve">SCHMIDT #1                    </t>
  </si>
  <si>
    <t>BEETS-DOW C/P</t>
  </si>
  <si>
    <t>TEXACO EXPLORATION A</t>
  </si>
  <si>
    <t>KOEHLER,FE FEE NCT-1(56 WELLS)</t>
  </si>
  <si>
    <t>SPARKS #1</t>
  </si>
  <si>
    <t>TEXACO EXPLORATION</t>
  </si>
  <si>
    <t>10</t>
  </si>
  <si>
    <t xml:space="preserve">SWILLEY, LOUISE M ET AL #1    </t>
  </si>
  <si>
    <t>LONE PALM OIL</t>
  </si>
  <si>
    <t>AMES GAS GATHERING C</t>
  </si>
  <si>
    <t>GOLDSTON/TEXOMA</t>
  </si>
  <si>
    <t>STB ENERGY, INC (FORMERLY COX EXPL)</t>
  </si>
  <si>
    <t>PARTLOW OIL UNIT 1 #1 F &amp; #1 H</t>
  </si>
  <si>
    <t>AMES GAS GATHERING</t>
  </si>
  <si>
    <t>PHILLIPS/CHAPA C/P</t>
  </si>
  <si>
    <t>PHILLIPS PETROLEUM COMPANY</t>
  </si>
  <si>
    <t>Zone Specific Adjustments</t>
  </si>
  <si>
    <t>System Adjustments</t>
  </si>
  <si>
    <t>Total</t>
  </si>
  <si>
    <t>HPLR 2% TESORO (Zn1)</t>
  </si>
  <si>
    <t>HPLR 2.5% TESORO (Zn18)</t>
  </si>
  <si>
    <t>HPLR 4% WELLHAUSEN (Zn18)</t>
  </si>
  <si>
    <t>SHRINK KING RANCH (Zn19 &amp; 21)</t>
  </si>
  <si>
    <t>SHRINK THREE RIVERS (Zn18)</t>
  </si>
  <si>
    <t>ENTEX (Zn10)</t>
  </si>
  <si>
    <t>SUBTOTAL USES</t>
  </si>
  <si>
    <t>Uses Strictly Proportionate</t>
  </si>
  <si>
    <t>Uses Allocated by Vintage</t>
  </si>
  <si>
    <t xml:space="preserve">GULF LAND AND INVEST CO #1    </t>
  </si>
  <si>
    <t xml:space="preserve">TOMLINSON, THOMAS K </t>
  </si>
  <si>
    <t xml:space="preserve">NEAL, J.M. ESTATE #1          </t>
  </si>
  <si>
    <t>THOMLINSON, THOMAS K INC.</t>
  </si>
  <si>
    <t>COLUMBUS ENERGY CORP</t>
  </si>
  <si>
    <t xml:space="preserve">CEDAR BAYOU LTD #1            </t>
  </si>
  <si>
    <t>COLUMBUS ENERGY</t>
  </si>
  <si>
    <t>98JA06</t>
  </si>
  <si>
    <t>Martinez</t>
  </si>
  <si>
    <t>Associate</t>
  </si>
  <si>
    <t>Zivley</t>
  </si>
  <si>
    <t>Austin</t>
  </si>
  <si>
    <t>Riley</t>
  </si>
  <si>
    <t>Johnson</t>
  </si>
  <si>
    <t>Bilberry</t>
  </si>
  <si>
    <t>Bryan</t>
  </si>
  <si>
    <t xml:space="preserve">AMES/HULL C/P                 </t>
  </si>
  <si>
    <t xml:space="preserve">GULF COAST PIPELINE </t>
  </si>
  <si>
    <t>GULF COAST ENERGY</t>
  </si>
  <si>
    <t xml:space="preserve">ETOCO, INC.         </t>
  </si>
  <si>
    <t xml:space="preserve">ETOCO HARGROVE CENTRAL POINT  </t>
  </si>
  <si>
    <t>ETOCO</t>
  </si>
  <si>
    <t>GREER #1 C/P</t>
  </si>
  <si>
    <t>99MJ02</t>
  </si>
  <si>
    <t>COBRA DESTEC C/P</t>
  </si>
  <si>
    <t>COBRA OPERATING</t>
  </si>
  <si>
    <t xml:space="preserve">TAFT PLANT RESID ARCO HPL     </t>
  </si>
  <si>
    <t>11</t>
  </si>
  <si>
    <t xml:space="preserve">NUECES BAY C/P - TEXLINE GAS  </t>
  </si>
  <si>
    <t>Desk deal</t>
  </si>
  <si>
    <t xml:space="preserve">STATE TRACT 786 #3            </t>
  </si>
  <si>
    <t>FINA/PLYMOUTH</t>
  </si>
  <si>
    <t>Hesse 6/03/99 memo</t>
  </si>
  <si>
    <t>metervols.xls for georgis</t>
  </si>
  <si>
    <t>Hesse 1998 re-look</t>
  </si>
  <si>
    <t>Hesse 5/03/99 memo</t>
  </si>
  <si>
    <t>Hesse 6/09/99 memo</t>
  </si>
  <si>
    <t>deal ticket dtd 3/23/97</t>
  </si>
  <si>
    <t>deal ticket dtd 7/8/97</t>
  </si>
  <si>
    <t>deal ticket dtd 7/28/98</t>
  </si>
  <si>
    <t>deal ticket dtd 6/17/98</t>
  </si>
  <si>
    <t>Hesse 6/23/99 memo</t>
  </si>
  <si>
    <t>99JZ17</t>
  </si>
  <si>
    <t>99JZ16</t>
  </si>
  <si>
    <t>BLACKSTONE - CENT DESK-Rhinehart</t>
  </si>
  <si>
    <t>VOLPE BROTHERS #1    (trade zone 14) (GE23473)</t>
  </si>
  <si>
    <t>VASQUEZ ROMEO #1   (trade zone 14) (GE23481)</t>
  </si>
  <si>
    <t>VELA CUELLAR #1   (trade zone 01) (GE23465)</t>
  </si>
  <si>
    <t>VASQUEZ-URIBE A" #2  (trade zone 14) (GE23468)</t>
  </si>
  <si>
    <t>CULPEPPER COMNPT (trade zone 14) (GE27-004-08)</t>
  </si>
  <si>
    <t>SAN YGNACIO PURCHASES EOG  (GE23-348-08)</t>
  </si>
  <si>
    <t>WAGNER OIL COMPANY</t>
  </si>
  <si>
    <t>RISER C/P</t>
  </si>
  <si>
    <t>BIG COWBOY FIELD (trade zone 21) (GE27-006-08)</t>
  </si>
  <si>
    <t>BRISCOE M #1  (trade zone off) (GE27-008-08)</t>
  </si>
  <si>
    <t>FEB ACTUAL NOM</t>
  </si>
  <si>
    <t xml:space="preserve">ZAVISCH, H.G. JR. #2 CDP      </t>
  </si>
  <si>
    <t>k terminated eff 11/30/00</t>
  </si>
  <si>
    <t>LONE STAR/HPL-DYERSDALE EX (trade zone 17)</t>
  </si>
  <si>
    <t>SYNERGY OIL &amp; GAS, INC.</t>
  </si>
  <si>
    <t xml:space="preserve">KC RESOURCES, INC.  </t>
  </si>
  <si>
    <t xml:space="preserve">GUARANTY TITLE &amp; TRUST CO. #2 </t>
  </si>
  <si>
    <t>KC RESOURCES</t>
  </si>
  <si>
    <t xml:space="preserve">SHORELINE PETERSON CENTRAL PT </t>
  </si>
  <si>
    <t>97JZ09</t>
  </si>
  <si>
    <t>ZINN PETROLEUM COMPA</t>
  </si>
  <si>
    <t xml:space="preserve">CHENANGO FIELD AMOCO GAS HPL  </t>
  </si>
  <si>
    <t>ZINN PETROLEUM</t>
  </si>
  <si>
    <t>12</t>
  </si>
  <si>
    <t xml:space="preserve">SUGAR VALLEY -SUN COMMONPOINT </t>
  </si>
  <si>
    <t>LAMAY CORPORATION</t>
  </si>
  <si>
    <t xml:space="preserve">ZEVEX CORPORATION   </t>
  </si>
  <si>
    <t xml:space="preserve">BUCKEYE #1                    </t>
  </si>
  <si>
    <t>STODDARD A" #1U              "</t>
  </si>
  <si>
    <t xml:space="preserve">HOUSTON FARMS DEVELOPMENT #1  </t>
  </si>
  <si>
    <t>98MJ03</t>
  </si>
  <si>
    <t xml:space="preserve">PIERCE ESTATES                </t>
  </si>
  <si>
    <t>TRADER NAME</t>
  </si>
  <si>
    <t>HOUSTON WENDELL CENTRAL POINT</t>
  </si>
  <si>
    <t>VERBALLY ADVISED LALLEN/DFARMER</t>
  </si>
  <si>
    <t>TEXAS INDEPENDENT EX</t>
  </si>
  <si>
    <t xml:space="preserve">TEXASGULF, INC. FEE UNIT      </t>
  </si>
  <si>
    <t>TEXAS INDEPENDENT</t>
  </si>
  <si>
    <t>96KB01</t>
  </si>
  <si>
    <t>I.P. FAMRS 1-A</t>
  </si>
  <si>
    <t xml:space="preserve">TRULL #2                      </t>
  </si>
  <si>
    <t>RUGELEY CENTRAL POINT</t>
  </si>
  <si>
    <t>GMT, INC.</t>
  </si>
  <si>
    <t>GMT, INC. C/P-TILLISON</t>
  </si>
  <si>
    <t>INDIAN ROCK PLANT RESIDUE</t>
  </si>
  <si>
    <t>KORENEK #1</t>
  </si>
  <si>
    <t>ZACHRY EXPLORATION INC</t>
  </si>
  <si>
    <t xml:space="preserve">HAMMON E AMOCO GAS HPL        </t>
  </si>
  <si>
    <t>ARANSAS DRILLING</t>
  </si>
  <si>
    <t>97JZ18</t>
  </si>
  <si>
    <t>OIL WELL BUYERS CORP</t>
  </si>
  <si>
    <t xml:space="preserve">LOVETT ESTATE CENTRAL POINT   </t>
  </si>
  <si>
    <t>OIL WELL BUYERS</t>
  </si>
  <si>
    <t xml:space="preserve">TRANTEXAS DANBURY CENTRAL PT  </t>
  </si>
  <si>
    <t>98MB01</t>
  </si>
  <si>
    <t>COASTAL KORENEK CENTRAL</t>
  </si>
  <si>
    <t>AUG ACTUAL/BAV</t>
  </si>
  <si>
    <t>HUGES INVESTMENTS</t>
  </si>
  <si>
    <t>CHAPMAN RANCH C/P</t>
  </si>
  <si>
    <t>not flowing</t>
  </si>
  <si>
    <t>AARON FINGER #1 C/P</t>
  </si>
  <si>
    <t>ETOCO, INC.</t>
  </si>
  <si>
    <t>13</t>
  </si>
  <si>
    <t>98JA08</t>
  </si>
  <si>
    <t xml:space="preserve">DYERSDALE C/P   (trade zone 17)              </t>
  </si>
  <si>
    <t xml:space="preserve">R. J. S. COMNPT    (trade zone 17)           </t>
  </si>
  <si>
    <t xml:space="preserve">CLIP FIELD COMNPT             </t>
  </si>
  <si>
    <t>14</t>
  </si>
  <si>
    <t xml:space="preserve">O'CONNOR, L.W. EST. -A- #49   </t>
  </si>
  <si>
    <t xml:space="preserve">GARY A. LONG        </t>
  </si>
  <si>
    <t xml:space="preserve">SLIVA FLD-CENTRAL COMMONPOINT </t>
  </si>
  <si>
    <t>DYNAMIC PRODUCTION I</t>
  </si>
  <si>
    <t>DYNAMIC PRODUCTION</t>
  </si>
  <si>
    <t xml:space="preserve">WALLACE #3                    </t>
  </si>
  <si>
    <t xml:space="preserve">SUGAREK, MOLLIE #3            </t>
  </si>
  <si>
    <t xml:space="preserve">CLAREVILLE FLD-DOMINION C/P   </t>
  </si>
  <si>
    <t xml:space="preserve">O'CONNOR C/P                  </t>
  </si>
  <si>
    <t>JAMES C FREEMAN</t>
  </si>
  <si>
    <t>LYTLE CREEK OPERATIN</t>
  </si>
  <si>
    <t xml:space="preserve">TIMON, W. F. #2               </t>
  </si>
  <si>
    <t>LYTLE CREEK OPERATING</t>
  </si>
  <si>
    <t xml:space="preserve">VICTORIA OPERATING, </t>
  </si>
  <si>
    <t>HUEBER</t>
  </si>
  <si>
    <t>REEVES, C A" #2              "</t>
  </si>
  <si>
    <t>VICTORIA OPERATING</t>
  </si>
  <si>
    <t xml:space="preserve">COLETTO CREEK C/P             </t>
  </si>
  <si>
    <t>99JZ22</t>
  </si>
  <si>
    <t>98BZ04</t>
  </si>
  <si>
    <t>99BZ01</t>
  </si>
  <si>
    <t xml:space="preserve">PAYNE, J. C. #1               </t>
  </si>
  <si>
    <t>GARDNER ENERGY</t>
  </si>
  <si>
    <t xml:space="preserve">VASQUEZ-SHARP-ANDERS G.U. #2  </t>
  </si>
  <si>
    <t>Statco Operating</t>
  </si>
  <si>
    <t>99MJ05</t>
  </si>
  <si>
    <t>DALLAS PRODUCTION, INC.</t>
  </si>
  <si>
    <t>FEB ACTUAL/BAV</t>
  </si>
  <si>
    <t>APR ACTUAL NOM</t>
  </si>
  <si>
    <t>DIFF MAR NOM vs. FEB NOM</t>
  </si>
  <si>
    <t>APRIL 2001 NOMINATION COMMENTS</t>
  </si>
  <si>
    <t>Morris</t>
  </si>
  <si>
    <t>RSEC, LLC</t>
  </si>
  <si>
    <t>TIGER ACQUISITIONS</t>
  </si>
  <si>
    <t>WYNN-CROSBY 1997, Ltd.</t>
  </si>
  <si>
    <t>K TERMINATED</t>
  </si>
  <si>
    <t>EOG RESOURCES, INC EAST TEXAS LLC</t>
  </si>
  <si>
    <t>PETROX ENERGY CORPORATION</t>
  </si>
  <si>
    <t>BRYON ROACH TRUST C/P</t>
  </si>
  <si>
    <t>Per customer nom</t>
  </si>
  <si>
    <t>DOMINION E&amp;P</t>
  </si>
  <si>
    <t>k terminated</t>
  </si>
  <si>
    <t>PREFERRED PIPELINE CORP</t>
  </si>
  <si>
    <t>TEMA OIL &amp; GAS</t>
  </si>
  <si>
    <t xml:space="preserve">PARKS #1                      </t>
  </si>
  <si>
    <t xml:space="preserve">CLIFFWOOD OIL &amp; GAS </t>
  </si>
  <si>
    <t>98MV13</t>
  </si>
  <si>
    <t>99GV12</t>
  </si>
  <si>
    <t>99MK04</t>
  </si>
  <si>
    <t>99BR03</t>
  </si>
  <si>
    <t>99MJ09</t>
  </si>
  <si>
    <t>99BR10</t>
  </si>
  <si>
    <t>99TG17</t>
  </si>
  <si>
    <t>99MJ17</t>
  </si>
  <si>
    <t>98MJ05</t>
  </si>
  <si>
    <t>99GV08</t>
  </si>
  <si>
    <t>99GV09</t>
  </si>
  <si>
    <t>99AM06</t>
  </si>
  <si>
    <t>99BR05</t>
  </si>
  <si>
    <t>99MJ08</t>
  </si>
  <si>
    <t>98GV16</t>
  </si>
  <si>
    <t>99GB11</t>
  </si>
  <si>
    <t>99GV04</t>
  </si>
  <si>
    <t>99BR04</t>
  </si>
  <si>
    <t>99TG06</t>
  </si>
  <si>
    <t>98JZ29</t>
  </si>
  <si>
    <t>98BR05</t>
  </si>
  <si>
    <t>99MJ01</t>
  </si>
  <si>
    <t>99TG18</t>
  </si>
  <si>
    <t>99MJ12</t>
  </si>
  <si>
    <t>99GV02</t>
  </si>
  <si>
    <t>99TG03</t>
  </si>
  <si>
    <t>99GV07</t>
  </si>
  <si>
    <t>98GV07</t>
  </si>
  <si>
    <t>98GV18</t>
  </si>
  <si>
    <t>98AM03</t>
  </si>
  <si>
    <t>99MJ10</t>
  </si>
  <si>
    <t>99TG21</t>
  </si>
  <si>
    <t>99MJ13</t>
  </si>
  <si>
    <t>98MV03</t>
  </si>
  <si>
    <t>99GV05</t>
  </si>
  <si>
    <t>99BR14</t>
  </si>
  <si>
    <t>98MJ04</t>
  </si>
  <si>
    <t>96SS02</t>
  </si>
  <si>
    <t>98GV05</t>
  </si>
  <si>
    <t>99TG05</t>
  </si>
  <si>
    <t>99JZ09</t>
  </si>
  <si>
    <t>99MJ11</t>
  </si>
  <si>
    <t>98GV13</t>
  </si>
  <si>
    <t>98GV14</t>
  </si>
  <si>
    <t>98GV29</t>
  </si>
  <si>
    <t>BLACK HAWK OIL</t>
  </si>
  <si>
    <t>EXXON PLANT HPL KATY</t>
  </si>
  <si>
    <t>EL MESQUITE FLD-C/P LOBO</t>
  </si>
  <si>
    <t>TITAN RESOURCES, INC</t>
  </si>
  <si>
    <t>LOUIS DREYFUS NATURAL RESOURCES</t>
  </si>
  <si>
    <t>PAN GRANDE/SUEMAUR EXPL</t>
  </si>
  <si>
    <t>99MK01</t>
  </si>
  <si>
    <t>98GV09</t>
  </si>
  <si>
    <t>98GV21</t>
  </si>
  <si>
    <t>99TG14</t>
  </si>
  <si>
    <t>99AM05</t>
  </si>
  <si>
    <t>99AM11</t>
  </si>
  <si>
    <t>99AM10</t>
  </si>
  <si>
    <t>99AM12</t>
  </si>
  <si>
    <t>99JZ07</t>
  </si>
  <si>
    <t>99TG01</t>
  </si>
  <si>
    <t>98JA14</t>
  </si>
  <si>
    <t>98GV22</t>
  </si>
  <si>
    <t>99GB09</t>
  </si>
  <si>
    <t>99GV10</t>
  </si>
  <si>
    <t>99MK02</t>
  </si>
  <si>
    <t>98JZ30</t>
  </si>
  <si>
    <t>98GV23</t>
  </si>
  <si>
    <t>99TG11</t>
  </si>
  <si>
    <t>99BR07</t>
  </si>
  <si>
    <t>99JZ10</t>
  </si>
  <si>
    <t>99GB08</t>
  </si>
  <si>
    <t>99AM07</t>
  </si>
  <si>
    <t>98GV03</t>
  </si>
  <si>
    <t>99TG13</t>
  </si>
  <si>
    <t>98GV11</t>
  </si>
  <si>
    <t>99AM09</t>
  </si>
  <si>
    <t>99TG04</t>
  </si>
  <si>
    <t>BURGHER CENTRAL POINT</t>
  </si>
  <si>
    <t>SCANIO MIGULETA</t>
  </si>
  <si>
    <t>99JZ03</t>
  </si>
  <si>
    <t>99GV01</t>
  </si>
  <si>
    <t>99JA06</t>
  </si>
  <si>
    <t>99TG16</t>
  </si>
  <si>
    <t>99MJ03</t>
  </si>
  <si>
    <t>99TG02</t>
  </si>
  <si>
    <t>99GV03</t>
  </si>
  <si>
    <t>98GV04</t>
  </si>
  <si>
    <t>98AM02</t>
  </si>
  <si>
    <t>99TG12</t>
  </si>
  <si>
    <t>98GV15</t>
  </si>
  <si>
    <t>99MJ07</t>
  </si>
  <si>
    <t>99AM08</t>
  </si>
  <si>
    <t>98GV06</t>
  </si>
  <si>
    <t>98GV02</t>
  </si>
  <si>
    <t>98MV04</t>
  </si>
  <si>
    <t>99TG20</t>
  </si>
  <si>
    <t>99AM04</t>
  </si>
  <si>
    <t>99JA01</t>
  </si>
  <si>
    <t>99TG19</t>
  </si>
  <si>
    <t>99JZ01</t>
  </si>
  <si>
    <t>99TG07</t>
  </si>
  <si>
    <t>99AM01</t>
  </si>
  <si>
    <t>99BR06</t>
  </si>
  <si>
    <t>99MJ18</t>
  </si>
  <si>
    <t>98JZ24</t>
  </si>
  <si>
    <t>99TG09</t>
  </si>
  <si>
    <t>97MV07</t>
  </si>
  <si>
    <t>99JA09</t>
  </si>
  <si>
    <t>98BR01</t>
  </si>
  <si>
    <t>99BR09</t>
  </si>
  <si>
    <t>99BR02</t>
  </si>
  <si>
    <t>97MC05</t>
  </si>
  <si>
    <t>99TG15</t>
  </si>
  <si>
    <t>99JA07</t>
  </si>
  <si>
    <t>98JZ03</t>
  </si>
  <si>
    <t>98JZ18</t>
  </si>
  <si>
    <t>99JA02</t>
  </si>
  <si>
    <t>98JZ26</t>
  </si>
  <si>
    <t>98GBry02</t>
  </si>
  <si>
    <t>99JZ02</t>
  </si>
  <si>
    <t>99JA03</t>
  </si>
  <si>
    <t>99JZ06</t>
  </si>
  <si>
    <t>SHORELINE GAS INC.</t>
  </si>
  <si>
    <t>CARRIZO WILSON C/P</t>
  </si>
  <si>
    <t>99BR08</t>
  </si>
  <si>
    <t>99MB01</t>
  </si>
  <si>
    <t>99BR12</t>
  </si>
  <si>
    <t>99BR11</t>
  </si>
  <si>
    <t>99BR13</t>
  </si>
  <si>
    <t>99JA08</t>
  </si>
  <si>
    <t>99JA10</t>
  </si>
  <si>
    <t>99BR15</t>
  </si>
  <si>
    <t>documented on 1999 deal ticket</t>
  </si>
  <si>
    <t>DATE ADDED TO CONSOL</t>
  </si>
  <si>
    <t>PRE 6/14/99</t>
  </si>
  <si>
    <t>98GV10</t>
  </si>
  <si>
    <t>98JZ31</t>
  </si>
  <si>
    <t>CAGO INC.</t>
  </si>
  <si>
    <t>99MJ15</t>
  </si>
  <si>
    <t>BARGO</t>
  </si>
  <si>
    <t>96SM03</t>
  </si>
  <si>
    <t>97MV02</t>
  </si>
  <si>
    <t>97JZ13</t>
  </si>
  <si>
    <t>97MV08</t>
  </si>
  <si>
    <t>98GB03</t>
  </si>
  <si>
    <t>HAT</t>
  </si>
  <si>
    <t>CLIFFWOOD OIL &amp; GAS</t>
  </si>
  <si>
    <t>PINTEX OPERATING, IN</t>
  </si>
  <si>
    <t xml:space="preserve">WOLTERS #1                    </t>
  </si>
  <si>
    <t>PINTEX OPERATING</t>
  </si>
  <si>
    <t xml:space="preserve">DELHI/HPL (THREE RIVERS)      </t>
  </si>
  <si>
    <t xml:space="preserve">MARKS #1-S                    </t>
  </si>
  <si>
    <t>FELDERHOFF PRODUCTIO</t>
  </si>
  <si>
    <t>FELDERHOFF DUTY UNIT NO. 1 C/P</t>
  </si>
  <si>
    <t>FELDERHOFF</t>
  </si>
  <si>
    <t>96MV14</t>
  </si>
  <si>
    <t xml:space="preserve">HURD WELDER HEIRS C/P         </t>
  </si>
  <si>
    <t>97JZ07</t>
  </si>
  <si>
    <t xml:space="preserve">VASTAR RAGSDALE CENTRAL POINT </t>
  </si>
  <si>
    <t>VASTAR GAS MARKETING</t>
  </si>
  <si>
    <t>98JZ02</t>
  </si>
  <si>
    <t>98MB02</t>
  </si>
  <si>
    <t>TESORO E &amp; P CO. - J&amp;E DINN CP</t>
  </si>
  <si>
    <t>98JZ20</t>
  </si>
  <si>
    <t>BETTIS, BOYLE &amp; STOVALL CDP</t>
  </si>
  <si>
    <t>BETTIS, BOYLE &amp; STOVALL</t>
  </si>
  <si>
    <t>98JA07</t>
  </si>
  <si>
    <t xml:space="preserve">CARTER INVESTMENT COMPANY #1  </t>
  </si>
  <si>
    <t>15</t>
  </si>
  <si>
    <t>MEDALLION GAS SERVIC</t>
  </si>
  <si>
    <t xml:space="preserve">MILES, TIM #1                 </t>
  </si>
  <si>
    <t>MEDALLION GAS</t>
  </si>
  <si>
    <t>NORTH CENTRAL OIL CO</t>
  </si>
  <si>
    <t xml:space="preserve">MANVEL-TEXACO COMMONPOINT     </t>
  </si>
  <si>
    <t xml:space="preserve">DENNY, E. E. #1               </t>
  </si>
  <si>
    <t xml:space="preserve">MORGAN, L. R. #1              </t>
  </si>
  <si>
    <t xml:space="preserve">CRIDER C/P-S. KATY FLD        </t>
  </si>
  <si>
    <t xml:space="preserve">HARRISON INTEREST LTD #1      </t>
  </si>
  <si>
    <t xml:space="preserve">BARNHART     </t>
  </si>
  <si>
    <t>FAIR OAKS PRODUCTION</t>
  </si>
  <si>
    <t xml:space="preserve">SOUTH KATY GAS UNIT NO. 2 #1  </t>
  </si>
  <si>
    <t xml:space="preserve">CINCO LTD #1                  </t>
  </si>
  <si>
    <t>BASS ENTERPRISES PRO</t>
  </si>
  <si>
    <t xml:space="preserve">TDC #1                        </t>
  </si>
  <si>
    <t>BASS ENTERPRISES</t>
  </si>
  <si>
    <t xml:space="preserve">RICHARDSON PRODUCTS </t>
  </si>
  <si>
    <t>RIO VISTA ENERGY, LT</t>
  </si>
  <si>
    <t>TRANSTEXAS GOLIAD C/P</t>
  </si>
  <si>
    <t>RIO VISTA ENERGY</t>
  </si>
  <si>
    <t xml:space="preserve">HULL #1                       </t>
  </si>
  <si>
    <t>TEXAS SOUTHEASTERN G</t>
  </si>
  <si>
    <t xml:space="preserve">SIMMONS #1 CDP                </t>
  </si>
  <si>
    <t>GMT COMPANY, INC</t>
  </si>
  <si>
    <t>TEXAS SOUTHEASTERN</t>
  </si>
  <si>
    <t xml:space="preserve">ETOCO ULRICH CENTRAL POINT    </t>
  </si>
  <si>
    <t>Appears to be no flow</t>
  </si>
  <si>
    <t xml:space="preserve">JOSEY RANCH-PETRO-LEWIS C/P   </t>
  </si>
  <si>
    <t>16</t>
  </si>
  <si>
    <t xml:space="preserve">FIG ORCHARD GU #1-J C/P       </t>
  </si>
  <si>
    <t xml:space="preserve">JOY RESOURCES, INC. </t>
  </si>
  <si>
    <t>JOSEY B" #5                  "</t>
  </si>
  <si>
    <t>JOY RESOURCES</t>
  </si>
  <si>
    <t xml:space="preserve">BARNHART #1 &amp; #2 C/P          </t>
  </si>
  <si>
    <t xml:space="preserve">KCS RESOURCES, INC. </t>
  </si>
  <si>
    <t xml:space="preserve">JOSEY GAS UNIT 7 #14          </t>
  </si>
  <si>
    <t>KCS RESOURCES</t>
  </si>
  <si>
    <t>98JZ11</t>
  </si>
  <si>
    <t xml:space="preserve">KCS - JOSEY RANCH CENTRAL PT  </t>
  </si>
  <si>
    <t>97JZ03</t>
  </si>
  <si>
    <t>17</t>
  </si>
  <si>
    <t xml:space="preserve">GSF ENERGY, L.L.C.  </t>
  </si>
  <si>
    <t xml:space="preserve">MCCARTY ROAD LANDFILL         </t>
  </si>
  <si>
    <t>per Lisa Hesse 7/1/99 high volume list input</t>
  </si>
  <si>
    <t>Skip Simmons low volume</t>
  </si>
  <si>
    <t>GSF ENERGY</t>
  </si>
  <si>
    <t>No Dec vols-Per J. Zivley terminate spot deal</t>
  </si>
  <si>
    <t>D &amp; P OPERATING COMP</t>
  </si>
  <si>
    <t>D &amp; P OPERATING</t>
  </si>
  <si>
    <t>GEO ENGINEERING, INC</t>
  </si>
  <si>
    <t>GEO ENGINEERING</t>
  </si>
  <si>
    <t>96SS03</t>
  </si>
  <si>
    <t xml:space="preserve">COLUMBIA SRALLA CENTRAL POINT </t>
  </si>
  <si>
    <t>DOLCH PRODUCTION CO.</t>
  </si>
  <si>
    <t xml:space="preserve">HENRY, EDNA GIBBONS #1        </t>
  </si>
  <si>
    <t>DOLCH PRODUCTION</t>
  </si>
  <si>
    <t>18</t>
  </si>
  <si>
    <t>BRACKEN #1 HYDROCARBON C/P</t>
  </si>
  <si>
    <t>SWIFT ENERGY</t>
  </si>
  <si>
    <t>96KB02</t>
  </si>
  <si>
    <t xml:space="preserve">ZAVISCH, H.G. JR. #1 CDP      </t>
  </si>
  <si>
    <t>TUCKER PETROLEUM, IN</t>
  </si>
  <si>
    <t xml:space="preserve">TUCKER, J. #1                 </t>
  </si>
  <si>
    <t>TUCKER PETROLEUM</t>
  </si>
  <si>
    <t>STATCO OPERATING</t>
  </si>
  <si>
    <t>WAGNER OIL</t>
  </si>
  <si>
    <t>CLEAN INSERT ROW</t>
  </si>
  <si>
    <t>DATE</t>
  </si>
  <si>
    <t>TIME</t>
  </si>
  <si>
    <t>MOKEEN LATERAL AREA PGEV HPL</t>
  </si>
  <si>
    <t>CORE EXPLORATION &amp; PRODUCTION</t>
  </si>
  <si>
    <t>ROSE &amp; SAMPLE C/P</t>
  </si>
  <si>
    <t>HELMERICH HOLLOWAY C/P</t>
  </si>
  <si>
    <t>GAS SOLUTIONS</t>
  </si>
  <si>
    <t>GAS SOLUTIONS C/P</t>
  </si>
  <si>
    <t xml:space="preserve">DELRAY OIL, INC.    </t>
  </si>
  <si>
    <t>TRANSPORT</t>
  </si>
  <si>
    <t>TRANSPORT RATE</t>
  </si>
  <si>
    <t>EFFECTIVE DATE</t>
  </si>
  <si>
    <t>TRANSPORT COMMENTS</t>
  </si>
  <si>
    <t>Per B. Riley</t>
  </si>
  <si>
    <t>Prod to flow under mtr 4480</t>
  </si>
  <si>
    <t>New well</t>
  </si>
  <si>
    <t>Peyton</t>
  </si>
  <si>
    <t>Bubert</t>
  </si>
  <si>
    <t>WADSWORTH FLD. N. AMERICAN RO</t>
  </si>
  <si>
    <t>New Deal J. Bubert</t>
  </si>
  <si>
    <t>SAFARI PRODUCTION COMPANY</t>
  </si>
  <si>
    <t>SAFARI PRODUCTION CO., CDP</t>
  </si>
  <si>
    <t>New prod - K Hall deal</t>
  </si>
  <si>
    <t>HELMERICH &amp; PAYNE</t>
  </si>
  <si>
    <t>BALLARD C/P</t>
  </si>
  <si>
    <t>New prod - M Morris deal</t>
  </si>
  <si>
    <t>WELCH CENTRAL POINT</t>
  </si>
  <si>
    <t>New prod - J Martinez</t>
  </si>
  <si>
    <t>RODESSA WHEELER C/P</t>
  </si>
  <si>
    <t>JOHN BROCK C/P</t>
  </si>
  <si>
    <t>WHEELER OPERATING CO</t>
  </si>
  <si>
    <t>2,000/d for 1 yr; email 4/20/99</t>
  </si>
  <si>
    <t>per Lisa Hesse list 6/10/99</t>
  </si>
  <si>
    <t>Mary Hamilton quote dtd 12/14/98</t>
  </si>
  <si>
    <t>HARRIS, MARTIN R A" ETAL 1&amp;2 "</t>
  </si>
  <si>
    <t>DELRAY OIL</t>
  </si>
  <si>
    <t xml:space="preserve">WELHAUSEN OPERATING </t>
  </si>
  <si>
    <t xml:space="preserve">HORTON R.P. 4-1 CDP           </t>
  </si>
  <si>
    <t>WELHAUSEN OPERATING</t>
  </si>
  <si>
    <t>98MK01</t>
  </si>
  <si>
    <t xml:space="preserve">WHEELER LEE #1                </t>
  </si>
  <si>
    <t xml:space="preserve">MARSHALL #1                   </t>
  </si>
  <si>
    <t>HUNTER PETROLEUM, INC.</t>
  </si>
  <si>
    <t>WEIDING #1</t>
  </si>
  <si>
    <t>CD RESOURCES</t>
  </si>
  <si>
    <t xml:space="preserve">PALOMA HORTON #1              </t>
  </si>
  <si>
    <t xml:space="preserve">KAREN WHEELER A #1            </t>
  </si>
  <si>
    <t xml:space="preserve">JAMBERS, GEORGE T. #4         </t>
  </si>
  <si>
    <t>HUNTER PEELER RANCH #1</t>
  </si>
  <si>
    <t>96MV04</t>
  </si>
  <si>
    <t>OMEGA ENERGY CORPORA</t>
  </si>
  <si>
    <t xml:space="preserve">STRIEBECK, W.H. JR. #1 U      </t>
  </si>
  <si>
    <t>OMEGA ENERGY</t>
  </si>
  <si>
    <t>SHERIDAN ENERGY, INC</t>
  </si>
  <si>
    <t>no flow since 5/99</t>
  </si>
  <si>
    <t xml:space="preserve">ROOS COMMONPOINT              </t>
  </si>
  <si>
    <t>SHERIDAN ENERGY</t>
  </si>
  <si>
    <t>SCHOELLER, KATE A" #2        "</t>
  </si>
  <si>
    <t xml:space="preserve">CAMPANA,S. C/P - ARCO         </t>
  </si>
  <si>
    <t>SIMRAY OIL &amp; GAS</t>
  </si>
  <si>
    <t>CORDELE DEVELOPMENT</t>
  </si>
  <si>
    <t>FALCON PRODUCTION CO</t>
  </si>
  <si>
    <t xml:space="preserve">ATLANTIC REFINING CO. #3      </t>
  </si>
  <si>
    <t>FALCON PRODUCING</t>
  </si>
  <si>
    <t xml:space="preserve">REAGAN, L. A. #3              </t>
  </si>
  <si>
    <t xml:space="preserve">BRUNI FLD-HUGHES C/P          </t>
  </si>
  <si>
    <t xml:space="preserve">BENAVIDES, CARLOS #2          </t>
  </si>
  <si>
    <t xml:space="preserve">VERGARA 1680 #9               </t>
  </si>
  <si>
    <t>EEX CORPORATION</t>
  </si>
  <si>
    <t>CARTWRIGHT, HOLMAN #4</t>
  </si>
  <si>
    <t>ARCO FEE G #1</t>
  </si>
  <si>
    <t>126275</t>
  </si>
  <si>
    <t>no flow in 7 mos.</t>
  </si>
  <si>
    <t>not purhasing gas at meter</t>
  </si>
  <si>
    <t>UNIVERAL PETROLEUM CORPORATION</t>
  </si>
  <si>
    <t>HOLLIMON OIL CORPORATION</t>
  </si>
  <si>
    <t>KEN PETROLEUM HEWITT</t>
  </si>
  <si>
    <t xml:space="preserve">LUNDELL RANCH C/P -GATO CREEK </t>
  </si>
  <si>
    <t>MEIDER #1 (LIVE OAK CO.-HANSON</t>
  </si>
  <si>
    <t>BILLINGS, FLOYD SR. CENTRAL PT</t>
  </si>
  <si>
    <t xml:space="preserve">TINDOL UNIT 1                 </t>
  </si>
  <si>
    <t xml:space="preserve">HERBST-TOREL #1               </t>
  </si>
  <si>
    <t xml:space="preserve">HOUDMAN #1                    </t>
  </si>
  <si>
    <t xml:space="preserve">KC PIPELINE, INC.   </t>
  </si>
  <si>
    <t xml:space="preserve">WHEELER, CLIFTON #1           </t>
  </si>
  <si>
    <t>KC PIPELINE</t>
  </si>
  <si>
    <t>SANGER HEIRS C/P-HANSON MINERA</t>
  </si>
  <si>
    <t xml:space="preserve">GRUY ESTATE C/P-GUERRA FLD    </t>
  </si>
  <si>
    <t xml:space="preserve">TEXACO GOUGER FEE #1          </t>
  </si>
  <si>
    <t>HIGH SIERRA</t>
  </si>
  <si>
    <t xml:space="preserve">LINDHOLM 80-1                 </t>
  </si>
  <si>
    <t>ANDERSON PETRO-EQUIP</t>
  </si>
  <si>
    <t xml:space="preserve">SANGER HEIRS NO 1             </t>
  </si>
  <si>
    <t>ANDERSON PETRO</t>
  </si>
  <si>
    <t xml:space="preserve">LYNES, J.R. ET AL #1          </t>
  </si>
  <si>
    <t>TRI-C GALLAGHER C/P</t>
  </si>
  <si>
    <t>SONAT MARKETING COMPANY</t>
  </si>
  <si>
    <t xml:space="preserve">MARTIN, T. #1                 </t>
  </si>
  <si>
    <t xml:space="preserve">SWIERC G. U. #1               </t>
  </si>
  <si>
    <t>HANSON PRODUCTION CO</t>
  </si>
  <si>
    <t xml:space="preserve">DOLAN GAS UNIT #1A CDP        </t>
  </si>
  <si>
    <t>HANSON PRODUCTION</t>
  </si>
  <si>
    <t>PETROCORP INCORPORAT</t>
  </si>
  <si>
    <t xml:space="preserve">PETROCORP C/P                 </t>
  </si>
  <si>
    <t>PETROCORP</t>
  </si>
  <si>
    <t xml:space="preserve">SIMRAY CAMPANA S. CENTRAL PT  </t>
  </si>
  <si>
    <t>EDGE PETROLEUM OPERA</t>
  </si>
  <si>
    <t xml:space="preserve">BECK #1 C/P                   </t>
  </si>
  <si>
    <t>EDGE PETROLEUM</t>
  </si>
  <si>
    <t>97JZ05</t>
  </si>
  <si>
    <t xml:space="preserve">CORDELE DEVELOPMENT </t>
  </si>
  <si>
    <t xml:space="preserve">MCLEAN BOWERS CENTRAL POINT   </t>
  </si>
  <si>
    <t>98JZ10</t>
  </si>
  <si>
    <t>TESORO BERRY R. COX CENTRAL PT</t>
  </si>
  <si>
    <t>98JZ12</t>
  </si>
  <si>
    <t xml:space="preserve">TESORO HOSKINS CENTRAL POINT  </t>
  </si>
  <si>
    <t>98JZ13</t>
  </si>
  <si>
    <t xml:space="preserve">ANDERSON LYNE CENTRAL POINT   </t>
  </si>
  <si>
    <t>PICKETT TEXAM CENTRAL POINT</t>
  </si>
  <si>
    <t>Cus terminated K eff March prod</t>
  </si>
  <si>
    <t>EAGLE GAS MARKETING</t>
  </si>
  <si>
    <t>No flow in 2 mos.</t>
  </si>
  <si>
    <t>No flow in 6 mos.</t>
  </si>
  <si>
    <t>New Asset deal-nom to FGT</t>
  </si>
  <si>
    <t>D&amp;P OPERATING-DRYERSDALE CDP</t>
  </si>
  <si>
    <t>D. W. PICKETT</t>
  </si>
  <si>
    <t>98MK06</t>
  </si>
  <si>
    <t>SIMRAY CAMPANA C/P</t>
  </si>
  <si>
    <t>AROC (TEXAS) INC.</t>
  </si>
  <si>
    <t>KERR-MCGREE OIL &amp; GAS</t>
  </si>
  <si>
    <t>SIMRAY OIL &amp; GAS, INC.</t>
  </si>
  <si>
    <t>ASHER CAMPANA C/P</t>
  </si>
  <si>
    <t>ASHER RESOURCES, INC.</t>
  </si>
  <si>
    <t>98MK09</t>
  </si>
  <si>
    <t>EEX OPERATING, L.P.</t>
  </si>
  <si>
    <t>APPLEGATE ALLEY GAS UNIT #1   C/P</t>
  </si>
  <si>
    <t>FOREST OIL CORPORATI</t>
  </si>
  <si>
    <t xml:space="preserve">MCALLEN GAS PLANT CONOCO      </t>
  </si>
  <si>
    <t>FOREST OIL</t>
  </si>
  <si>
    <t>19</t>
  </si>
  <si>
    <t>97MB01</t>
  </si>
  <si>
    <t>COASTAL OIL &amp; GAS US</t>
  </si>
  <si>
    <t xml:space="preserve">CAGE RANCH II #7091           </t>
  </si>
  <si>
    <t>SUEMAUR EXPL-EXXON CAGE 647 #1</t>
  </si>
  <si>
    <t>PRIZE ENERGY RESOURCES, INC.</t>
  </si>
  <si>
    <t>MILLER, ILSE C/P</t>
  </si>
  <si>
    <t>MANGEL C/P</t>
  </si>
  <si>
    <t xml:space="preserve">BLACK STONE MINERALS FEE #1   </t>
  </si>
  <si>
    <t>SETEX OIL</t>
  </si>
  <si>
    <t>20</t>
  </si>
  <si>
    <t>98MV05</t>
  </si>
  <si>
    <t>TRANSCO ENERGY MARKE</t>
  </si>
  <si>
    <t xml:space="preserve">EAST TEXAS OIL CO. FEE C-1,16 </t>
  </si>
  <si>
    <t>TRANSCO ENERGY MARKETING</t>
  </si>
  <si>
    <t xml:space="preserve">PETRA OLEUM CORP.   </t>
  </si>
  <si>
    <t xml:space="preserve">HILLISTER FLD-DAMSON C/P      </t>
  </si>
  <si>
    <t>PETRA OLEUM</t>
  </si>
  <si>
    <t xml:space="preserve">RICE, WM. INSTITUTE B #5      </t>
  </si>
  <si>
    <t xml:space="preserve">BOISE SOUTHERN #1             </t>
  </si>
  <si>
    <t>DUER WAGNER</t>
  </si>
  <si>
    <t>DURANGO PRODUCTION C</t>
  </si>
  <si>
    <t xml:space="preserve">KIRBY STEPHENSON 4            </t>
  </si>
  <si>
    <t>DURANGO PRODUCTION</t>
  </si>
  <si>
    <t xml:space="preserve">OGA 1994-1 LTD.     </t>
  </si>
  <si>
    <t xml:space="preserve">CARTER, W.T. B #2             </t>
  </si>
  <si>
    <t>OGA 1994-1 LTD</t>
  </si>
  <si>
    <t xml:space="preserve">SEMINOLE PRODUCTION </t>
  </si>
  <si>
    <t xml:space="preserve">ARCO FEE #1 (TYLER COUNTY)    </t>
  </si>
  <si>
    <t xml:space="preserve">CARTER, W.T. -C- #3           </t>
  </si>
  <si>
    <t xml:space="preserve">EAST TEXAS OIL CO. B-3        </t>
  </si>
  <si>
    <t>H. C. CLUB #1</t>
  </si>
  <si>
    <t>SE PIPELINE CONSOLIDATORS, INC.</t>
  </si>
  <si>
    <t>96SB01</t>
  </si>
  <si>
    <t xml:space="preserve">BLACK STONE MINERALS FEE #1U  </t>
  </si>
  <si>
    <t>K terminated eff 10/1/00</t>
  </si>
  <si>
    <t>HPLC buying gas on MidConn; K to be terminated eff 11/1</t>
  </si>
  <si>
    <t>CUMMINS &amp; WALKER OIL CO.</t>
  </si>
  <si>
    <t>TEXAKOTA OIL COMPANY</t>
  </si>
  <si>
    <t>MCRAE A" #6                  "</t>
  </si>
  <si>
    <t>TEXACOTA OIL</t>
  </si>
  <si>
    <t>97MV03</t>
  </si>
  <si>
    <t>SONAT EXPLORATION CO</t>
  </si>
  <si>
    <t>This is all Rio Vista</t>
  </si>
  <si>
    <t>No flow per meter statement</t>
  </si>
  <si>
    <t>See Falcon</t>
  </si>
  <si>
    <t>CORDELE</t>
  </si>
  <si>
    <t>Carrizo(HALL HOUSTON OIL)</t>
  </si>
  <si>
    <t>At another meter-same terms</t>
  </si>
  <si>
    <t>99GB02</t>
  </si>
  <si>
    <t>99GB07</t>
  </si>
  <si>
    <t>99GB04</t>
  </si>
  <si>
    <t>99GB06</t>
  </si>
  <si>
    <t>99GB05</t>
  </si>
  <si>
    <t>99GB01</t>
  </si>
  <si>
    <t>98BZ07</t>
  </si>
  <si>
    <t>SAXET</t>
  </si>
  <si>
    <t>11/2 turn-on - 11/3 shut-in H2S exposure</t>
  </si>
  <si>
    <t>GASPER RICE RESOURCES, LTD</t>
  </si>
  <si>
    <t>GASPER SHIELD</t>
  </si>
  <si>
    <t>N. WORD FLD C/P</t>
  </si>
  <si>
    <t>FORGASON #1</t>
  </si>
  <si>
    <t>DALE OPERATING COMPANY</t>
  </si>
  <si>
    <t>ALLEN #2</t>
  </si>
  <si>
    <t xml:space="preserve">C &amp; E LUCAS CENTRAL POINT      </t>
  </si>
  <si>
    <t>TEXLAN OIL COMPANY</t>
  </si>
  <si>
    <t>k terminated eff 8/15/00</t>
  </si>
  <si>
    <t>TEXOMA/CEDAR ITE</t>
  </si>
  <si>
    <t>VINTAGE GAS, INC.</t>
  </si>
  <si>
    <t>VINTAGE PIPELINE</t>
  </si>
  <si>
    <t>OAKVILLE FLD TEXAS CRUDE CP</t>
  </si>
  <si>
    <t>PAN GRANDE PIPELINE, LLC</t>
  </si>
  <si>
    <t>MAYNARD OIL COMPANY</t>
  </si>
  <si>
    <t>PHILLIPS/GUERRA C/P</t>
  </si>
  <si>
    <t>VAQUILLAS RANCH CO. LTD. 67 #4</t>
  </si>
  <si>
    <t>21</t>
  </si>
  <si>
    <t>RANGER OIL COMPANY</t>
  </si>
  <si>
    <t>THE STATE OF TEXAS</t>
  </si>
  <si>
    <t>ALCORN INTEREST</t>
  </si>
  <si>
    <t>GEORGE A. ALCORN, INC.</t>
  </si>
  <si>
    <t>RICHARD B. BEARD</t>
  </si>
  <si>
    <t>BURGHER ENTERPRISES, INC.</t>
  </si>
  <si>
    <t>DARRINGTON UNIT #1 C/P</t>
  </si>
  <si>
    <t xml:space="preserve">CONOCO INC.         </t>
  </si>
  <si>
    <t xml:space="preserve">DIX RANCH C/P-TEXACO INC.     </t>
  </si>
  <si>
    <t>CONOCO INC.</t>
  </si>
  <si>
    <t>D&amp;P OPERATING-DRYSDALE C/P</t>
  </si>
  <si>
    <t>COLOGNE PRODUCTION COMPANY</t>
  </si>
  <si>
    <t>COLOGNE C/P</t>
  </si>
  <si>
    <t>SUGAREK GAS UNIT C/P</t>
  </si>
  <si>
    <t xml:space="preserve">BIG COWBOY C/P #1 SOUTH-EO&amp;G  </t>
  </si>
  <si>
    <t xml:space="preserve">BIG COWBOY CMP 2 NORTH        </t>
  </si>
  <si>
    <t xml:space="preserve">VAQUILLAS 1953 #4             </t>
  </si>
  <si>
    <t>EO&amp;G BIG COWBOY</t>
  </si>
  <si>
    <t xml:space="preserve">VAQUILLAS RANCH C/P-CARR FLD  </t>
  </si>
  <si>
    <t xml:space="preserve">APPLEGATE ALLEY GAS UNIT #1   </t>
  </si>
  <si>
    <t xml:space="preserve">HIRSCH ESTATE 2094 #2         </t>
  </si>
  <si>
    <t>DESPAIN/EOG</t>
  </si>
  <si>
    <t>MCCOMBS ZOCH C/P</t>
  </si>
  <si>
    <t>98GV01</t>
  </si>
  <si>
    <t>CANYON OIL &amp; GAS EXPLORATION</t>
  </si>
  <si>
    <t>22</t>
  </si>
  <si>
    <t>YATES ENERGY CORPORA</t>
  </si>
  <si>
    <t>PAWNEE TREATING PLT-PARKER PAR</t>
  </si>
  <si>
    <t>YATES ENERGY</t>
  </si>
  <si>
    <t>CICO OIL &amp; GAS COMPANY</t>
  </si>
  <si>
    <t>CICO OIL &amp; GAS LENNOX C/P</t>
  </si>
  <si>
    <t>UNION GAS COLETO POINT C/P</t>
  </si>
  <si>
    <t>HAMILL(WILCOX)GAS UNIT NO.1 #3</t>
  </si>
  <si>
    <t>23</t>
  </si>
  <si>
    <t>SILVER PINES ENERGY CORPORATION</t>
  </si>
  <si>
    <t>BAMMEL-CENTRAL SEPARATOR</t>
  </si>
  <si>
    <t>No flow per Meter Stm.</t>
  </si>
  <si>
    <t>Need</t>
  </si>
  <si>
    <t>Well Dormant</t>
  </si>
  <si>
    <t>99TG22</t>
  </si>
  <si>
    <t>99TG24</t>
  </si>
  <si>
    <t>99MJ16</t>
  </si>
  <si>
    <t>99MB02</t>
  </si>
  <si>
    <t>97MJ01</t>
  </si>
  <si>
    <t>99AM03</t>
  </si>
  <si>
    <t>99MJ21</t>
  </si>
  <si>
    <t>99BR16</t>
  </si>
  <si>
    <t>99TG23</t>
  </si>
  <si>
    <t>99JZ11</t>
  </si>
  <si>
    <t>99JA15</t>
  </si>
  <si>
    <t>98GV27</t>
  </si>
  <si>
    <t>98JZ28</t>
  </si>
  <si>
    <t>desk  meter</t>
  </si>
  <si>
    <t>HEATHERLOCH MUNICIPA</t>
  </si>
  <si>
    <t xml:space="preserve">HEATHERLOCH MUD #2            </t>
  </si>
  <si>
    <t>HEATHERLOCH</t>
  </si>
  <si>
    <t>EOG MCLAUGHLIN #1 AND #2</t>
  </si>
  <si>
    <t>97MV11</t>
  </si>
  <si>
    <t>OFF</t>
  </si>
  <si>
    <t>VELA C/P - ROLETA (FALCON SYST</t>
  </si>
  <si>
    <t>VOLPE C/P EOG</t>
  </si>
  <si>
    <t xml:space="preserve">   </t>
  </si>
  <si>
    <t>HESCO GATHERING OIL CO., INC.</t>
  </si>
  <si>
    <t>DUKE ENERGY TRADING &amp; MARKETING</t>
  </si>
  <si>
    <t>LUNDELL MINERALS #1 C/P</t>
  </si>
  <si>
    <t>BONEBRAKE DELVRY - AMERICAN P/</t>
  </si>
  <si>
    <t>Waiting on cus nom Feb actual (1-15 days)</t>
  </si>
  <si>
    <t>Jan actual</t>
  </si>
  <si>
    <t>Feb actual</t>
  </si>
  <si>
    <t>JERRY VAN BEVEREN</t>
  </si>
  <si>
    <t>THE HOUSTON EXPLORATION</t>
  </si>
  <si>
    <t>N/A</t>
  </si>
  <si>
    <t xml:space="preserve">BLESSING PLT DEHYD-CHAN SUE   </t>
  </si>
  <si>
    <t>RINEHART #1</t>
  </si>
  <si>
    <t>98GB05</t>
  </si>
  <si>
    <t>HPLR 2% TESORO</t>
  </si>
  <si>
    <t>HPLR 2.5% TESORO</t>
  </si>
  <si>
    <t>HPLR 4% WELLHAUSEN</t>
  </si>
  <si>
    <t>ENTEX</t>
  </si>
  <si>
    <t>UA4</t>
  </si>
  <si>
    <t>BAKER CENTRAL CP</t>
  </si>
  <si>
    <t>AMERADA HESS CORPORATION</t>
  </si>
  <si>
    <t>ANADARKO PETROLEUM CORP</t>
  </si>
  <si>
    <t>APACHE CORPORATION</t>
  </si>
  <si>
    <t>BARRETT RESOURCES CORPORATION</t>
  </si>
  <si>
    <t>CROSSTEX ENERGY SERVICES, LTD</t>
  </si>
  <si>
    <t>MARINER ENERGY, INC.</t>
  </si>
  <si>
    <t>OCEAN ENERGY, INC.</t>
  </si>
  <si>
    <t>SENECA RESOURCES CORPORATION</t>
  </si>
  <si>
    <t>ST. MARY LAND &amp; EXPLORATION CO.</t>
  </si>
  <si>
    <t>WALTER OIL &amp; GAS CORPORATION</t>
  </si>
  <si>
    <t>OCONNER BP CENTRAL POINT</t>
  </si>
  <si>
    <t>DECKER LUBY CENTRAL POINT</t>
  </si>
  <si>
    <t>per Lisa Hesse list 6/10/98</t>
  </si>
  <si>
    <t>PIONEER GAS PIPELINE</t>
  </si>
  <si>
    <t>CORPUS CHRISTI, W (CANUS) CP</t>
  </si>
  <si>
    <t>RCI ENERGY</t>
  </si>
  <si>
    <t>ROYAL PRODUCTION COMPANY, INC.</t>
  </si>
  <si>
    <t>SOUR LAKE E. FLD. C/P HUBER</t>
  </si>
  <si>
    <t>HURTA #1 CENTRAL POINT</t>
  </si>
  <si>
    <t>FAULCONER 1999,LLC</t>
  </si>
  <si>
    <t>SUGAR CREEK CP</t>
  </si>
  <si>
    <t>TORCH-RALLY PARTNERS, LP</t>
  </si>
  <si>
    <t>COMPRESSOR FUEL</t>
  </si>
  <si>
    <t>PIPELINE DRIP</t>
  </si>
  <si>
    <t>LOSS DUE TO CONSTRUCTION</t>
  </si>
  <si>
    <t>SHRINK THREE RIVERS</t>
  </si>
  <si>
    <t>BANK IMBALANCE</t>
  </si>
  <si>
    <t>LINEPACK</t>
  </si>
  <si>
    <t>TOTAL SALE TO HPLR</t>
  </si>
  <si>
    <t>Grand Total</t>
  </si>
  <si>
    <t>99GV06</t>
  </si>
  <si>
    <t>C &amp; E ALLISON CENTRAL POINT</t>
  </si>
  <si>
    <t>99JZ05</t>
  </si>
  <si>
    <t>HIGHLAND P/L-JONES CDP</t>
  </si>
  <si>
    <t>99JA05</t>
  </si>
  <si>
    <t>VASTAR RESOURCES, INC.</t>
  </si>
  <si>
    <t>NEED</t>
  </si>
  <si>
    <t>SANCHEZ OIL &amp; GAS</t>
  </si>
  <si>
    <t>99TG08</t>
  </si>
  <si>
    <t>SANDALWOOD A/S CENTRAL POINT</t>
  </si>
  <si>
    <t>SANDALWOOD OIL &amp; GAS</t>
  </si>
  <si>
    <t>99GV11</t>
  </si>
  <si>
    <t>Steve Weller to Jill Zivley; replaces metervols.xls for georgis; quote for less 1,000/d was $0.15</t>
  </si>
  <si>
    <t>per Lisa Hesse list 6/10/99; rate reduced to $0.07 or $0.065 for &gt; 20,000/d</t>
  </si>
  <si>
    <t>CROSS TIMBERS ENERGY</t>
  </si>
  <si>
    <t>WSGU (WALKE-2)#5</t>
  </si>
  <si>
    <t>CAMERON TAYLOR #1</t>
  </si>
  <si>
    <t>PETROPRO - TX DESK @ 6896 Zone 1</t>
  </si>
  <si>
    <t>GAS LIFT - LAMAY @ 1591 Zone 12</t>
  </si>
  <si>
    <t>BRAMMER CONTRACTING</t>
  </si>
  <si>
    <t>JAMBERS, GEORGE T. #1</t>
  </si>
  <si>
    <t>WESTFIELD #1</t>
  </si>
  <si>
    <t>VASTAR PDC</t>
  </si>
  <si>
    <t>HYDROCARBON LEASE MGMT, INC.</t>
  </si>
  <si>
    <t>MILBERGER #1 C/P</t>
  </si>
  <si>
    <t>BELCO COLETO GATHERING C/P</t>
  </si>
  <si>
    <t>TRAYLOR, GENE CDP-ROWE FLD</t>
  </si>
  <si>
    <t>RANGE RESOURCES</t>
  </si>
  <si>
    <t>RANGE DIX #10 C/P</t>
  </si>
  <si>
    <t>JANSA CDP</t>
  </si>
  <si>
    <t>BERRYMAN CDP</t>
  </si>
  <si>
    <t>GMT COMPANY</t>
  </si>
  <si>
    <t>UNKNOWN</t>
  </si>
  <si>
    <t>UNK</t>
  </si>
  <si>
    <t>GOLDSTON</t>
  </si>
  <si>
    <t>COYLE CONCORD</t>
  </si>
  <si>
    <t>HAMMON</t>
  </si>
  <si>
    <t>BAKER CP</t>
  </si>
  <si>
    <t>DRISCOLL CP</t>
  </si>
  <si>
    <t>ENCINA BOLING CENTRAL POINT</t>
  </si>
  <si>
    <t>Engroup Resources</t>
  </si>
  <si>
    <t>X</t>
  </si>
  <si>
    <t>DUMP</t>
  </si>
  <si>
    <t>BELLWETHER EXPLORATION</t>
  </si>
  <si>
    <t>001Gulf Coast</t>
  </si>
  <si>
    <t>001Gulf Energy</t>
  </si>
  <si>
    <t>TEEPEE PETROLEUM COMPANY</t>
  </si>
  <si>
    <t>HARKINS/DREYER</t>
  </si>
  <si>
    <t>HAILEY RANCH C/P</t>
  </si>
  <si>
    <t>CHECK FIGURES -----------&gt;</t>
  </si>
  <si>
    <t>No aug flow-terminated</t>
  </si>
  <si>
    <t>PRIZE ENERGY</t>
  </si>
  <si>
    <t>OSTER  CREEK</t>
  </si>
  <si>
    <t>CLAYWEST</t>
  </si>
  <si>
    <t>Spot</t>
  </si>
  <si>
    <t>KALINA</t>
  </si>
  <si>
    <t>All gas at this point purchased from KCS only</t>
  </si>
  <si>
    <t>WHORTEN CENTRAL POINT</t>
  </si>
  <si>
    <t>faciltation report</t>
  </si>
  <si>
    <t>advised DF</t>
  </si>
  <si>
    <t>faciltation reprot</t>
  </si>
  <si>
    <t>STATCO OPERATING, INC.</t>
  </si>
  <si>
    <t>ROECKER #1</t>
  </si>
  <si>
    <t>EMBASSY NATURAL GAS, INC.</t>
  </si>
  <si>
    <t>KMID/HPL INTERCONNECT</t>
  </si>
  <si>
    <t>FAIRWAYS SPECIALTY</t>
  </si>
  <si>
    <t>OCTOBER</t>
  </si>
  <si>
    <t>x</t>
  </si>
  <si>
    <t>Columns for Current Month's Nom</t>
  </si>
  <si>
    <t>CO</t>
  </si>
  <si>
    <t>AVAIL</t>
  </si>
  <si>
    <t>SHORT SYN NO</t>
  </si>
  <si>
    <t>TYPE</t>
  </si>
  <si>
    <t>SOURCE</t>
  </si>
  <si>
    <t>FACILITY NAME</t>
  </si>
  <si>
    <t>New Asset Deal in negoiation- B. Riley</t>
  </si>
  <si>
    <t>METER</t>
  </si>
  <si>
    <t>SYSTEM</t>
  </si>
  <si>
    <t>WELLHEAD or
INTERCONNECT</t>
  </si>
  <si>
    <t>3RD PARTY</t>
  </si>
  <si>
    <t>FULBRIGHT C/P</t>
  </si>
  <si>
    <t>FREEMAN PROD-MAXINE FIELD</t>
  </si>
  <si>
    <t>TEJONES OPERATING CORPORATION</t>
  </si>
  <si>
    <t>CUSTOMER GROUP</t>
  </si>
  <si>
    <t>INSERT TO BALANCE NOM</t>
  </si>
  <si>
    <t>TRADE ZONE</t>
  </si>
  <si>
    <t>CPR</t>
  </si>
  <si>
    <t>DESK GRANDPA
OR PIPELINE CONTRACT</t>
  </si>
  <si>
    <t>PRODUCER SERVICES NUMBER</t>
  </si>
  <si>
    <t>facilitation report</t>
  </si>
  <si>
    <t>Transport Only</t>
  </si>
  <si>
    <t>UPSTREAM ENERGY SERV</t>
  </si>
  <si>
    <t xml:space="preserve">LA PERLA FLD CMP -EGP         </t>
  </si>
  <si>
    <t>WELLHEAD</t>
  </si>
  <si>
    <t>FIRM</t>
  </si>
  <si>
    <t>CCGM, LP</t>
  </si>
  <si>
    <t>HOOVER BRISCOE #1 C/P</t>
  </si>
  <si>
    <t>ATMIC HURTA #1 C/P</t>
  </si>
  <si>
    <t>2000MJ08</t>
  </si>
  <si>
    <t>THIRD</t>
  </si>
  <si>
    <t>UPSTREAM ENERGY</t>
  </si>
  <si>
    <t>01</t>
  </si>
  <si>
    <t>contract returned to desk</t>
  </si>
  <si>
    <t>DESK</t>
  </si>
  <si>
    <t>NO</t>
  </si>
  <si>
    <t xml:space="preserve">MARTINEZ, EUDOXIO #10         </t>
  </si>
  <si>
    <t>EOG</t>
  </si>
  <si>
    <t>ENRON OIL &amp; GAS</t>
  </si>
  <si>
    <t>GRANDPA</t>
  </si>
  <si>
    <t>EOG/LAS OVEJAS</t>
  </si>
  <si>
    <t>INSERT</t>
  </si>
  <si>
    <t>97MV13</t>
  </si>
  <si>
    <t xml:space="preserve">LAS OVEJAS (M&amp;F)-ARCO D/P     </t>
  </si>
  <si>
    <t xml:space="preserve">BRUNI MINERAL -C- #1          </t>
  </si>
  <si>
    <t xml:space="preserve">AVIATORS GAS UNIT #1          </t>
  </si>
  <si>
    <t>KENNE EXPLORATION</t>
  </si>
  <si>
    <t>k term; prod acq by White Oak</t>
  </si>
  <si>
    <t>WHITE OAK ENERGY, LLC</t>
  </si>
  <si>
    <t>PINTAIL PRODUCTION C</t>
  </si>
  <si>
    <t xml:space="preserve">LAS OVEJAS COMNPT             </t>
  </si>
  <si>
    <t>SPOT</t>
  </si>
  <si>
    <t>COBRA OIL AND GAS</t>
  </si>
  <si>
    <t>DECKER OPERATING</t>
  </si>
  <si>
    <t>HAT OIL &amp; GAS</t>
  </si>
  <si>
    <t>CROSSTIMBERS</t>
  </si>
  <si>
    <t>TEXACO FEE</t>
  </si>
  <si>
    <t>LAMPLEY WELLS CDP</t>
  </si>
  <si>
    <t>STATUS</t>
  </si>
  <si>
    <t>FIELD EXPLORATION, INC.</t>
  </si>
  <si>
    <t>MOUNT LUCAS FLD-CORPENING C/P</t>
  </si>
  <si>
    <t>Mtr assigned to Vincero</t>
  </si>
  <si>
    <t>PINTAIL PRODUCTION</t>
  </si>
  <si>
    <t xml:space="preserve">LAS OVEJAS COMNPT - ARCO      </t>
  </si>
  <si>
    <t xml:space="preserve">L E BRUNI LEASE CMP           </t>
  </si>
  <si>
    <t>MARSHALL, S.G. C/P - J.C.MARTI</t>
  </si>
  <si>
    <t xml:space="preserve">THOMPSONVILLE STA PGEV HPL    </t>
  </si>
  <si>
    <t>INTERCONNECT</t>
  </si>
  <si>
    <t>COX EXPLORATION</t>
  </si>
  <si>
    <t>TRIBO PETROLEUM</t>
  </si>
  <si>
    <t>ATASCA RESOURCES, IN</t>
  </si>
  <si>
    <t xml:space="preserve">BENAVIDES, B.R. #1            </t>
  </si>
  <si>
    <t>ATASCA RESOURCES</t>
  </si>
  <si>
    <t xml:space="preserve">STATES, INC.        </t>
  </si>
  <si>
    <t xml:space="preserve">RANGEL, B. M. #2              </t>
  </si>
  <si>
    <t>STATES, INC.</t>
  </si>
  <si>
    <t>PIPELINE</t>
  </si>
  <si>
    <t>98MV01</t>
  </si>
  <si>
    <t xml:space="preserve">REH ENERGY, INC.    </t>
  </si>
  <si>
    <t xml:space="preserve">VAQUILLAS RANCH #2            </t>
  </si>
  <si>
    <t xml:space="preserve">VAQUILLAS RANCH S.E.A. #1     </t>
  </si>
  <si>
    <t xml:space="preserve">LUNDELL 40 #2 CMP             </t>
  </si>
  <si>
    <t xml:space="preserve">BRISCOE D #14                 </t>
  </si>
  <si>
    <t>99AM13</t>
  </si>
  <si>
    <t>99JM03</t>
  </si>
  <si>
    <t>CINERGY (WAS PRODUCERS ENERGY MAR)</t>
  </si>
  <si>
    <t>99BR17</t>
  </si>
  <si>
    <t>CINERGY (FOR PRODUCERS ENERGY MAR)</t>
  </si>
  <si>
    <t>98BZ01</t>
  </si>
  <si>
    <t>99GB03</t>
  </si>
  <si>
    <t>99JA16</t>
  </si>
  <si>
    <t>99JA17</t>
  </si>
  <si>
    <t>99JA18</t>
  </si>
  <si>
    <t>99JZ13</t>
  </si>
  <si>
    <t>99MJ22</t>
  </si>
  <si>
    <t>99MJ19</t>
  </si>
  <si>
    <t>99MJ23</t>
  </si>
  <si>
    <t>99MJ24</t>
  </si>
  <si>
    <t>99MJ25</t>
  </si>
  <si>
    <t>99JM01</t>
  </si>
  <si>
    <t>99JM04</t>
  </si>
  <si>
    <t>99JM05</t>
  </si>
  <si>
    <t>99JM06</t>
  </si>
  <si>
    <t>BENAVIDES, BELIA R. C" #1A   "</t>
  </si>
  <si>
    <t xml:space="preserve">H.L. PENA #1 C/P              </t>
  </si>
  <si>
    <t xml:space="preserve">MARTINEZ, S. #1               </t>
  </si>
  <si>
    <t>HURD ENTERPRISES LTD</t>
  </si>
  <si>
    <t xml:space="preserve">FULLBRIGHT C/P                </t>
  </si>
  <si>
    <t>HURD ENTERPRISES</t>
  </si>
  <si>
    <t>SAMSON LONE STAR LIM</t>
  </si>
  <si>
    <t xml:space="preserve">PREMIER-ZIMMERMAN CENTRAL PT  </t>
  </si>
  <si>
    <t>SAMSON LONE STAR LIMITED</t>
  </si>
  <si>
    <t>No Dec or Jan flow</t>
  </si>
  <si>
    <t>meter has flowed in 4 mos.</t>
  </si>
  <si>
    <t>LYNX ENERGY COMPANY</t>
  </si>
  <si>
    <t>DECKER LAURELES FARM C/P</t>
  </si>
  <si>
    <t>HENNING PRODUCTION CO. INC.</t>
  </si>
  <si>
    <t>HENGEL #1-2 C/P</t>
  </si>
  <si>
    <t>LINDHOLM CMP</t>
  </si>
  <si>
    <t>LINDHOLM OIL, INC.</t>
  </si>
  <si>
    <t>UNION GAS COMPANY</t>
  </si>
  <si>
    <t>UNION GAS THAMM C/P</t>
  </si>
  <si>
    <t>UNION GAS DOEHRMAN C/P</t>
  </si>
  <si>
    <t>KCS RESOUCES</t>
  </si>
  <si>
    <t>DICKENSON BAYOU C/P</t>
  </si>
  <si>
    <t>k terminated eff 7/31/00</t>
  </si>
  <si>
    <t>SEA/HPL - FREEPORT</t>
  </si>
  <si>
    <t>SAXET THOMPSONVILLE C/P (OSPRY #3)</t>
  </si>
  <si>
    <t>E.O.G. ESCAMILLA CENTRAL POINT</t>
  </si>
  <si>
    <t>97MV10</t>
  </si>
  <si>
    <t>TESORO E &amp; P COMPANY</t>
  </si>
  <si>
    <t xml:space="preserve">TESORO LOPEZ CENTRAL POINT    </t>
  </si>
  <si>
    <t>98JZ07</t>
  </si>
  <si>
    <t>HEADINGTON OIL COMPA</t>
  </si>
  <si>
    <t xml:space="preserve">ECKERMAN, W.R. UNIT #1        </t>
  </si>
  <si>
    <t>HEADINGTON OIL</t>
  </si>
  <si>
    <t>02</t>
  </si>
  <si>
    <t>TIERRA DAVID</t>
  </si>
  <si>
    <t>WHITING PETROLEUM</t>
  </si>
  <si>
    <t>PI ENERGY CORPORATIO</t>
  </si>
  <si>
    <t>CHAPMAN HEIRS A" #1141       "</t>
  </si>
  <si>
    <t>PI ENERGY</t>
  </si>
  <si>
    <t>MAGNUM PRODUCING &amp; O</t>
  </si>
  <si>
    <t>RALLY PIPELINE</t>
  </si>
  <si>
    <t>HOUSTON EXPLORATION</t>
  </si>
  <si>
    <t>HIGH ISLAND #138</t>
  </si>
  <si>
    <t>HIHNANT FULBRIGHT "J" GU #1</t>
  </si>
  <si>
    <t>BENNET JM #1</t>
  </si>
  <si>
    <t>LINCOLN/OLMITOS-HUGHES</t>
  </si>
  <si>
    <t>AGUA DULCE F/D-HUGHES C/P</t>
  </si>
  <si>
    <t>EGYPT LATERAL - BRIDGE LATERAL</t>
  </si>
  <si>
    <t>MCBEE OPERATING COMPANY, LLC</t>
  </si>
  <si>
    <t>ROSEWOOD FLD  C/P - AMAGAS</t>
  </si>
  <si>
    <t>ROOS #1 CDP</t>
  </si>
  <si>
    <t>OUTLAR, LB JR. CENTRAL POINT</t>
  </si>
  <si>
    <t>MODERN EXPLORATION, INC.</t>
  </si>
  <si>
    <t>HRH PARTNERS, LTD</t>
  </si>
  <si>
    <t>EL PASO PRODUCTION</t>
  </si>
  <si>
    <t>EEX E &amp; P COMPANY</t>
  </si>
  <si>
    <t>SAXET THOMPSONVILLE C/P (OSPRY #1)</t>
  </si>
  <si>
    <t>SAXET THOMPSONVILLE C/P (OSPRY #2)</t>
  </si>
  <si>
    <t>JANUARY VARIANCE
FACILITATION REPORT VS
ACTUAL NOM</t>
  </si>
  <si>
    <t>MAR ACTUAL NOM</t>
  </si>
  <si>
    <t>DEWBRE PETROLEUM CORPORATION</t>
  </si>
  <si>
    <t>HPL/TGPL RIVERSIDE STATION</t>
  </si>
  <si>
    <t>SALE SIDE OF CLECO PURCH</t>
  </si>
  <si>
    <t>STEELE, L.M. TRUST #1</t>
  </si>
  <si>
    <t>TITAN PETROLEUM</t>
  </si>
  <si>
    <t>WELHAUSEN MCMULLEN C/P</t>
  </si>
  <si>
    <t>WALTER OIL &amp; GAS</t>
  </si>
  <si>
    <t xml:space="preserve">DOUGHTY-SABINE C/P            </t>
  </si>
  <si>
    <t>MAGNUM PRODUCING</t>
  </si>
  <si>
    <t>MID-CONTINENT ENERGY</t>
  </si>
  <si>
    <t>ONYX GAS MARKETING C</t>
  </si>
  <si>
    <t xml:space="preserve">BLUNTZER, ROBERT D ET AL #2   </t>
  </si>
  <si>
    <t>ONYX GAS MARKETING</t>
  </si>
  <si>
    <t xml:space="preserve">SHORELINE GAS INC.  </t>
  </si>
  <si>
    <t>UNION CENTRAL B" #19         "</t>
  </si>
  <si>
    <t>BJD-ESS CORPORATION</t>
  </si>
  <si>
    <t>GARRISON CRANZ C/P</t>
  </si>
  <si>
    <t>no longer buying gas</t>
  </si>
  <si>
    <t xml:space="preserve">COOKE/LONDON C/P-DOUGHTY FLD  </t>
  </si>
  <si>
    <t>HUNT OIL</t>
  </si>
  <si>
    <t>DOMINION CORPORATION</t>
  </si>
  <si>
    <t>Desk contract</t>
  </si>
  <si>
    <t>MAGNUM PRODUCING &amp; OPERATING</t>
  </si>
  <si>
    <t>NASSER CENTRAL POINT</t>
  </si>
  <si>
    <t>BANQUETTE, N. FLD -DOMINION C/</t>
  </si>
  <si>
    <t>CODY ENERGY, LLC</t>
  </si>
  <si>
    <t>SHERMAN, TOM MASTER C/P</t>
  </si>
  <si>
    <t>NONE</t>
  </si>
  <si>
    <t>DOMINION CORP</t>
  </si>
  <si>
    <t>D.Y. EXPLORATION, IN</t>
  </si>
  <si>
    <t xml:space="preserve">ADAMS #1, 2 &amp; 3               </t>
  </si>
  <si>
    <t>D. Y. EXPLORATION</t>
  </si>
  <si>
    <t>NEUMIN</t>
  </si>
  <si>
    <t xml:space="preserve">NUEMIN STOVALL CENTRAL POINT </t>
  </si>
  <si>
    <t>COBRA TIGNER</t>
  </si>
  <si>
    <t xml:space="preserve">ADAMS, NINA EST. #8           </t>
  </si>
  <si>
    <t>NORTHINGTON</t>
  </si>
  <si>
    <t>Deal is dead</t>
  </si>
  <si>
    <t>ENGROUP/MSR EXPLORATION, INC</t>
  </si>
  <si>
    <t>CLIFFWOOD-SONAT MARKETING COMPANY</t>
  </si>
  <si>
    <t>Terminated</t>
  </si>
  <si>
    <t>RUSSELL BROWN</t>
  </si>
  <si>
    <t xml:space="preserve">BALDWIN FLD C/P-AMOCO         </t>
  </si>
  <si>
    <t>APTIAN ENERGY</t>
  </si>
  <si>
    <t xml:space="preserve">LONDON WARD UNIT #1           </t>
  </si>
  <si>
    <t>D. ALLEN GEISER</t>
  </si>
  <si>
    <t xml:space="preserve">DUNN-MCCAMPBELL -A- #4        </t>
  </si>
  <si>
    <t>TEXAS ENVIRONMENTAL</t>
  </si>
  <si>
    <t>SPRINT SOUTH</t>
  </si>
  <si>
    <t>FLATO FRANKLIN C/P</t>
  </si>
  <si>
    <t>ENCINA GAS PIPELINE</t>
  </si>
  <si>
    <t>98JA05</t>
  </si>
  <si>
    <t>HAT OIL AND GAS</t>
  </si>
  <si>
    <t>JR DEERING</t>
  </si>
  <si>
    <t>MARWELL PETROLEUM IN</t>
  </si>
  <si>
    <t xml:space="preserve">WISCH-ST PLEDGER C/P          </t>
  </si>
  <si>
    <t>Lamphier</t>
  </si>
  <si>
    <t>Non-HPLC pipe</t>
  </si>
  <si>
    <t>BUHLER CENTRAL POINT</t>
  </si>
  <si>
    <t>SUEMAUR EXPLORATION, INC.</t>
  </si>
  <si>
    <t>BURNETT CENTRAL POINT</t>
  </si>
  <si>
    <t>BURNETT C/P</t>
  </si>
  <si>
    <t>MARWELL PETROLEUM</t>
  </si>
  <si>
    <t>03</t>
  </si>
  <si>
    <t>MERIT ENERGY PARTNER</t>
  </si>
  <si>
    <t xml:space="preserve">PENNZOIL/PLEDGER C/P          </t>
  </si>
  <si>
    <t>MERIT ENERGY</t>
  </si>
  <si>
    <t xml:space="preserve">HILCORP REDMOND CREEK C/P     </t>
  </si>
  <si>
    <t>HILCORP ENERGY</t>
  </si>
  <si>
    <t>97MJ02</t>
  </si>
  <si>
    <t>DEWBRE PETROLEUM</t>
  </si>
  <si>
    <t>97MC06</t>
  </si>
  <si>
    <t>OIL &amp; GAS TITLE HOLD</t>
  </si>
  <si>
    <t xml:space="preserve">ULRICH FLD -NERCO O &amp; G       </t>
  </si>
  <si>
    <t>OIL &amp; GAS TITLE</t>
  </si>
  <si>
    <t>04</t>
  </si>
  <si>
    <t xml:space="preserve">PETROMAC, INC.      </t>
  </si>
  <si>
    <t xml:space="preserve">SHERIDAN SHELL OIL - HPL      </t>
  </si>
  <si>
    <t>05</t>
  </si>
  <si>
    <t xml:space="preserve">SCHORRE GAS UNIT              </t>
  </si>
  <si>
    <t>XPLOR ENERGY</t>
  </si>
  <si>
    <t>DOUBLE EAGLE PETROLEUM</t>
  </si>
  <si>
    <t xml:space="preserve">CORDELE FIELD COMMONPOINT     </t>
  </si>
  <si>
    <t>O'CONNOR &amp; HEWITT LT</t>
  </si>
  <si>
    <t xml:space="preserve">O'CONNOR -E- #E2              </t>
  </si>
  <si>
    <t>O'CONNOR &amp; HEWITT</t>
  </si>
  <si>
    <t>98MC01</t>
  </si>
  <si>
    <t>WAGNER &amp; BROWN LTD.</t>
  </si>
  <si>
    <t xml:space="preserve">LAKE PASTURE C/P              </t>
  </si>
  <si>
    <t xml:space="preserve">MJG INC.            </t>
  </si>
  <si>
    <t xml:space="preserve">MILLER ALBRECHT UNIT #1 A     </t>
  </si>
  <si>
    <t xml:space="preserve">NEEDVILLE GAS UNIT NO. 1 #3   </t>
  </si>
  <si>
    <t>KAISER-FRANCIS</t>
  </si>
  <si>
    <t xml:space="preserve">OCONNOR, THOMAS -B- # 25      </t>
  </si>
  <si>
    <t xml:space="preserve">OCONNOR DELIVERY POINT #1     </t>
  </si>
  <si>
    <t>HASSIE HUNT EXPLORAT</t>
  </si>
  <si>
    <t>HASSIE HUNT EXPLORATION</t>
  </si>
  <si>
    <t xml:space="preserve">WESTHOFF, A.E.                </t>
  </si>
  <si>
    <t xml:space="preserve">ATKINSON, MARY E. #1          </t>
  </si>
  <si>
    <t>ELLSWORTH, HENRY P (</t>
  </si>
  <si>
    <t xml:space="preserve">SPEAKS SW COMNPT              </t>
  </si>
  <si>
    <t>CIMA ENERGY</t>
  </si>
  <si>
    <t>PRIME ENERGY</t>
  </si>
  <si>
    <t>RINCON PETROLEUM CORP</t>
  </si>
  <si>
    <t>KOOTNZ CENTRAL POINT</t>
  </si>
  <si>
    <t>No longer buying gas fr ctrprty at point</t>
  </si>
  <si>
    <t>No vols or k at this mtr.</t>
  </si>
  <si>
    <t>Contract terminated</t>
  </si>
  <si>
    <t>ASPECT RESOURCES LLC</t>
  </si>
  <si>
    <t>HPL/FGT TCNT #1 C/P</t>
  </si>
  <si>
    <t>HPL/FGT CROSS MEDIA #1 C/P</t>
  </si>
  <si>
    <t>HENRY P ELLSWORTH</t>
  </si>
  <si>
    <t xml:space="preserve">O'CONNOR, DENNIS ET AL #2T    </t>
  </si>
  <si>
    <t>DANEX ENERGY COMPANY</t>
  </si>
  <si>
    <t>DANEX ENERGY</t>
  </si>
  <si>
    <t>DANEX/GOLKE</t>
  </si>
  <si>
    <t>PETROGLYPH ENERGY INC.</t>
  </si>
  <si>
    <t>98MK04</t>
  </si>
  <si>
    <t xml:space="preserve">LARRY D ADIAN       </t>
  </si>
  <si>
    <t xml:space="preserve">WESTHOFF, W.T. #2             </t>
  </si>
  <si>
    <t>LARRY D. ADIAN</t>
  </si>
  <si>
    <t>VALENCE OPERATING CO</t>
  </si>
  <si>
    <t xml:space="preserve">WELDER, J. F. HEIRS -R- #3    </t>
  </si>
  <si>
    <t>VALENCE OPERATING</t>
  </si>
  <si>
    <t xml:space="preserve">KAINER -DUER WAGNER C/P       </t>
  </si>
  <si>
    <t xml:space="preserve">HANCOCK COMNPT                </t>
  </si>
  <si>
    <t>No flow</t>
  </si>
  <si>
    <t>Engage Energy (was Coastal  Oil &amp; Gas)</t>
  </si>
  <si>
    <t>PIONEER NATURAL RES</t>
  </si>
  <si>
    <t>PRODUCERS ENERGY MAR</t>
  </si>
  <si>
    <t>PRODUCERS ENERGY</t>
  </si>
  <si>
    <t>DOMINION TRADING &amp; T</t>
  </si>
  <si>
    <t xml:space="preserve">ZENGERLE WELLS-ARNECKEVILLE   </t>
  </si>
  <si>
    <t>DOMINION TRADING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</si>
</sst>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(* #,##0.00_);_(* \(#,##0.00\);_(* &quot;-&quot;??_);_(@_)"/>
    <numFmt numFmtId="164" formatCode="m/d/yy\ h:mm\ AM/PM"/>
    <numFmt numFmtId="167" formatCode="&quot;$&quot;#,##0"/>
    <numFmt numFmtId="168" formatCode="&quot;$&quot;#,##0.00"/>
    <numFmt numFmtId="190" formatCode="&quot;$&quot;#,##0.000_);[Red]\(&quot;$&quot;#,##0.000\)"/>
    <numFmt numFmtId="192" formatCode="_(* #,##0_);_(* \(#,##0\);_(* &quot;-&quot;??_);_(@_)"/>
  </numFmts>
  <fonts count="11" x14ac:knownFonts="1">
    <font>
      <sz val="10"/>
      <name val="Arial"/>
    </font>
    <font>
      <sz val="10"/>
      <name val="Arial"/>
    </font>
    <font>
      <sz val="8"/>
      <name val="Arial"/>
      <family val="2"/>
    </font>
    <font>
      <sz val="8"/>
      <name val="Arial"/>
    </font>
    <font>
      <sz val="10"/>
      <name val="Arial"/>
      <family val="2"/>
    </font>
    <font>
      <sz val="8"/>
      <name val="MS Sans Serif"/>
      <family val="2"/>
    </font>
    <font>
      <sz val="8"/>
      <color indexed="10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b/>
      <sz val="8"/>
      <color indexed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5"/>
        <bgColor indexed="64"/>
      </patternFill>
    </fill>
  </fills>
  <borders count="2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3" fontId="0" fillId="0" borderId="0"/>
    <xf numFmtId="43" fontId="1" fillId="0" borderId="0" applyFont="0" applyFill="0" applyBorder="0" applyAlignment="0" applyProtection="0"/>
  </cellStyleXfs>
  <cellXfs count="265">
    <xf numFmtId="3" fontId="0" fillId="0" borderId="0" xfId="0"/>
    <xf numFmtId="3" fontId="2" fillId="0" borderId="0" xfId="0" applyFont="1" applyBorder="1" applyAlignment="1">
      <alignment horizontal="center"/>
    </xf>
    <xf numFmtId="3" fontId="2" fillId="0" borderId="0" xfId="0" applyFont="1" applyBorder="1"/>
    <xf numFmtId="3" fontId="3" fillId="0" borderId="0" xfId="0" applyFont="1" applyFill="1" applyBorder="1" applyAlignment="1">
      <alignment horizontal="center" wrapText="1"/>
    </xf>
    <xf numFmtId="3" fontId="2" fillId="0" borderId="0" xfId="0" applyFont="1" applyBorder="1" applyAlignment="1">
      <alignment horizontal="centerContinuous"/>
    </xf>
    <xf numFmtId="164" fontId="2" fillId="0" borderId="0" xfId="0" applyNumberFormat="1" applyFont="1" applyBorder="1" applyAlignment="1">
      <alignment horizontal="center"/>
    </xf>
    <xf numFmtId="164" fontId="4" fillId="0" borderId="0" xfId="0" applyNumberFormat="1" applyFont="1" applyBorder="1" applyAlignment="1">
      <alignment horizontal="center"/>
    </xf>
    <xf numFmtId="1" fontId="2" fillId="0" borderId="0" xfId="0" applyNumberFormat="1" applyFont="1" applyBorder="1" applyAlignment="1">
      <alignment horizontal="center"/>
    </xf>
    <xf numFmtId="3" fontId="3" fillId="2" borderId="1" xfId="0" applyFont="1" applyFill="1" applyBorder="1" applyAlignment="1">
      <alignment horizontal="center" wrapText="1"/>
    </xf>
    <xf numFmtId="3" fontId="3" fillId="3" borderId="1" xfId="0" applyFont="1" applyFill="1" applyBorder="1" applyAlignment="1">
      <alignment horizontal="center" wrapText="1"/>
    </xf>
    <xf numFmtId="3" fontId="3" fillId="0" borderId="0" xfId="0" applyFont="1" applyAlignment="1">
      <alignment horizontal="center"/>
    </xf>
    <xf numFmtId="3" fontId="3" fillId="0" borderId="0" xfId="0" applyFont="1"/>
    <xf numFmtId="3" fontId="3" fillId="0" borderId="0" xfId="0" applyFont="1" applyAlignment="1" applyProtection="1">
      <alignment horizontal="center"/>
      <protection locked="0"/>
    </xf>
    <xf numFmtId="3" fontId="5" fillId="3" borderId="1" xfId="0" applyFont="1" applyFill="1" applyBorder="1" applyAlignment="1" applyProtection="1">
      <alignment horizontal="center" wrapText="1"/>
      <protection locked="0"/>
    </xf>
    <xf numFmtId="49" fontId="3" fillId="2" borderId="1" xfId="0" applyNumberFormat="1" applyFont="1" applyFill="1" applyBorder="1" applyAlignment="1">
      <alignment horizontal="center" wrapText="1"/>
    </xf>
    <xf numFmtId="3" fontId="3" fillId="0" borderId="0" xfId="0" applyFont="1" applyFill="1" applyAlignment="1">
      <alignment horizontal="center" wrapText="1"/>
    </xf>
    <xf numFmtId="3" fontId="2" fillId="0" borderId="0" xfId="0" applyFont="1" applyFill="1" applyBorder="1"/>
    <xf numFmtId="3" fontId="3" fillId="0" borderId="0" xfId="0" applyFont="1" applyFill="1" applyAlignment="1">
      <alignment horizontal="center"/>
    </xf>
    <xf numFmtId="49" fontId="3" fillId="0" borderId="0" xfId="0" applyNumberFormat="1" applyFont="1" applyFill="1" applyAlignment="1">
      <alignment horizontal="center"/>
    </xf>
    <xf numFmtId="167" fontId="3" fillId="3" borderId="1" xfId="0" applyNumberFormat="1" applyFont="1" applyFill="1" applyBorder="1" applyAlignment="1">
      <alignment horizontal="center" wrapText="1"/>
    </xf>
    <xf numFmtId="49" fontId="3" fillId="3" borderId="1" xfId="1" applyNumberFormat="1" applyFont="1" applyFill="1" applyBorder="1" applyAlignment="1">
      <alignment horizontal="center" wrapText="1"/>
    </xf>
    <xf numFmtId="1" fontId="3" fillId="0" borderId="0" xfId="0" applyNumberFormat="1" applyFont="1" applyBorder="1" applyAlignment="1">
      <alignment horizontal="center"/>
    </xf>
    <xf numFmtId="3" fontId="3" fillId="0" borderId="0" xfId="0" applyFont="1" applyBorder="1" applyAlignment="1">
      <alignment horizontal="center"/>
    </xf>
    <xf numFmtId="37" fontId="2" fillId="0" borderId="0" xfId="0" applyNumberFormat="1" applyFont="1" applyBorder="1" applyAlignment="1">
      <alignment horizontal="center"/>
    </xf>
    <xf numFmtId="3" fontId="3" fillId="0" borderId="0" xfId="0" applyFont="1" applyProtection="1">
      <protection locked="0"/>
    </xf>
    <xf numFmtId="3" fontId="3" fillId="0" borderId="0" xfId="0" applyNumberFormat="1" applyFont="1" applyBorder="1" applyAlignment="1">
      <alignment horizontal="center"/>
    </xf>
    <xf numFmtId="1" fontId="3" fillId="0" borderId="0" xfId="0" applyNumberFormat="1" applyFont="1" applyAlignment="1">
      <alignment horizontal="center"/>
    </xf>
    <xf numFmtId="168" fontId="3" fillId="0" borderId="0" xfId="0" applyNumberFormat="1" applyFont="1" applyAlignment="1">
      <alignment horizontal="center"/>
    </xf>
    <xf numFmtId="1" fontId="3" fillId="2" borderId="1" xfId="0" applyNumberFormat="1" applyFont="1" applyFill="1" applyBorder="1" applyAlignment="1">
      <alignment horizontal="center" wrapText="1"/>
    </xf>
    <xf numFmtId="1" fontId="5" fillId="3" borderId="1" xfId="0" applyNumberFormat="1" applyFont="1" applyFill="1" applyBorder="1" applyAlignment="1" applyProtection="1">
      <alignment horizontal="center" wrapText="1"/>
      <protection locked="0"/>
    </xf>
    <xf numFmtId="3" fontId="3" fillId="0" borderId="0" xfId="0" quotePrefix="1" applyFont="1" applyAlignment="1">
      <alignment horizontal="center"/>
    </xf>
    <xf numFmtId="1" fontId="2" fillId="0" borderId="0" xfId="0" quotePrefix="1" applyNumberFormat="1" applyFont="1" applyBorder="1" applyAlignment="1">
      <alignment horizontal="center" wrapText="1"/>
    </xf>
    <xf numFmtId="38" fontId="3" fillId="0" borderId="0" xfId="0" applyNumberFormat="1" applyFont="1" applyBorder="1" applyAlignment="1">
      <alignment horizontal="center"/>
    </xf>
    <xf numFmtId="38" fontId="2" fillId="0" borderId="0" xfId="0" quotePrefix="1" applyNumberFormat="1" applyFont="1" applyBorder="1" applyAlignment="1">
      <alignment horizontal="center" wrapText="1"/>
    </xf>
    <xf numFmtId="38" fontId="5" fillId="3" borderId="1" xfId="0" applyNumberFormat="1" applyFont="1" applyFill="1" applyBorder="1" applyAlignment="1" applyProtection="1">
      <alignment horizontal="center" wrapText="1"/>
      <protection locked="0"/>
    </xf>
    <xf numFmtId="38" fontId="3" fillId="0" borderId="0" xfId="0" applyNumberFormat="1" applyFont="1" applyAlignment="1">
      <alignment horizontal="center"/>
    </xf>
    <xf numFmtId="38" fontId="2" fillId="0" borderId="0" xfId="0" applyNumberFormat="1" applyFont="1" applyBorder="1" applyAlignment="1">
      <alignment horizontal="center"/>
    </xf>
    <xf numFmtId="0" fontId="3" fillId="0" borderId="0" xfId="0" applyNumberFormat="1" applyFont="1" applyAlignment="1">
      <alignment horizontal="center"/>
    </xf>
    <xf numFmtId="49" fontId="3" fillId="0" borderId="0" xfId="0" quotePrefix="1" applyNumberFormat="1" applyFont="1" applyFill="1" applyAlignment="1">
      <alignment horizontal="center"/>
    </xf>
    <xf numFmtId="3" fontId="2" fillId="0" borderId="0" xfId="0" applyFont="1" applyAlignment="1">
      <alignment horizontal="center"/>
    </xf>
    <xf numFmtId="3" fontId="3" fillId="0" borderId="0" xfId="0" applyFont="1" applyAlignment="1">
      <alignment horizontal="center" wrapText="1"/>
    </xf>
    <xf numFmtId="3" fontId="3" fillId="0" borderId="0" xfId="0" quotePrefix="1" applyFont="1"/>
    <xf numFmtId="0" fontId="3" fillId="0" borderId="0" xfId="0" quotePrefix="1" applyNumberFormat="1" applyFont="1" applyAlignment="1">
      <alignment horizontal="center"/>
    </xf>
    <xf numFmtId="3" fontId="6" fillId="0" borderId="0" xfId="0" applyFont="1" applyAlignment="1">
      <alignment horizontal="center"/>
    </xf>
    <xf numFmtId="3" fontId="2" fillId="0" borderId="0" xfId="0" applyFont="1"/>
    <xf numFmtId="1" fontId="2" fillId="0" borderId="0" xfId="0" applyNumberFormat="1" applyFont="1" applyAlignment="1">
      <alignment horizontal="center"/>
    </xf>
    <xf numFmtId="3" fontId="2" fillId="3" borderId="1" xfId="0" applyFont="1" applyFill="1" applyBorder="1" applyAlignment="1">
      <alignment horizontal="center" wrapText="1"/>
    </xf>
    <xf numFmtId="3" fontId="2" fillId="0" borderId="0" xfId="0" quotePrefix="1" applyFont="1" applyAlignment="1">
      <alignment horizontal="center"/>
    </xf>
    <xf numFmtId="3" fontId="2" fillId="0" borderId="0" xfId="0" applyFont="1" applyAlignment="1" applyProtection="1">
      <alignment horizontal="center"/>
      <protection locked="0"/>
    </xf>
    <xf numFmtId="1" fontId="2" fillId="3" borderId="2" xfId="1" applyNumberFormat="1" applyFont="1" applyFill="1" applyBorder="1" applyAlignment="1">
      <alignment horizontal="center" wrapText="1"/>
    </xf>
    <xf numFmtId="1" fontId="3" fillId="0" borderId="0" xfId="0" quotePrefix="1" applyNumberFormat="1" applyFont="1" applyAlignment="1">
      <alignment horizontal="center"/>
    </xf>
    <xf numFmtId="164" fontId="7" fillId="0" borderId="0" xfId="0" applyNumberFormat="1" applyFont="1" applyBorder="1" applyAlignment="1">
      <alignment horizontal="center" wrapText="1"/>
    </xf>
    <xf numFmtId="3" fontId="2" fillId="0" borderId="0" xfId="0" applyFont="1" applyAlignment="1" applyProtection="1">
      <alignment horizontal="center" wrapText="1"/>
      <protection locked="0"/>
    </xf>
    <xf numFmtId="38" fontId="2" fillId="0" borderId="0" xfId="0" applyNumberFormat="1" applyFont="1" applyAlignment="1">
      <alignment horizontal="center"/>
    </xf>
    <xf numFmtId="38" fontId="0" fillId="0" borderId="0" xfId="0" applyNumberFormat="1"/>
    <xf numFmtId="3" fontId="2" fillId="0" borderId="0" xfId="0" applyFont="1" applyBorder="1" applyAlignment="1">
      <alignment wrapText="1"/>
    </xf>
    <xf numFmtId="3" fontId="2" fillId="0" borderId="0" xfId="0" applyFont="1" applyBorder="1" applyAlignment="1">
      <alignment horizontal="center" wrapText="1"/>
    </xf>
    <xf numFmtId="3" fontId="8" fillId="0" borderId="0" xfId="0" applyFont="1" applyBorder="1" applyAlignment="1">
      <alignment horizontal="center"/>
    </xf>
    <xf numFmtId="1" fontId="8" fillId="0" borderId="0" xfId="0" applyNumberFormat="1" applyFont="1" applyBorder="1" applyAlignment="1">
      <alignment horizontal="center"/>
    </xf>
    <xf numFmtId="38" fontId="8" fillId="0" borderId="0" xfId="0" applyNumberFormat="1" applyFont="1" applyBorder="1" applyAlignment="1">
      <alignment horizontal="center"/>
    </xf>
    <xf numFmtId="0" fontId="3" fillId="0" borderId="0" xfId="0" applyNumberFormat="1" applyFont="1" applyBorder="1" applyAlignment="1">
      <alignment horizontal="center"/>
    </xf>
    <xf numFmtId="164" fontId="0" fillId="0" borderId="0" xfId="0" applyNumberFormat="1" applyAlignment="1">
      <alignment horizontal="center"/>
    </xf>
    <xf numFmtId="3" fontId="0" fillId="0" borderId="0" xfId="0" applyAlignment="1">
      <alignment horizontal="center"/>
    </xf>
    <xf numFmtId="3" fontId="0" fillId="0" borderId="0" xfId="0" applyBorder="1" applyAlignment="1">
      <alignment horizontal="center"/>
    </xf>
    <xf numFmtId="3" fontId="0" fillId="0" borderId="3" xfId="0" pivotButton="1" applyBorder="1" applyAlignment="1">
      <alignment horizontal="center"/>
    </xf>
    <xf numFmtId="3" fontId="0" fillId="0" borderId="4" xfId="0" applyBorder="1" applyAlignment="1">
      <alignment horizontal="center"/>
    </xf>
    <xf numFmtId="3" fontId="0" fillId="0" borderId="5" xfId="0" applyBorder="1" applyAlignment="1">
      <alignment horizontal="center"/>
    </xf>
    <xf numFmtId="3" fontId="0" fillId="0" borderId="6" xfId="0" applyBorder="1" applyAlignment="1">
      <alignment horizontal="center"/>
    </xf>
    <xf numFmtId="3" fontId="0" fillId="0" borderId="7" xfId="0" applyBorder="1" applyAlignment="1">
      <alignment horizontal="center"/>
    </xf>
    <xf numFmtId="3" fontId="0" fillId="0" borderId="8" xfId="0" applyBorder="1" applyAlignment="1">
      <alignment horizontal="center"/>
    </xf>
    <xf numFmtId="3" fontId="0" fillId="0" borderId="0" xfId="0" applyNumberFormat="1" applyBorder="1"/>
    <xf numFmtId="37" fontId="0" fillId="0" borderId="9" xfId="0" applyNumberFormat="1" applyBorder="1"/>
    <xf numFmtId="37" fontId="0" fillId="0" borderId="10" xfId="0" applyNumberFormat="1" applyBorder="1"/>
    <xf numFmtId="37" fontId="0" fillId="0" borderId="0" xfId="0" applyNumberFormat="1"/>
    <xf numFmtId="3" fontId="0" fillId="0" borderId="9" xfId="0" applyBorder="1"/>
    <xf numFmtId="3" fontId="0" fillId="0" borderId="10" xfId="0" applyBorder="1"/>
    <xf numFmtId="3" fontId="0" fillId="0" borderId="11" xfId="0" applyBorder="1" applyAlignment="1">
      <alignment horizontal="center"/>
    </xf>
    <xf numFmtId="3" fontId="0" fillId="0" borderId="12" xfId="0" applyBorder="1" applyAlignment="1">
      <alignment horizontal="center"/>
    </xf>
    <xf numFmtId="3" fontId="0" fillId="0" borderId="13" xfId="0" applyNumberFormat="1" applyBorder="1"/>
    <xf numFmtId="3" fontId="0" fillId="0" borderId="14" xfId="0" applyNumberFormat="1" applyBorder="1"/>
    <xf numFmtId="3" fontId="0" fillId="0" borderId="15" xfId="0" applyNumberFormat="1" applyBorder="1"/>
    <xf numFmtId="37" fontId="0" fillId="0" borderId="7" xfId="0" applyNumberFormat="1" applyBorder="1"/>
    <xf numFmtId="37" fontId="0" fillId="0" borderId="8" xfId="0" applyNumberFormat="1" applyBorder="1"/>
    <xf numFmtId="3" fontId="0" fillId="0" borderId="16" xfId="0" applyBorder="1"/>
    <xf numFmtId="9" fontId="0" fillId="0" borderId="0" xfId="0" applyNumberFormat="1" applyBorder="1"/>
    <xf numFmtId="37" fontId="0" fillId="0" borderId="0" xfId="0" applyNumberFormat="1" applyAlignment="1">
      <alignment horizontal="center"/>
    </xf>
    <xf numFmtId="37" fontId="0" fillId="0" borderId="17" xfId="0" applyNumberFormat="1" applyBorder="1" applyAlignment="1">
      <alignment horizontal="center"/>
    </xf>
    <xf numFmtId="3" fontId="2" fillId="0" borderId="18" xfId="0" applyFont="1" applyBorder="1" applyAlignment="1">
      <alignment horizontal="center"/>
    </xf>
    <xf numFmtId="37" fontId="0" fillId="0" borderId="19" xfId="0" applyNumberFormat="1" applyBorder="1"/>
    <xf numFmtId="3" fontId="0" fillId="0" borderId="19" xfId="0" applyBorder="1"/>
    <xf numFmtId="3" fontId="0" fillId="0" borderId="20" xfId="0" applyBorder="1"/>
    <xf numFmtId="3" fontId="2" fillId="0" borderId="21" xfId="0" applyFont="1" applyBorder="1" applyAlignment="1">
      <alignment horizontal="center"/>
    </xf>
    <xf numFmtId="37" fontId="0" fillId="0" borderId="0" xfId="0" applyNumberFormat="1" applyBorder="1"/>
    <xf numFmtId="3" fontId="0" fillId="0" borderId="0" xfId="0" applyBorder="1"/>
    <xf numFmtId="3" fontId="0" fillId="0" borderId="22" xfId="0" applyBorder="1"/>
    <xf numFmtId="37" fontId="0" fillId="0" borderId="22" xfId="0" applyNumberFormat="1" applyBorder="1"/>
    <xf numFmtId="3" fontId="2" fillId="0" borderId="23" xfId="0" applyFont="1" applyBorder="1" applyAlignment="1">
      <alignment horizontal="center"/>
    </xf>
    <xf numFmtId="37" fontId="0" fillId="0" borderId="24" xfId="0" applyNumberFormat="1" applyBorder="1"/>
    <xf numFmtId="3" fontId="0" fillId="0" borderId="24" xfId="0" applyBorder="1"/>
    <xf numFmtId="37" fontId="0" fillId="0" borderId="25" xfId="0" applyNumberFormat="1" applyBorder="1"/>
    <xf numFmtId="37" fontId="0" fillId="0" borderId="20" xfId="0" applyNumberFormat="1" applyBorder="1"/>
    <xf numFmtId="3" fontId="0" fillId="0" borderId="9" xfId="0" applyBorder="1" applyAlignment="1">
      <alignment horizontal="center"/>
    </xf>
    <xf numFmtId="3" fontId="0" fillId="0" borderId="10" xfId="0" applyBorder="1" applyAlignment="1">
      <alignment horizontal="center"/>
    </xf>
    <xf numFmtId="3" fontId="0" fillId="0" borderId="0" xfId="0" applyBorder="1" applyAlignment="1">
      <alignment horizontal="right"/>
    </xf>
    <xf numFmtId="18" fontId="2" fillId="0" borderId="0" xfId="0" applyNumberFormat="1" applyFont="1" applyBorder="1" applyAlignment="1">
      <alignment horizontal="center"/>
    </xf>
    <xf numFmtId="3" fontId="3" fillId="4" borderId="0" xfId="0" applyFont="1" applyFill="1" applyBorder="1" applyAlignment="1">
      <alignment horizontal="center"/>
    </xf>
    <xf numFmtId="3" fontId="3" fillId="4" borderId="0" xfId="0" applyFont="1" applyFill="1" applyBorder="1"/>
    <xf numFmtId="1" fontId="3" fillId="4" borderId="0" xfId="0" applyNumberFormat="1" applyFont="1" applyFill="1" applyBorder="1" applyAlignment="1">
      <alignment horizontal="center"/>
    </xf>
    <xf numFmtId="38" fontId="3" fillId="4" borderId="0" xfId="0" applyNumberFormat="1" applyFont="1" applyFill="1" applyBorder="1" applyAlignment="1">
      <alignment horizontal="center"/>
    </xf>
    <xf numFmtId="3" fontId="3" fillId="0" borderId="0" xfId="0" applyFont="1" applyFill="1" applyBorder="1"/>
    <xf numFmtId="14" fontId="3" fillId="0" borderId="0" xfId="0" applyNumberFormat="1" applyFont="1" applyBorder="1" applyAlignment="1">
      <alignment horizontal="center"/>
    </xf>
    <xf numFmtId="14" fontId="2" fillId="0" borderId="0" xfId="0" applyNumberFormat="1" applyFont="1" applyBorder="1"/>
    <xf numFmtId="14" fontId="2" fillId="0" borderId="0" xfId="0" applyNumberFormat="1" applyFont="1" applyBorder="1" applyAlignment="1">
      <alignment horizontal="center"/>
    </xf>
    <xf numFmtId="18" fontId="3" fillId="0" borderId="0" xfId="0" applyNumberFormat="1" applyFont="1" applyBorder="1" applyAlignment="1">
      <alignment horizontal="center"/>
    </xf>
    <xf numFmtId="18" fontId="2" fillId="0" borderId="0" xfId="0" applyNumberFormat="1" applyFont="1" applyBorder="1"/>
    <xf numFmtId="3" fontId="3" fillId="0" borderId="0" xfId="0" applyFont="1" applyBorder="1" applyAlignment="1">
      <alignment horizontal="center" wrapText="1"/>
    </xf>
    <xf numFmtId="3" fontId="8" fillId="0" borderId="0" xfId="0" applyFont="1" applyBorder="1" applyAlignment="1">
      <alignment horizontal="center" wrapText="1"/>
    </xf>
    <xf numFmtId="3" fontId="2" fillId="0" borderId="0" xfId="0" applyFont="1" applyAlignment="1">
      <alignment horizontal="center" wrapText="1"/>
    </xf>
    <xf numFmtId="3" fontId="3" fillId="4" borderId="0" xfId="0" applyFont="1" applyFill="1" applyBorder="1" applyAlignment="1">
      <alignment horizontal="center" wrapText="1"/>
    </xf>
    <xf numFmtId="3" fontId="0" fillId="0" borderId="0" xfId="0" applyAlignment="1">
      <alignment horizontal="center" wrapText="1"/>
    </xf>
    <xf numFmtId="14" fontId="2" fillId="0" borderId="0" xfId="0" applyNumberFormat="1" applyFont="1" applyBorder="1" applyAlignment="1">
      <alignment horizontal="center" wrapText="1"/>
    </xf>
    <xf numFmtId="18" fontId="2" fillId="0" borderId="0" xfId="0" applyNumberFormat="1" applyFont="1" applyBorder="1" applyAlignment="1">
      <alignment horizontal="center" wrapText="1"/>
    </xf>
    <xf numFmtId="3" fontId="1" fillId="0" borderId="0" xfId="0" applyFont="1" applyBorder="1" applyAlignment="1">
      <alignment horizontal="center" wrapText="1"/>
    </xf>
    <xf numFmtId="49" fontId="3" fillId="5" borderId="1" xfId="1" applyNumberFormat="1" applyFont="1" applyFill="1" applyBorder="1" applyAlignment="1">
      <alignment horizontal="center" wrapText="1"/>
    </xf>
    <xf numFmtId="1" fontId="3" fillId="5" borderId="1" xfId="1" applyNumberFormat="1" applyFont="1" applyFill="1" applyBorder="1" applyAlignment="1">
      <alignment horizontal="center" wrapText="1"/>
    </xf>
    <xf numFmtId="1" fontId="2" fillId="0" borderId="0" xfId="0" applyNumberFormat="1" applyFont="1" applyAlignment="1" applyProtection="1">
      <alignment horizontal="center"/>
      <protection locked="0"/>
    </xf>
    <xf numFmtId="1" fontId="3" fillId="0" borderId="0" xfId="0" applyNumberFormat="1" applyFont="1" applyAlignment="1" applyProtection="1">
      <alignment horizontal="center"/>
      <protection locked="0"/>
    </xf>
    <xf numFmtId="190" fontId="3" fillId="5" borderId="1" xfId="1" applyNumberFormat="1" applyFont="1" applyFill="1" applyBorder="1" applyAlignment="1">
      <alignment horizontal="center" wrapText="1"/>
    </xf>
    <xf numFmtId="190" fontId="3" fillId="0" borderId="0" xfId="0" applyNumberFormat="1" applyFont="1" applyAlignment="1" applyProtection="1">
      <alignment horizontal="center"/>
      <protection locked="0"/>
    </xf>
    <xf numFmtId="190" fontId="3" fillId="4" borderId="0" xfId="0" applyNumberFormat="1" applyFont="1" applyFill="1" applyBorder="1" applyAlignment="1">
      <alignment horizontal="center"/>
    </xf>
    <xf numFmtId="1" fontId="2" fillId="0" borderId="0" xfId="0" applyNumberFormat="1" applyFont="1" applyBorder="1" applyAlignment="1">
      <alignment horizontal="center" wrapText="1"/>
    </xf>
    <xf numFmtId="1" fontId="8" fillId="0" borderId="0" xfId="0" applyNumberFormat="1" applyFont="1" applyBorder="1" applyAlignment="1">
      <alignment horizontal="center" wrapText="1"/>
    </xf>
    <xf numFmtId="3" fontId="3" fillId="0" borderId="0" xfId="0" applyFont="1" applyAlignment="1" applyProtection="1">
      <alignment horizontal="center" wrapText="1"/>
      <protection locked="0"/>
    </xf>
    <xf numFmtId="1" fontId="3" fillId="4" borderId="0" xfId="0" applyNumberFormat="1" applyFont="1" applyFill="1" applyBorder="1" applyAlignment="1">
      <alignment horizontal="center" wrapText="1"/>
    </xf>
    <xf numFmtId="1" fontId="2" fillId="0" borderId="0" xfId="0" quotePrefix="1" applyNumberFormat="1" applyFont="1" applyBorder="1" applyAlignment="1">
      <alignment horizontal="center"/>
    </xf>
    <xf numFmtId="14" fontId="8" fillId="0" borderId="0" xfId="0" applyNumberFormat="1" applyFont="1" applyBorder="1" applyAlignment="1">
      <alignment horizontal="center"/>
    </xf>
    <xf numFmtId="14" fontId="3" fillId="2" borderId="1" xfId="0" applyNumberFormat="1" applyFont="1" applyFill="1" applyBorder="1" applyAlignment="1">
      <alignment horizontal="center" wrapText="1"/>
    </xf>
    <xf numFmtId="14" fontId="2" fillId="0" borderId="0" xfId="0" applyNumberFormat="1" applyFont="1" applyAlignment="1">
      <alignment horizontal="center"/>
    </xf>
    <xf numFmtId="14" fontId="3" fillId="0" borderId="0" xfId="0" applyNumberFormat="1" applyFont="1"/>
    <xf numFmtId="14" fontId="2" fillId="0" borderId="0" xfId="0" applyNumberFormat="1" applyFont="1"/>
    <xf numFmtId="14" fontId="3" fillId="4" borderId="0" xfId="0" applyNumberFormat="1" applyFont="1" applyFill="1" applyBorder="1"/>
    <xf numFmtId="0" fontId="0" fillId="0" borderId="0" xfId="0" applyNumberFormat="1" applyAlignment="1">
      <alignment horizontal="center"/>
    </xf>
    <xf numFmtId="0" fontId="0" fillId="0" borderId="0" xfId="0" applyNumberFormat="1" applyBorder="1" applyAlignment="1">
      <alignment horizontal="center"/>
    </xf>
    <xf numFmtId="190" fontId="3" fillId="0" borderId="0" xfId="0" applyNumberFormat="1" applyFont="1" applyBorder="1" applyAlignment="1">
      <alignment horizontal="center"/>
    </xf>
    <xf numFmtId="0" fontId="3" fillId="0" borderId="0" xfId="0" applyNumberFormat="1" applyFont="1" applyBorder="1" applyAlignment="1">
      <alignment horizontal="center" vertical="top"/>
    </xf>
    <xf numFmtId="190" fontId="3" fillId="0" borderId="0" xfId="0" applyNumberFormat="1" applyFont="1" applyBorder="1" applyAlignment="1">
      <alignment horizontal="center" vertical="top"/>
    </xf>
    <xf numFmtId="190" fontId="3" fillId="0" borderId="0" xfId="0" applyNumberFormat="1" applyFont="1" applyAlignment="1">
      <alignment horizontal="center"/>
    </xf>
    <xf numFmtId="38" fontId="2" fillId="0" borderId="0" xfId="0" quotePrefix="1" applyNumberFormat="1" applyFont="1" applyBorder="1" applyAlignment="1">
      <alignment horizontal="center"/>
    </xf>
    <xf numFmtId="18" fontId="2" fillId="0" borderId="0" xfId="0" quotePrefix="1" applyNumberFormat="1" applyFont="1" applyBorder="1" applyAlignment="1">
      <alignment horizontal="center"/>
    </xf>
    <xf numFmtId="14" fontId="2" fillId="0" borderId="0" xfId="0" quotePrefix="1" applyNumberFormat="1" applyFont="1" applyBorder="1" applyAlignment="1">
      <alignment horizontal="center"/>
    </xf>
    <xf numFmtId="38" fontId="0" fillId="0" borderId="0" xfId="0" quotePrefix="1" applyNumberFormat="1"/>
    <xf numFmtId="3" fontId="2" fillId="0" borderId="0" xfId="0" quotePrefix="1" applyFont="1" applyBorder="1" applyAlignment="1">
      <alignment horizontal="center" wrapText="1"/>
    </xf>
    <xf numFmtId="3" fontId="3" fillId="0" borderId="0" xfId="0" applyFont="1" applyFill="1"/>
    <xf numFmtId="49" fontId="3" fillId="0" borderId="0" xfId="0" quotePrefix="1" applyNumberFormat="1" applyFont="1" applyFill="1" applyBorder="1" applyAlignment="1">
      <alignment horizontal="center"/>
    </xf>
    <xf numFmtId="49" fontId="3" fillId="0" borderId="0" xfId="0" applyNumberFormat="1" applyFont="1" applyFill="1" applyBorder="1" applyAlignment="1">
      <alignment horizontal="center"/>
    </xf>
    <xf numFmtId="3" fontId="3" fillId="0" borderId="0" xfId="0" applyFont="1" applyBorder="1"/>
    <xf numFmtId="3" fontId="3" fillId="0" borderId="0" xfId="0" quotePrefix="1" applyFont="1" applyBorder="1"/>
    <xf numFmtId="1" fontId="3" fillId="0" borderId="0" xfId="0" quotePrefix="1" applyNumberFormat="1" applyFont="1" applyBorder="1" applyAlignment="1">
      <alignment horizontal="center"/>
    </xf>
    <xf numFmtId="168" fontId="3" fillId="0" borderId="0" xfId="0" applyNumberFormat="1" applyFont="1" applyBorder="1" applyAlignment="1">
      <alignment horizontal="center"/>
    </xf>
    <xf numFmtId="3" fontId="3" fillId="0" borderId="0" xfId="0" applyFont="1" applyFill="1" applyBorder="1" applyAlignment="1">
      <alignment horizontal="center"/>
    </xf>
    <xf numFmtId="3" fontId="3" fillId="0" borderId="0" xfId="0" applyFont="1" applyBorder="1" applyAlignment="1" applyProtection="1">
      <alignment horizontal="center"/>
      <protection locked="0"/>
    </xf>
    <xf numFmtId="3" fontId="3" fillId="0" borderId="0" xfId="0" quotePrefix="1" applyFont="1" applyBorder="1" applyAlignment="1">
      <alignment horizontal="center"/>
    </xf>
    <xf numFmtId="3" fontId="2" fillId="0" borderId="0" xfId="0" quotePrefix="1" applyFont="1" applyBorder="1" applyAlignment="1">
      <alignment horizontal="center"/>
    </xf>
    <xf numFmtId="3" fontId="2" fillId="0" borderId="0" xfId="0" applyFont="1" applyBorder="1" applyAlignment="1" applyProtection="1">
      <alignment horizontal="center"/>
      <protection locked="0"/>
    </xf>
    <xf numFmtId="0" fontId="3" fillId="0" borderId="0" xfId="0" quotePrefix="1" applyNumberFormat="1" applyFont="1" applyBorder="1" applyAlignment="1">
      <alignment horizontal="center"/>
    </xf>
    <xf numFmtId="38" fontId="3" fillId="0" borderId="0" xfId="0" quotePrefix="1" applyNumberFormat="1" applyFont="1" applyBorder="1" applyAlignment="1">
      <alignment horizontal="center"/>
    </xf>
    <xf numFmtId="3" fontId="2" fillId="0" borderId="0" xfId="0" applyFont="1" applyBorder="1" applyAlignment="1" applyProtection="1">
      <alignment horizontal="center" wrapText="1"/>
      <protection locked="0"/>
    </xf>
    <xf numFmtId="190" fontId="3" fillId="0" borderId="0" xfId="0" applyNumberFormat="1" applyFont="1" applyBorder="1" applyAlignment="1" applyProtection="1">
      <alignment horizontal="center"/>
      <protection locked="0"/>
    </xf>
    <xf numFmtId="190" fontId="3" fillId="0" borderId="0" xfId="0" applyNumberFormat="1" applyFont="1" applyBorder="1" applyAlignment="1" applyProtection="1">
      <alignment horizontal="center" wrapText="1"/>
      <protection locked="0"/>
    </xf>
    <xf numFmtId="1" fontId="2" fillId="0" borderId="0" xfId="0" applyNumberFormat="1" applyFont="1" applyBorder="1" applyAlignment="1" applyProtection="1">
      <alignment horizontal="center"/>
      <protection locked="0"/>
    </xf>
    <xf numFmtId="1" fontId="3" fillId="0" borderId="0" xfId="0" applyNumberFormat="1" applyFont="1" applyBorder="1" applyAlignment="1" applyProtection="1">
      <alignment horizontal="center"/>
      <protection locked="0"/>
    </xf>
    <xf numFmtId="1" fontId="2" fillId="0" borderId="0" xfId="0" applyNumberFormat="1" applyFont="1" applyBorder="1" applyAlignment="1" applyProtection="1">
      <alignment horizontal="center" wrapText="1"/>
      <protection locked="0"/>
    </xf>
    <xf numFmtId="3" fontId="3" fillId="0" borderId="0" xfId="0" applyFont="1" applyBorder="1" applyAlignment="1" applyProtection="1">
      <alignment horizontal="center" wrapText="1"/>
      <protection locked="0"/>
    </xf>
    <xf numFmtId="3" fontId="2" fillId="0" borderId="0" xfId="0" applyFont="1" applyFill="1" applyBorder="1" applyAlignment="1">
      <alignment horizontal="center"/>
    </xf>
    <xf numFmtId="22" fontId="2" fillId="0" borderId="0" xfId="0" quotePrefix="1" applyNumberFormat="1" applyFont="1" applyBorder="1" applyAlignment="1">
      <alignment horizontal="center"/>
    </xf>
    <xf numFmtId="192" fontId="3" fillId="0" borderId="0" xfId="1" applyNumberFormat="1" applyFont="1" applyBorder="1" applyAlignment="1">
      <alignment horizontal="center"/>
    </xf>
    <xf numFmtId="3" fontId="2" fillId="0" borderId="0" xfId="0" applyFont="1" applyFill="1" applyBorder="1" applyAlignment="1">
      <alignment horizontal="center" wrapText="1"/>
    </xf>
    <xf numFmtId="49" fontId="3" fillId="3" borderId="0" xfId="0" quotePrefix="1" applyNumberFormat="1" applyFont="1" applyFill="1" applyAlignment="1">
      <alignment horizontal="center"/>
    </xf>
    <xf numFmtId="14" fontId="2" fillId="3" borderId="0" xfId="0" applyNumberFormat="1" applyFont="1" applyFill="1" applyAlignment="1">
      <alignment horizontal="center"/>
    </xf>
    <xf numFmtId="3" fontId="2" fillId="3" borderId="0" xfId="0" applyFont="1" applyFill="1"/>
    <xf numFmtId="3" fontId="2" fillId="3" borderId="0" xfId="0" applyFont="1" applyFill="1" applyAlignment="1">
      <alignment horizontal="center"/>
    </xf>
    <xf numFmtId="3" fontId="3" fillId="3" borderId="0" xfId="0" applyFont="1" applyFill="1"/>
    <xf numFmtId="1" fontId="2" fillId="3" borderId="0" xfId="0" applyNumberFormat="1" applyFont="1" applyFill="1" applyAlignment="1">
      <alignment horizontal="center"/>
    </xf>
    <xf numFmtId="1" fontId="3" fillId="3" borderId="0" xfId="0" applyNumberFormat="1" applyFont="1" applyFill="1" applyAlignment="1">
      <alignment horizontal="center"/>
    </xf>
    <xf numFmtId="3" fontId="3" fillId="3" borderId="0" xfId="0" applyFont="1" applyFill="1" applyAlignment="1">
      <alignment horizontal="center"/>
    </xf>
    <xf numFmtId="168" fontId="3" fillId="3" borderId="0" xfId="0" applyNumberFormat="1" applyFont="1" applyFill="1" applyAlignment="1">
      <alignment horizontal="center"/>
    </xf>
    <xf numFmtId="38" fontId="2" fillId="3" borderId="0" xfId="0" applyNumberFormat="1" applyFont="1" applyFill="1" applyAlignment="1">
      <alignment horizontal="center"/>
    </xf>
    <xf numFmtId="38" fontId="3" fillId="3" borderId="0" xfId="0" applyNumberFormat="1" applyFont="1" applyFill="1" applyAlignment="1">
      <alignment horizontal="center"/>
    </xf>
    <xf numFmtId="3" fontId="0" fillId="3" borderId="0" xfId="0" applyFill="1" applyAlignment="1">
      <alignment horizontal="center"/>
    </xf>
    <xf numFmtId="3" fontId="0" fillId="3" borderId="0" xfId="0" applyFill="1"/>
    <xf numFmtId="3" fontId="3" fillId="3" borderId="0" xfId="0" applyFont="1" applyFill="1" applyAlignment="1" applyProtection="1">
      <alignment horizontal="center"/>
      <protection locked="0"/>
    </xf>
    <xf numFmtId="190" fontId="3" fillId="3" borderId="0" xfId="0" applyNumberFormat="1" applyFont="1" applyFill="1" applyAlignment="1" applyProtection="1">
      <alignment horizontal="center"/>
      <protection locked="0"/>
    </xf>
    <xf numFmtId="1" fontId="3" fillId="3" borderId="0" xfId="0" applyNumberFormat="1" applyFont="1" applyFill="1" applyAlignment="1" applyProtection="1">
      <alignment horizontal="center"/>
      <protection locked="0"/>
    </xf>
    <xf numFmtId="3" fontId="3" fillId="3" borderId="0" xfId="0" applyFont="1" applyFill="1" applyAlignment="1" applyProtection="1">
      <alignment horizontal="center" wrapText="1"/>
      <protection locked="0"/>
    </xf>
    <xf numFmtId="3" fontId="2" fillId="3" borderId="0" xfId="0" applyFont="1" applyFill="1" applyAlignment="1" applyProtection="1">
      <alignment horizontal="center" wrapText="1"/>
      <protection locked="0"/>
    </xf>
    <xf numFmtId="3" fontId="3" fillId="3" borderId="0" xfId="0" applyFont="1" applyFill="1" applyBorder="1" applyAlignment="1">
      <alignment horizontal="center"/>
    </xf>
    <xf numFmtId="49" fontId="3" fillId="3" borderId="0" xfId="0" quotePrefix="1" applyNumberFormat="1" applyFont="1" applyFill="1" applyBorder="1" applyAlignment="1">
      <alignment horizontal="center"/>
    </xf>
    <xf numFmtId="14" fontId="2" fillId="3" borderId="0" xfId="0" applyNumberFormat="1" applyFont="1" applyFill="1" applyBorder="1" applyAlignment="1">
      <alignment horizontal="center"/>
    </xf>
    <xf numFmtId="3" fontId="2" fillId="3" borderId="0" xfId="0" applyFont="1" applyFill="1" applyBorder="1"/>
    <xf numFmtId="3" fontId="2" fillId="3" borderId="0" xfId="0" applyFont="1" applyFill="1" applyBorder="1" applyAlignment="1">
      <alignment horizontal="center"/>
    </xf>
    <xf numFmtId="3" fontId="3" fillId="3" borderId="0" xfId="0" applyFont="1" applyFill="1" applyBorder="1"/>
    <xf numFmtId="1" fontId="2" fillId="3" borderId="0" xfId="0" applyNumberFormat="1" applyFont="1" applyFill="1" applyBorder="1" applyAlignment="1">
      <alignment horizontal="center"/>
    </xf>
    <xf numFmtId="168" fontId="3" fillId="3" borderId="0" xfId="0" applyNumberFormat="1" applyFont="1" applyFill="1" applyBorder="1" applyAlignment="1">
      <alignment horizontal="center"/>
    </xf>
    <xf numFmtId="38" fontId="2" fillId="3" borderId="0" xfId="0" applyNumberFormat="1" applyFont="1" applyFill="1" applyBorder="1" applyAlignment="1">
      <alignment horizontal="center"/>
    </xf>
    <xf numFmtId="38" fontId="3" fillId="3" borderId="0" xfId="0" applyNumberFormat="1" applyFont="1" applyFill="1" applyBorder="1" applyAlignment="1">
      <alignment horizontal="center"/>
    </xf>
    <xf numFmtId="190" fontId="3" fillId="3" borderId="0" xfId="0" applyNumberFormat="1" applyFont="1" applyFill="1" applyBorder="1" applyAlignment="1" applyProtection="1">
      <alignment horizontal="center"/>
      <protection locked="0"/>
    </xf>
    <xf numFmtId="1" fontId="3" fillId="3" borderId="0" xfId="0" applyNumberFormat="1" applyFont="1" applyFill="1" applyBorder="1" applyAlignment="1" applyProtection="1">
      <alignment horizontal="center"/>
      <protection locked="0"/>
    </xf>
    <xf numFmtId="3" fontId="2" fillId="3" borderId="0" xfId="0" applyFont="1" applyFill="1" applyBorder="1" applyAlignment="1" applyProtection="1">
      <alignment horizontal="center" wrapText="1"/>
      <protection locked="0"/>
    </xf>
    <xf numFmtId="1" fontId="3" fillId="0" borderId="0" xfId="0" applyNumberFormat="1" applyFont="1" applyFill="1" applyBorder="1" applyAlignment="1">
      <alignment horizontal="center"/>
    </xf>
    <xf numFmtId="3" fontId="0" fillId="0" borderId="0" xfId="0" applyFill="1" applyBorder="1" applyAlignment="1">
      <alignment horizontal="center"/>
    </xf>
    <xf numFmtId="3" fontId="0" fillId="0" borderId="0" xfId="0" applyFill="1" applyBorder="1"/>
    <xf numFmtId="3" fontId="3" fillId="0" borderId="0" xfId="0" applyFont="1" applyFill="1" applyBorder="1" applyAlignment="1" applyProtection="1">
      <alignment horizontal="center"/>
      <protection locked="0"/>
    </xf>
    <xf numFmtId="3" fontId="0" fillId="0" borderId="0" xfId="0" applyFill="1"/>
    <xf numFmtId="1" fontId="3" fillId="0" borderId="0" xfId="0" applyNumberFormat="1" applyFont="1" applyFill="1" applyAlignment="1">
      <alignment horizontal="center"/>
    </xf>
    <xf numFmtId="3" fontId="3" fillId="0" borderId="0" xfId="0" quotePrefix="1" applyFont="1" applyFill="1" applyAlignment="1">
      <alignment horizontal="center"/>
    </xf>
    <xf numFmtId="3" fontId="0" fillId="0" borderId="0" xfId="0" applyFill="1" applyAlignment="1">
      <alignment horizontal="center"/>
    </xf>
    <xf numFmtId="3" fontId="3" fillId="0" borderId="0" xfId="0" applyFont="1" applyFill="1" applyAlignment="1" applyProtection="1">
      <alignment horizontal="center"/>
      <protection locked="0"/>
    </xf>
    <xf numFmtId="14" fontId="2" fillId="0" borderId="0" xfId="0" applyNumberFormat="1" applyFont="1" applyFill="1" applyAlignment="1">
      <alignment horizontal="center"/>
    </xf>
    <xf numFmtId="3" fontId="2" fillId="0" borderId="0" xfId="0" applyFont="1" applyFill="1" applyAlignment="1" applyProtection="1">
      <alignment horizontal="left"/>
      <protection locked="0"/>
    </xf>
    <xf numFmtId="1" fontId="2" fillId="0" borderId="0" xfId="1" applyNumberFormat="1" applyFont="1" applyBorder="1" applyAlignment="1" applyProtection="1">
      <alignment horizontal="left"/>
      <protection locked="0"/>
    </xf>
    <xf numFmtId="1" fontId="3" fillId="3" borderId="0" xfId="0" applyNumberFormat="1" applyFont="1" applyFill="1" applyBorder="1" applyAlignment="1">
      <alignment horizontal="center"/>
    </xf>
    <xf numFmtId="3" fontId="0" fillId="3" borderId="0" xfId="0" applyFill="1" applyBorder="1" applyAlignment="1">
      <alignment horizontal="center"/>
    </xf>
    <xf numFmtId="3" fontId="0" fillId="3" borderId="0" xfId="0" applyFill="1" applyBorder="1"/>
    <xf numFmtId="3" fontId="3" fillId="3" borderId="0" xfId="0" applyFont="1" applyFill="1" applyBorder="1" applyAlignment="1" applyProtection="1">
      <alignment horizontal="center"/>
      <protection locked="0"/>
    </xf>
    <xf numFmtId="190" fontId="3" fillId="3" borderId="0" xfId="0" applyNumberFormat="1" applyFont="1" applyFill="1" applyBorder="1" applyAlignment="1">
      <alignment horizontal="center"/>
    </xf>
    <xf numFmtId="0" fontId="3" fillId="3" borderId="0" xfId="0" applyNumberFormat="1" applyFont="1" applyFill="1" applyBorder="1" applyAlignment="1">
      <alignment horizontal="center"/>
    </xf>
    <xf numFmtId="49" fontId="3" fillId="3" borderId="0" xfId="0" applyNumberFormat="1" applyFont="1" applyFill="1" applyBorder="1" applyAlignment="1">
      <alignment horizontal="center"/>
    </xf>
    <xf numFmtId="38" fontId="3" fillId="0" borderId="0" xfId="0" applyNumberFormat="1" applyFont="1" applyFill="1" applyBorder="1" applyAlignment="1">
      <alignment horizontal="center"/>
    </xf>
    <xf numFmtId="1" fontId="2" fillId="0" borderId="26" xfId="0" applyNumberFormat="1" applyFont="1" applyBorder="1" applyAlignment="1">
      <alignment horizontal="center"/>
    </xf>
    <xf numFmtId="1" fontId="3" fillId="0" borderId="26" xfId="0" applyNumberFormat="1" applyFont="1" applyBorder="1" applyAlignment="1">
      <alignment horizontal="center"/>
    </xf>
    <xf numFmtId="3" fontId="3" fillId="0" borderId="26" xfId="0" applyFont="1" applyBorder="1" applyAlignment="1">
      <alignment horizontal="center"/>
    </xf>
    <xf numFmtId="3" fontId="0" fillId="0" borderId="26" xfId="0" applyBorder="1"/>
    <xf numFmtId="38" fontId="2" fillId="0" borderId="26" xfId="0" applyNumberFormat="1" applyFont="1" applyBorder="1" applyAlignment="1">
      <alignment horizontal="center"/>
    </xf>
    <xf numFmtId="38" fontId="3" fillId="0" borderId="26" xfId="0" applyNumberFormat="1" applyFont="1" applyBorder="1" applyAlignment="1">
      <alignment horizontal="center"/>
    </xf>
    <xf numFmtId="3" fontId="0" fillId="0" borderId="26" xfId="0" applyBorder="1" applyAlignment="1">
      <alignment horizontal="center"/>
    </xf>
    <xf numFmtId="190" fontId="3" fillId="0" borderId="26" xfId="0" applyNumberFormat="1" applyFont="1" applyBorder="1" applyAlignment="1" applyProtection="1">
      <alignment horizontal="center"/>
      <protection locked="0"/>
    </xf>
    <xf numFmtId="1" fontId="2" fillId="0" borderId="26" xfId="0" applyNumberFormat="1" applyFont="1" applyBorder="1" applyAlignment="1" applyProtection="1">
      <alignment horizontal="center"/>
      <protection locked="0"/>
    </xf>
    <xf numFmtId="3" fontId="2" fillId="0" borderId="26" xfId="0" applyFont="1" applyBorder="1" applyAlignment="1" applyProtection="1">
      <alignment horizontal="center" wrapText="1"/>
      <protection locked="0"/>
    </xf>
    <xf numFmtId="14" fontId="2" fillId="0" borderId="0" xfId="0" applyNumberFormat="1" applyFon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center"/>
    </xf>
    <xf numFmtId="168" fontId="3" fillId="0" borderId="0" xfId="0" applyNumberFormat="1" applyFont="1" applyFill="1" applyBorder="1" applyAlignment="1">
      <alignment horizontal="center"/>
    </xf>
    <xf numFmtId="38" fontId="2" fillId="0" borderId="0" xfId="0" applyNumberFormat="1" applyFont="1" applyFill="1" applyBorder="1" applyAlignment="1">
      <alignment horizontal="center"/>
    </xf>
    <xf numFmtId="190" fontId="3" fillId="0" borderId="0" xfId="0" applyNumberFormat="1" applyFont="1" applyFill="1" applyBorder="1" applyAlignment="1" applyProtection="1">
      <alignment horizontal="center"/>
      <protection locked="0"/>
    </xf>
    <xf numFmtId="1" fontId="3" fillId="0" borderId="0" xfId="0" applyNumberFormat="1" applyFont="1" applyFill="1" applyBorder="1" applyAlignment="1" applyProtection="1">
      <alignment horizontal="center"/>
      <protection locked="0"/>
    </xf>
    <xf numFmtId="3" fontId="2" fillId="0" borderId="0" xfId="0" applyFont="1" applyFill="1" applyBorder="1" applyAlignment="1" applyProtection="1">
      <alignment horizontal="center" wrapText="1"/>
      <protection locked="0"/>
    </xf>
    <xf numFmtId="3" fontId="2" fillId="0" borderId="26" xfId="0" applyFont="1" applyBorder="1" applyAlignment="1">
      <alignment horizontal="center"/>
    </xf>
    <xf numFmtId="3" fontId="2" fillId="0" borderId="26" xfId="0" applyFont="1" applyBorder="1"/>
    <xf numFmtId="3" fontId="2" fillId="0" borderId="26" xfId="0" applyFont="1" applyBorder="1" applyAlignment="1" applyProtection="1">
      <alignment horizontal="center"/>
      <protection locked="0"/>
    </xf>
    <xf numFmtId="3" fontId="9" fillId="0" borderId="0" xfId="0" applyFont="1" applyBorder="1"/>
    <xf numFmtId="1" fontId="9" fillId="0" borderId="0" xfId="0" applyNumberFormat="1" applyFont="1" applyBorder="1" applyAlignment="1">
      <alignment horizontal="center"/>
    </xf>
    <xf numFmtId="3" fontId="10" fillId="0" borderId="0" xfId="0" applyFont="1" applyBorder="1" applyAlignment="1">
      <alignment horizontal="center"/>
    </xf>
    <xf numFmtId="3" fontId="9" fillId="0" borderId="0" xfId="0" applyFont="1" applyBorder="1" applyAlignment="1">
      <alignment horizontal="center" wrapText="1"/>
    </xf>
    <xf numFmtId="0" fontId="3" fillId="0" borderId="0" xfId="0" applyNumberFormat="1" applyFont="1" applyFill="1" applyBorder="1" applyAlignment="1">
      <alignment horizontal="center"/>
    </xf>
    <xf numFmtId="1" fontId="2" fillId="0" borderId="0" xfId="0" applyNumberFormat="1" applyFont="1" applyFill="1" applyBorder="1" applyAlignment="1" applyProtection="1">
      <alignment horizontal="center"/>
      <protection locked="0"/>
    </xf>
    <xf numFmtId="3" fontId="10" fillId="0" borderId="0" xfId="0" applyFont="1" applyAlignment="1">
      <alignment horizontal="center" wrapText="1"/>
    </xf>
    <xf numFmtId="168" fontId="3" fillId="0" borderId="26" xfId="0" applyNumberFormat="1" applyFont="1" applyBorder="1" applyAlignment="1">
      <alignment horizontal="center"/>
    </xf>
    <xf numFmtId="3" fontId="3" fillId="0" borderId="26" xfId="0" applyFont="1" applyBorder="1" applyAlignment="1" applyProtection="1">
      <alignment horizontal="center"/>
      <protection locked="0"/>
    </xf>
    <xf numFmtId="3" fontId="3" fillId="0" borderId="26" xfId="0" applyFont="1" applyBorder="1"/>
    <xf numFmtId="0" fontId="3" fillId="0" borderId="26" xfId="0" applyNumberFormat="1" applyFont="1" applyBorder="1" applyAlignment="1">
      <alignment horizontal="center"/>
    </xf>
    <xf numFmtId="1" fontId="3" fillId="0" borderId="26" xfId="0" applyNumberFormat="1" applyFont="1" applyBorder="1" applyAlignment="1" applyProtection="1">
      <alignment horizontal="center"/>
      <protection locked="0"/>
    </xf>
    <xf numFmtId="3" fontId="2" fillId="0" borderId="27" xfId="0" applyFont="1" applyBorder="1"/>
    <xf numFmtId="190" fontId="3" fillId="0" borderId="26" xfId="0" applyNumberFormat="1" applyFont="1" applyBorder="1" applyAlignment="1">
      <alignment horizontal="center"/>
    </xf>
    <xf numFmtId="0" fontId="0" fillId="0" borderId="26" xfId="0" applyNumberFormat="1" applyBorder="1" applyAlignment="1">
      <alignment horizontal="center"/>
    </xf>
    <xf numFmtId="3" fontId="0" fillId="0" borderId="0" xfId="0" applyBorder="1" applyAlignment="1">
      <alignment horizontal="center"/>
    </xf>
    <xf numFmtId="3" fontId="0" fillId="0" borderId="28" xfId="0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3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2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 w="25400">
          <a:noFill/>
        </a:ln>
      </c:spPr>
      <c:txPr>
        <a:bodyPr/>
        <a:lstStyle/>
        <a:p>
          <a:pPr>
            <a:defRPr sz="8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1"/>
          <c:order val="0"/>
          <c:tx>
            <c:strRef>
              <c:f>Consolidated!#REF!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0-EF27-4325-9BDA-1F9EFBC20419}"/>
              </c:ext>
            </c:extLst>
          </c:dPt>
          <c:cat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27-4325-9BDA-1F9EFBC20419}"/>
            </c:ext>
          </c:extLst>
        </c:ser>
        <c:ser>
          <c:idx val="2"/>
          <c:order val="1"/>
          <c:tx>
            <c:strRef>
              <c:f>Consolidated!#REF!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EF27-4325-9BDA-1F9EFBC20419}"/>
              </c:ext>
            </c:extLst>
          </c:dPt>
          <c:cat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F27-4325-9BDA-1F9EFBC20419}"/>
            </c:ext>
          </c:extLst>
        </c:ser>
        <c:ser>
          <c:idx val="0"/>
          <c:order val="2"/>
          <c:tx>
            <c:strRef>
              <c:f>Consolidated!#REF!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4-EF27-4325-9BDA-1F9EFBC20419}"/>
              </c:ext>
            </c:extLst>
          </c:dPt>
          <c:cat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F27-4325-9BDA-1F9EFBC204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HPLR PURCH 9710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pieChart>
        <c:varyColors val="1"/>
        <c:ser>
          <c:idx val="0"/>
          <c:order val="0"/>
          <c:tx>
            <c:strRef>
              <c:f>#REF!</c:f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0432-478E-82EB-CDAABADFFC87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432-478E-82EB-CDAABADFFC87}"/>
            </c:ext>
          </c:extLst>
        </c:ser>
        <c:ser>
          <c:idx val="1"/>
          <c:order val="1"/>
          <c:tx>
            <c:strRef>
              <c:f>#REF!</c:f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0432-478E-82EB-CDAABADFFC87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432-478E-82EB-CDAABADFFC87}"/>
            </c:ext>
          </c:extLst>
        </c:ser>
        <c:ser>
          <c:idx val="2"/>
          <c:order val="2"/>
          <c:tx>
            <c:strRef>
              <c:f>#REF!</c:f>
            </c:strRef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4-0432-478E-82EB-CDAABADFFC87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432-478E-82EB-CDAABADFFC87}"/>
            </c:ext>
          </c:extLst>
        </c:ser>
        <c:ser>
          <c:idx val="3"/>
          <c:order val="3"/>
          <c:tx>
            <c:strRef>
              <c:f>#REF!</c:f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6-0432-478E-82EB-CDAABADFFC87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432-478E-82EB-CDAABADFFC87}"/>
            </c:ext>
          </c:extLst>
        </c:ser>
        <c:ser>
          <c:idx val="4"/>
          <c:order val="4"/>
          <c:tx>
            <c:strRef>
              <c:f>#REF!</c:f>
            </c:strRef>
          </c:tx>
          <c:spPr>
            <a:solidFill>
              <a:srgbClr val="660066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8-0432-478E-82EB-CDAABADFFC87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432-478E-82EB-CDAABADFFC87}"/>
            </c:ext>
          </c:extLst>
        </c:ser>
        <c:ser>
          <c:idx val="5"/>
          <c:order val="5"/>
          <c:tx>
            <c:strRef>
              <c:f>#REF!</c:f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A-0432-478E-82EB-CDAABADFFC87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432-478E-82EB-CDAABADFFC87}"/>
            </c:ext>
          </c:extLst>
        </c:ser>
        <c:ser>
          <c:idx val="6"/>
          <c:order val="6"/>
          <c:tx>
            <c:strRef>
              <c:f>#REF!</c:f>
            </c:strRef>
          </c:tx>
          <c:spPr>
            <a:solidFill>
              <a:srgbClr val="0066CC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C-0432-478E-82EB-CDAABADFFC87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0432-478E-82EB-CDAABADFFC87}"/>
            </c:ext>
          </c:extLst>
        </c:ser>
        <c:ser>
          <c:idx val="7"/>
          <c:order val="7"/>
          <c:tx>
            <c:strRef>
              <c:f>#REF!</c:f>
            </c:strRef>
          </c:tx>
          <c:spPr>
            <a:solidFill>
              <a:srgbClr val="CCCC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E-0432-478E-82EB-CDAABADFFC87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0432-478E-82EB-CDAABADFFC87}"/>
            </c:ext>
          </c:extLst>
        </c:ser>
        <c:ser>
          <c:idx val="8"/>
          <c:order val="8"/>
          <c:tx>
            <c:strRef>
              <c:f>#REF!</c:f>
            </c:strRef>
          </c:tx>
          <c:spPr>
            <a:solidFill>
              <a:srgbClr val="00008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0-0432-478E-82EB-CDAABADFFC87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0432-478E-82EB-CDAABADFFC87}"/>
            </c:ext>
          </c:extLst>
        </c:ser>
        <c:ser>
          <c:idx val="9"/>
          <c:order val="9"/>
          <c:tx>
            <c:strRef>
              <c:f>#REF!</c:f>
            </c:strRef>
          </c:tx>
          <c:spPr>
            <a:solidFill>
              <a:srgbClr val="FF00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2-0432-478E-82EB-CDAABADFFC87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0432-478E-82EB-CDAABADFFC87}"/>
            </c:ext>
          </c:extLst>
        </c:ser>
        <c:ser>
          <c:idx val="10"/>
          <c:order val="10"/>
          <c:tx>
            <c:strRef>
              <c:f>#REF!</c:f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4-0432-478E-82EB-CDAABADFFC87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0432-478E-82EB-CDAABADFFC87}"/>
            </c:ext>
          </c:extLst>
        </c:ser>
        <c:ser>
          <c:idx val="11"/>
          <c:order val="11"/>
          <c:tx>
            <c:strRef>
              <c:f>#REF!</c:f>
            </c:strRef>
          </c:tx>
          <c:spPr>
            <a:solidFill>
              <a:srgbClr val="00FF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6-0432-478E-82EB-CDAABADFFC87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0432-478E-82EB-CDAABADFFC87}"/>
            </c:ext>
          </c:extLst>
        </c:ser>
        <c:ser>
          <c:idx val="12"/>
          <c:order val="12"/>
          <c:tx>
            <c:strRef>
              <c:f>#REF!</c:f>
            </c:strRef>
          </c:tx>
          <c:spPr>
            <a:solidFill>
              <a:srgbClr val="80008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8-0432-478E-82EB-CDAABADFFC87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0432-478E-82EB-CDAABADFFC87}"/>
            </c:ext>
          </c:extLst>
        </c:ser>
        <c:ser>
          <c:idx val="13"/>
          <c:order val="13"/>
          <c:tx>
            <c:strRef>
              <c:f>#REF!</c:f>
            </c:strRef>
          </c:tx>
          <c:spPr>
            <a:solidFill>
              <a:srgbClr val="80000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A-0432-478E-82EB-CDAABADFFC87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0432-478E-82EB-CDAABADFFC87}"/>
            </c:ext>
          </c:extLst>
        </c:ser>
        <c:ser>
          <c:idx val="14"/>
          <c:order val="14"/>
          <c:tx>
            <c:strRef>
              <c:f>#REF!</c:f>
            </c:strRef>
          </c:tx>
          <c:spPr>
            <a:solidFill>
              <a:srgbClr val="00808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C-0432-478E-82EB-CDAABADFFC87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0432-478E-82EB-CDAABADFFC87}"/>
            </c:ext>
          </c:extLst>
        </c:ser>
        <c:dLbls>
          <c:showLegendKey val="0"/>
          <c:showVal val="0"/>
          <c:showCatName val="1"/>
          <c:showSerName val="0"/>
          <c:showPercent val="0"/>
          <c:showBubbleSize val="0"/>
          <c:showLeaderLines val="0"/>
        </c:dLbls>
        <c:firstSliceAng val="0"/>
      </c:pieChart>
      <c:spPr>
        <a:noFill/>
        <a:ln w="25400">
          <a:noFill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HPLR 9710 PURCH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pieChart>
        <c:varyColors val="1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FCEE-4011-944D-0BDA50D3671B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EE-4011-944D-0BDA50D3671B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1"/>
          <c:showBubbleSize val="0"/>
          <c:showLeaderLines val="0"/>
        </c:dLbls>
        <c:firstSliceAng val="0"/>
      </c:pieChart>
      <c:spPr>
        <a:noFill/>
        <a:ln w="25400">
          <a:noFill/>
        </a:ln>
      </c:spPr>
    </c:plotArea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HPLR 9710 PURCH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pieChart>
        <c:varyColors val="1"/>
        <c:ser>
          <c:idx val="0"/>
          <c:order val="0"/>
          <c:tx>
            <c:strRef>
              <c:f>#REF!</c:f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3544-4F76-85DF-7B091D76199B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44-4F76-85DF-7B091D76199B}"/>
            </c:ext>
          </c:extLst>
        </c:ser>
        <c:ser>
          <c:idx val="1"/>
          <c:order val="1"/>
          <c:tx>
            <c:strRef>
              <c:f>#REF!</c:f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3544-4F76-85DF-7B091D76199B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544-4F76-85DF-7B091D76199B}"/>
            </c:ext>
          </c:extLst>
        </c:ser>
        <c:ser>
          <c:idx val="2"/>
          <c:order val="2"/>
          <c:tx>
            <c:strRef>
              <c:f>#REF!</c:f>
            </c:strRef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4-3544-4F76-85DF-7B091D76199B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544-4F76-85DF-7B091D76199B}"/>
            </c:ext>
          </c:extLst>
        </c:ser>
        <c:ser>
          <c:idx val="3"/>
          <c:order val="3"/>
          <c:tx>
            <c:strRef>
              <c:f>#REF!</c:f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6-3544-4F76-85DF-7B091D76199B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544-4F76-85DF-7B091D76199B}"/>
            </c:ext>
          </c:extLst>
        </c:ser>
        <c:ser>
          <c:idx val="4"/>
          <c:order val="4"/>
          <c:tx>
            <c:strRef>
              <c:f>#REF!</c:f>
            </c:strRef>
          </c:tx>
          <c:spPr>
            <a:solidFill>
              <a:srgbClr val="660066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8-3544-4F76-85DF-7B091D76199B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544-4F76-85DF-7B091D76199B}"/>
            </c:ext>
          </c:extLst>
        </c:ser>
        <c:ser>
          <c:idx val="5"/>
          <c:order val="5"/>
          <c:tx>
            <c:strRef>
              <c:f>#REF!</c:f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A-3544-4F76-85DF-7B091D76199B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3544-4F76-85DF-7B091D76199B}"/>
            </c:ext>
          </c:extLst>
        </c:ser>
        <c:ser>
          <c:idx val="6"/>
          <c:order val="6"/>
          <c:tx>
            <c:strRef>
              <c:f>#REF!</c:f>
            </c:strRef>
          </c:tx>
          <c:spPr>
            <a:solidFill>
              <a:srgbClr val="0066CC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C-3544-4F76-85DF-7B091D76199B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3544-4F76-85DF-7B091D76199B}"/>
            </c:ext>
          </c:extLst>
        </c:ser>
        <c:ser>
          <c:idx val="7"/>
          <c:order val="7"/>
          <c:tx>
            <c:strRef>
              <c:f>#REF!</c:f>
            </c:strRef>
          </c:tx>
          <c:spPr>
            <a:solidFill>
              <a:srgbClr val="CCCC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E-3544-4F76-85DF-7B091D76199B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3544-4F76-85DF-7B091D76199B}"/>
            </c:ext>
          </c:extLst>
        </c:ser>
        <c:ser>
          <c:idx val="8"/>
          <c:order val="8"/>
          <c:tx>
            <c:strRef>
              <c:f>#REF!</c:f>
            </c:strRef>
          </c:tx>
          <c:spPr>
            <a:solidFill>
              <a:srgbClr val="00008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0-3544-4F76-85DF-7B091D76199B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3544-4F76-85DF-7B091D76199B}"/>
            </c:ext>
          </c:extLst>
        </c:ser>
        <c:ser>
          <c:idx val="9"/>
          <c:order val="9"/>
          <c:tx>
            <c:strRef>
              <c:f>#REF!</c:f>
            </c:strRef>
          </c:tx>
          <c:spPr>
            <a:solidFill>
              <a:srgbClr val="FF00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2-3544-4F76-85DF-7B091D76199B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3544-4F76-85DF-7B091D76199B}"/>
            </c:ext>
          </c:extLst>
        </c:ser>
        <c:ser>
          <c:idx val="10"/>
          <c:order val="10"/>
          <c:tx>
            <c:strRef>
              <c:f>#REF!</c:f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4-3544-4F76-85DF-7B091D76199B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3544-4F76-85DF-7B091D76199B}"/>
            </c:ext>
          </c:extLst>
        </c:ser>
        <c:ser>
          <c:idx val="11"/>
          <c:order val="11"/>
          <c:tx>
            <c:strRef>
              <c:f>#REF!</c:f>
            </c:strRef>
          </c:tx>
          <c:spPr>
            <a:solidFill>
              <a:srgbClr val="00FF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6-3544-4F76-85DF-7B091D76199B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3544-4F76-85DF-7B091D76199B}"/>
            </c:ext>
          </c:extLst>
        </c:ser>
        <c:ser>
          <c:idx val="12"/>
          <c:order val="12"/>
          <c:tx>
            <c:strRef>
              <c:f>#REF!</c:f>
            </c:strRef>
          </c:tx>
          <c:spPr>
            <a:solidFill>
              <a:srgbClr val="80008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8-3544-4F76-85DF-7B091D76199B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3544-4F76-85DF-7B091D76199B}"/>
            </c:ext>
          </c:extLst>
        </c:ser>
        <c:ser>
          <c:idx val="13"/>
          <c:order val="13"/>
          <c:tx>
            <c:strRef>
              <c:f>#REF!</c:f>
            </c:strRef>
          </c:tx>
          <c:spPr>
            <a:solidFill>
              <a:srgbClr val="80000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A-3544-4F76-85DF-7B091D76199B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3544-4F76-85DF-7B091D76199B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1"/>
          <c:showBubbleSize val="0"/>
          <c:showLeaderLines val="0"/>
        </c:dLbls>
        <c:firstSliceAng val="0"/>
      </c:pieChart>
      <c:spPr>
        <a:noFill/>
        <a:ln w="25400">
          <a:noFill/>
        </a:ln>
      </c:spPr>
    </c:plotArea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1"/>
          <c:order val="0"/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0-44ED-44B4-8208-459E62269CE4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Consolidated!#REF!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cat>
          <c:val>
            <c:numRef>
              <c:f>Consolidated!#REF!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4ED-44B4-8208-459E62269CE4}"/>
            </c:ext>
          </c:extLst>
        </c:ser>
        <c:ser>
          <c:idx val="2"/>
          <c:order val="1"/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44ED-44B4-8208-459E62269CE4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Consolidated!#REF!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cat>
          <c:val>
            <c:numRef>
              <c:f>Consolidated!#REF!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4ED-44B4-8208-459E62269CE4}"/>
            </c:ext>
          </c:extLst>
        </c:ser>
        <c:ser>
          <c:idx val="3"/>
          <c:order val="2"/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4-44ED-44B4-8208-459E62269CE4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Consolidated!#REF!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cat>
          <c:val>
            <c:numRef>
              <c:f>Consolidated!#REF!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4ED-44B4-8208-459E62269CE4}"/>
            </c:ext>
          </c:extLst>
        </c:ser>
        <c:ser>
          <c:idx val="4"/>
          <c:order val="3"/>
          <c:spPr>
            <a:solidFill>
              <a:srgbClr val="660066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6-44ED-44B4-8208-459E62269CE4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Consolidated!#REF!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cat>
          <c:val>
            <c:numRef>
              <c:f>Consolidated!#REF!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4ED-44B4-8208-459E62269CE4}"/>
            </c:ext>
          </c:extLst>
        </c:ser>
        <c:ser>
          <c:idx val="5"/>
          <c:order val="4"/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8-44ED-44B4-8208-459E62269CE4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Consolidated!#REF!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cat>
          <c:val>
            <c:numRef>
              <c:f>Consolidated!#REF!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4ED-44B4-8208-459E62269CE4}"/>
            </c:ext>
          </c:extLst>
        </c:ser>
        <c:ser>
          <c:idx val="6"/>
          <c:order val="5"/>
          <c:spPr>
            <a:solidFill>
              <a:srgbClr val="0066CC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A-44ED-44B4-8208-459E62269CE4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Consolidated!#REF!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cat>
          <c:val>
            <c:numRef>
              <c:f>Consolidated!#REF!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44ED-44B4-8208-459E62269CE4}"/>
            </c:ext>
          </c:extLst>
        </c:ser>
        <c:ser>
          <c:idx val="7"/>
          <c:order val="6"/>
          <c:spPr>
            <a:solidFill>
              <a:srgbClr val="CCCC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C-44ED-44B4-8208-459E62269CE4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Consolidated!#REF!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cat>
          <c:val>
            <c:numRef>
              <c:f>Consolidated!#REF!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44ED-44B4-8208-459E62269CE4}"/>
            </c:ext>
          </c:extLst>
        </c:ser>
        <c:ser>
          <c:idx val="8"/>
          <c:order val="7"/>
          <c:spPr>
            <a:solidFill>
              <a:srgbClr val="00008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E-44ED-44B4-8208-459E62269CE4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Consolidated!#REF!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cat>
          <c:val>
            <c:numRef>
              <c:f>Consolidated!#REF!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44ED-44B4-8208-459E62269CE4}"/>
            </c:ext>
          </c:extLst>
        </c:ser>
        <c:ser>
          <c:idx val="9"/>
          <c:order val="8"/>
          <c:spPr>
            <a:solidFill>
              <a:srgbClr val="FF00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0-44ED-44B4-8208-459E62269CE4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Consolidated!#REF!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cat>
          <c:val>
            <c:numRef>
              <c:f>Consolidated!#REF!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44ED-44B4-8208-459E62269CE4}"/>
            </c:ext>
          </c:extLst>
        </c:ser>
        <c:ser>
          <c:idx val="0"/>
          <c:order val="9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12-44ED-44B4-8208-459E62269CE4}"/>
              </c:ext>
            </c:extLst>
          </c:dPt>
          <c:dLbls>
            <c:delete val="1"/>
          </c:dLbls>
          <c:cat>
            <c:numRef>
              <c:f>Consolidated!#REF!</c:f>
              <c:numCache>
                <c:formatCode>#,##0</c:formatCode>
                <c:ptCount val="1"/>
                <c:pt idx="0">
                  <c:v>1</c:v>
                </c:pt>
              </c:numCache>
            </c:numRef>
          </c:cat>
          <c:val>
            <c:numRef>
              <c:f>Consolidated!#REF!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44ED-44B4-8208-459E62269CE4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1"/>
          <c:showBubbleSize val="0"/>
          <c:showLeaderLines val="0"/>
        </c:dLbls>
        <c:firstSliceAng val="0"/>
      </c:pieChart>
      <c:spPr>
        <a:noFill/>
        <a:ln w="25400">
          <a:noFill/>
        </a:ln>
      </c:spPr>
    </c:plotArea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 w="25400">
          <a:noFill/>
        </a:ln>
      </c:spPr>
      <c:txPr>
        <a:bodyPr/>
        <a:lstStyle/>
        <a:p>
          <a:pPr algn="ctr" rtl="1">
            <a:defRPr sz="8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1"/>
          <c:order val="0"/>
          <c:tx>
            <c:strRef>
              <c:f>[4]FIRM94!#REF!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0-8854-40B4-85D1-221DBB210B67}"/>
              </c:ext>
            </c:extLst>
          </c:dPt>
          <c:cat>
            <c:numRef>
              <c:f>[4]FIRM94!#REF!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[4]FIRM94!#REF!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854-40B4-85D1-221DBB210B67}"/>
            </c:ext>
          </c:extLst>
        </c:ser>
        <c:ser>
          <c:idx val="2"/>
          <c:order val="1"/>
          <c:tx>
            <c:strRef>
              <c:f>[4]FIRM94!#REF!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8854-40B4-85D1-221DBB210B67}"/>
              </c:ext>
            </c:extLst>
          </c:dPt>
          <c:cat>
            <c:numRef>
              <c:f>[4]FIRM94!#REF!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[4]FIRM94!#REF!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854-40B4-85D1-221DBB210B67}"/>
            </c:ext>
          </c:extLst>
        </c:ser>
        <c:ser>
          <c:idx val="0"/>
          <c:order val="2"/>
          <c:tx>
            <c:strRef>
              <c:f>[4]FIRM94!#REF!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4-8854-40B4-85D1-221DBB210B67}"/>
              </c:ext>
            </c:extLst>
          </c:dPt>
          <c:cat>
            <c:numRef>
              <c:f>[4]FIRM94!#REF!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[4]FIRM94!#REF!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854-40B4-85D1-221DBB210B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HPLR PURCH 9710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pieChart>
        <c:varyColors val="1"/>
        <c:ser>
          <c:idx val="0"/>
          <c:order val="0"/>
          <c:tx>
            <c:strRef>
              <c:f>[4]FIRM94!#REF!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1C0C-4378-B34D-85FADDE41FC7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[4]FIRM94!#REF!</c:f>
              <c:numCache>
                <c:formatCode>#,##0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C0C-4378-B34D-85FADDE41FC7}"/>
            </c:ext>
          </c:extLst>
        </c:ser>
        <c:ser>
          <c:idx val="1"/>
          <c:order val="1"/>
          <c:tx>
            <c:strRef>
              <c:f>[4]FIRM94!#REF!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1C0C-4378-B34D-85FADDE41FC7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[4]FIRM94!#REF!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C0C-4378-B34D-85FADDE41FC7}"/>
            </c:ext>
          </c:extLst>
        </c:ser>
        <c:ser>
          <c:idx val="2"/>
          <c:order val="2"/>
          <c:tx>
            <c:strRef>
              <c:f>[4]FIRM94!#REF!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4-1C0C-4378-B34D-85FADDE41FC7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[4]FIRM94!#REF!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C0C-4378-B34D-85FADDE41FC7}"/>
            </c:ext>
          </c:extLst>
        </c:ser>
        <c:ser>
          <c:idx val="3"/>
          <c:order val="3"/>
          <c:tx>
            <c:strRef>
              <c:f>[4]FIRM94!#REF!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6-1C0C-4378-B34D-85FADDE41FC7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[4]FIRM94!#REF!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C0C-4378-B34D-85FADDE41FC7}"/>
            </c:ext>
          </c:extLst>
        </c:ser>
        <c:ser>
          <c:idx val="4"/>
          <c:order val="4"/>
          <c:tx>
            <c:strRef>
              <c:f>[4]FIRM94!#REF!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660066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8-1C0C-4378-B34D-85FADDE41FC7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[4]FIRM94!#REF!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C0C-4378-B34D-85FADDE41FC7}"/>
            </c:ext>
          </c:extLst>
        </c:ser>
        <c:ser>
          <c:idx val="5"/>
          <c:order val="5"/>
          <c:tx>
            <c:strRef>
              <c:f>[4]FIRM94!#REF!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A-1C0C-4378-B34D-85FADDE41FC7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[4]FIRM94!#REF!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1C0C-4378-B34D-85FADDE41FC7}"/>
            </c:ext>
          </c:extLst>
        </c:ser>
        <c:ser>
          <c:idx val="6"/>
          <c:order val="6"/>
          <c:tx>
            <c:strRef>
              <c:f>[4]FIRM94!#REF!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66CC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C-1C0C-4378-B34D-85FADDE41FC7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[4]FIRM94!#REF!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1C0C-4378-B34D-85FADDE41FC7}"/>
            </c:ext>
          </c:extLst>
        </c:ser>
        <c:ser>
          <c:idx val="7"/>
          <c:order val="7"/>
          <c:tx>
            <c:strRef>
              <c:f>[4]FIRM94!#REF!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CCCC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E-1C0C-4378-B34D-85FADDE41FC7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[4]FIRM94!#REF!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1C0C-4378-B34D-85FADDE41FC7}"/>
            </c:ext>
          </c:extLst>
        </c:ser>
        <c:ser>
          <c:idx val="8"/>
          <c:order val="8"/>
          <c:tx>
            <c:strRef>
              <c:f>[4]FIRM94!#REF!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008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0-1C0C-4378-B34D-85FADDE41FC7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[4]FIRM94!#REF!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1C0C-4378-B34D-85FADDE41FC7}"/>
            </c:ext>
          </c:extLst>
        </c:ser>
        <c:ser>
          <c:idx val="9"/>
          <c:order val="9"/>
          <c:tx>
            <c:strRef>
              <c:f>[4]FIRM94!#REF!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00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2-1C0C-4378-B34D-85FADDE41FC7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[4]FIRM94!#REF!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1C0C-4378-B34D-85FADDE41FC7}"/>
            </c:ext>
          </c:extLst>
        </c:ser>
        <c:ser>
          <c:idx val="10"/>
          <c:order val="10"/>
          <c:tx>
            <c:strRef>
              <c:f>[4]FIRM94!#REF!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4-1C0C-4378-B34D-85FADDE41FC7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[4]FIRM94!#REF!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1C0C-4378-B34D-85FADDE41FC7}"/>
            </c:ext>
          </c:extLst>
        </c:ser>
        <c:ser>
          <c:idx val="11"/>
          <c:order val="11"/>
          <c:tx>
            <c:strRef>
              <c:f>[4]FIRM94!#REF!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FF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6-1C0C-4378-B34D-85FADDE41FC7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[4]FIRM94!#REF!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1C0C-4378-B34D-85FADDE41FC7}"/>
            </c:ext>
          </c:extLst>
        </c:ser>
        <c:ser>
          <c:idx val="12"/>
          <c:order val="12"/>
          <c:tx>
            <c:strRef>
              <c:f>[4]FIRM94!#REF!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80008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8-1C0C-4378-B34D-85FADDE41FC7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[4]FIRM94!#REF!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1C0C-4378-B34D-85FADDE41FC7}"/>
            </c:ext>
          </c:extLst>
        </c:ser>
        <c:ser>
          <c:idx val="13"/>
          <c:order val="13"/>
          <c:tx>
            <c:strRef>
              <c:f>[4]FIRM94!#REF!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80000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A-1C0C-4378-B34D-85FADDE41FC7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[4]FIRM94!#REF!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1C0C-4378-B34D-85FADDE41FC7}"/>
            </c:ext>
          </c:extLst>
        </c:ser>
        <c:ser>
          <c:idx val="14"/>
          <c:order val="14"/>
          <c:tx>
            <c:strRef>
              <c:f>[4]FIRM94!#REF!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808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C-1C0C-4378-B34D-85FADDE41FC7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[4]FIRM94!#REF!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1C0C-4378-B34D-85FADDE41FC7}"/>
            </c:ext>
          </c:extLst>
        </c:ser>
        <c:dLbls>
          <c:showLegendKey val="0"/>
          <c:showVal val="0"/>
          <c:showCatName val="1"/>
          <c:showSerName val="0"/>
          <c:showPercent val="0"/>
          <c:showBubbleSize val="0"/>
          <c:showLeaderLines val="0"/>
        </c:dLbls>
        <c:firstSliceAng val="0"/>
      </c:pieChart>
      <c:spPr>
        <a:noFill/>
        <a:ln w="25400">
          <a:noFill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HPLR 9710 PURCH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pieChart>
        <c:varyColors val="1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9075-42E9-850E-149049C79DF7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[4]FIRM94!#REF!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[4]FIRM94!#REF!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075-42E9-850E-149049C79DF7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1"/>
          <c:showBubbleSize val="0"/>
          <c:showLeaderLines val="0"/>
        </c:dLbls>
        <c:firstSliceAng val="0"/>
      </c:pieChart>
      <c:spPr>
        <a:noFill/>
        <a:ln w="25400">
          <a:noFill/>
        </a:ln>
      </c:spPr>
    </c:plotArea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HPLR 9710 PURCH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pieChart>
        <c:varyColors val="1"/>
        <c:ser>
          <c:idx val="0"/>
          <c:order val="0"/>
          <c:tx>
            <c:strRef>
              <c:f>[4]FIRM94!#REF!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A262-442B-B303-87B47E933D95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[4]FIRM94!#REF!</c:f>
              <c:numCache>
                <c:formatCode>#,##0</c:formatCode>
                <c:ptCount val="1"/>
                <c:pt idx="0">
                  <c:v>0</c:v>
                </c:pt>
              </c:numCache>
            </c:numRef>
          </c:cat>
          <c:val>
            <c:numRef>
              <c:f>[4]FIRM94!#REF!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262-442B-B303-87B47E933D95}"/>
            </c:ext>
          </c:extLst>
        </c:ser>
        <c:ser>
          <c:idx val="1"/>
          <c:order val="1"/>
          <c:tx>
            <c:strRef>
              <c:f>[4]FIRM94!#REF!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A262-442B-B303-87B47E933D95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[4]FIRM94!#REF!</c:f>
              <c:numCache>
                <c:formatCode>#,##0</c:formatCode>
                <c:ptCount val="1"/>
                <c:pt idx="0">
                  <c:v>0</c:v>
                </c:pt>
              </c:numCache>
            </c:numRef>
          </c:cat>
          <c:val>
            <c:numRef>
              <c:f>[4]FIRM94!#REF!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262-442B-B303-87B47E933D95}"/>
            </c:ext>
          </c:extLst>
        </c:ser>
        <c:ser>
          <c:idx val="2"/>
          <c:order val="2"/>
          <c:tx>
            <c:strRef>
              <c:f>[4]FIRM94!#REF!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4-A262-442B-B303-87B47E933D95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[4]FIRM94!#REF!</c:f>
              <c:numCache>
                <c:formatCode>#,##0</c:formatCode>
                <c:ptCount val="1"/>
                <c:pt idx="0">
                  <c:v>0</c:v>
                </c:pt>
              </c:numCache>
            </c:numRef>
          </c:cat>
          <c:val>
            <c:numRef>
              <c:f>[4]FIRM94!#REF!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262-442B-B303-87B47E933D95}"/>
            </c:ext>
          </c:extLst>
        </c:ser>
        <c:ser>
          <c:idx val="3"/>
          <c:order val="3"/>
          <c:tx>
            <c:strRef>
              <c:f>[4]FIRM94!#REF!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6-A262-442B-B303-87B47E933D95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[4]FIRM94!#REF!</c:f>
              <c:numCache>
                <c:formatCode>#,##0</c:formatCode>
                <c:ptCount val="1"/>
                <c:pt idx="0">
                  <c:v>0</c:v>
                </c:pt>
              </c:numCache>
            </c:numRef>
          </c:cat>
          <c:val>
            <c:numRef>
              <c:f>[4]FIRM94!#REF!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262-442B-B303-87B47E933D95}"/>
            </c:ext>
          </c:extLst>
        </c:ser>
        <c:ser>
          <c:idx val="4"/>
          <c:order val="4"/>
          <c:tx>
            <c:strRef>
              <c:f>[4]FIRM94!#REF!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660066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8-A262-442B-B303-87B47E933D95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[4]FIRM94!#REF!</c:f>
              <c:numCache>
                <c:formatCode>#,##0</c:formatCode>
                <c:ptCount val="1"/>
                <c:pt idx="0">
                  <c:v>0</c:v>
                </c:pt>
              </c:numCache>
            </c:numRef>
          </c:cat>
          <c:val>
            <c:numRef>
              <c:f>[4]FIRM94!#REF!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262-442B-B303-87B47E933D95}"/>
            </c:ext>
          </c:extLst>
        </c:ser>
        <c:ser>
          <c:idx val="5"/>
          <c:order val="5"/>
          <c:tx>
            <c:strRef>
              <c:f>[4]FIRM94!#REF!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A-A262-442B-B303-87B47E933D95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[4]FIRM94!#REF!</c:f>
              <c:numCache>
                <c:formatCode>#,##0</c:formatCode>
                <c:ptCount val="1"/>
                <c:pt idx="0">
                  <c:v>0</c:v>
                </c:pt>
              </c:numCache>
            </c:numRef>
          </c:cat>
          <c:val>
            <c:numRef>
              <c:f>[4]FIRM94!#REF!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A262-442B-B303-87B47E933D95}"/>
            </c:ext>
          </c:extLst>
        </c:ser>
        <c:ser>
          <c:idx val="6"/>
          <c:order val="6"/>
          <c:tx>
            <c:strRef>
              <c:f>[4]FIRM94!#REF!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66CC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C-A262-442B-B303-87B47E933D95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[4]FIRM94!#REF!</c:f>
              <c:numCache>
                <c:formatCode>#,##0</c:formatCode>
                <c:ptCount val="1"/>
                <c:pt idx="0">
                  <c:v>0</c:v>
                </c:pt>
              </c:numCache>
            </c:numRef>
          </c:cat>
          <c:val>
            <c:numRef>
              <c:f>[4]FIRM94!#REF!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A262-442B-B303-87B47E933D95}"/>
            </c:ext>
          </c:extLst>
        </c:ser>
        <c:ser>
          <c:idx val="7"/>
          <c:order val="7"/>
          <c:tx>
            <c:strRef>
              <c:f>[4]FIRM94!#REF!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CCCC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E-A262-442B-B303-87B47E933D95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[4]FIRM94!#REF!</c:f>
              <c:numCache>
                <c:formatCode>#,##0</c:formatCode>
                <c:ptCount val="1"/>
                <c:pt idx="0">
                  <c:v>0</c:v>
                </c:pt>
              </c:numCache>
            </c:numRef>
          </c:cat>
          <c:val>
            <c:numRef>
              <c:f>[4]FIRM94!#REF!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A262-442B-B303-87B47E933D95}"/>
            </c:ext>
          </c:extLst>
        </c:ser>
        <c:ser>
          <c:idx val="8"/>
          <c:order val="8"/>
          <c:tx>
            <c:strRef>
              <c:f>[4]FIRM94!#REF!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008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0-A262-442B-B303-87B47E933D95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[4]FIRM94!#REF!</c:f>
              <c:numCache>
                <c:formatCode>#,##0</c:formatCode>
                <c:ptCount val="1"/>
                <c:pt idx="0">
                  <c:v>0</c:v>
                </c:pt>
              </c:numCache>
            </c:numRef>
          </c:cat>
          <c:val>
            <c:numRef>
              <c:f>[4]FIRM94!#REF!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A262-442B-B303-87B47E933D95}"/>
            </c:ext>
          </c:extLst>
        </c:ser>
        <c:ser>
          <c:idx val="9"/>
          <c:order val="9"/>
          <c:tx>
            <c:strRef>
              <c:f>[4]FIRM94!#REF!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00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2-A262-442B-B303-87B47E933D95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[4]FIRM94!#REF!</c:f>
              <c:numCache>
                <c:formatCode>#,##0</c:formatCode>
                <c:ptCount val="1"/>
                <c:pt idx="0">
                  <c:v>0</c:v>
                </c:pt>
              </c:numCache>
            </c:numRef>
          </c:cat>
          <c:val>
            <c:numRef>
              <c:f>[4]FIRM94!#REF!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A262-442B-B303-87B47E933D95}"/>
            </c:ext>
          </c:extLst>
        </c:ser>
        <c:ser>
          <c:idx val="10"/>
          <c:order val="10"/>
          <c:tx>
            <c:strRef>
              <c:f>[4]FIRM94!#REF!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4-A262-442B-B303-87B47E933D95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[4]FIRM94!#REF!</c:f>
              <c:numCache>
                <c:formatCode>#,##0</c:formatCode>
                <c:ptCount val="1"/>
                <c:pt idx="0">
                  <c:v>0</c:v>
                </c:pt>
              </c:numCache>
            </c:numRef>
          </c:cat>
          <c:val>
            <c:numRef>
              <c:f>[4]FIRM94!#REF!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A262-442B-B303-87B47E933D95}"/>
            </c:ext>
          </c:extLst>
        </c:ser>
        <c:ser>
          <c:idx val="11"/>
          <c:order val="11"/>
          <c:tx>
            <c:strRef>
              <c:f>[4]FIRM94!#REF!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FF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6-A262-442B-B303-87B47E933D95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[4]FIRM94!#REF!</c:f>
              <c:numCache>
                <c:formatCode>#,##0</c:formatCode>
                <c:ptCount val="1"/>
                <c:pt idx="0">
                  <c:v>0</c:v>
                </c:pt>
              </c:numCache>
            </c:numRef>
          </c:cat>
          <c:val>
            <c:numRef>
              <c:f>[4]FIRM94!#REF!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A262-442B-B303-87B47E933D95}"/>
            </c:ext>
          </c:extLst>
        </c:ser>
        <c:ser>
          <c:idx val="12"/>
          <c:order val="12"/>
          <c:tx>
            <c:strRef>
              <c:f>[4]FIRM94!#REF!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80008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8-A262-442B-B303-87B47E933D95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[4]FIRM94!#REF!</c:f>
              <c:numCache>
                <c:formatCode>#,##0</c:formatCode>
                <c:ptCount val="1"/>
                <c:pt idx="0">
                  <c:v>0</c:v>
                </c:pt>
              </c:numCache>
            </c:numRef>
          </c:cat>
          <c:val>
            <c:numRef>
              <c:f>[4]FIRM94!#REF!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A262-442B-B303-87B47E933D95}"/>
            </c:ext>
          </c:extLst>
        </c:ser>
        <c:ser>
          <c:idx val="13"/>
          <c:order val="13"/>
          <c:tx>
            <c:strRef>
              <c:f>[4]FIRM94!#REF!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80000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A-A262-442B-B303-87B47E933D95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[4]FIRM94!#REF!</c:f>
              <c:numCache>
                <c:formatCode>#,##0</c:formatCode>
                <c:ptCount val="1"/>
                <c:pt idx="0">
                  <c:v>0</c:v>
                </c:pt>
              </c:numCache>
            </c:numRef>
          </c:cat>
          <c:val>
            <c:numRef>
              <c:f>[4]FIRM94!#REF!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A262-442B-B303-87B47E933D95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1"/>
          <c:showBubbleSize val="0"/>
          <c:showLeaderLines val="0"/>
        </c:dLbls>
        <c:firstSliceAng val="0"/>
      </c:pieChart>
      <c:spPr>
        <a:noFill/>
        <a:ln w="25400">
          <a:noFill/>
        </a:ln>
      </c:spPr>
    </c:plotArea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1"/>
          <c:order val="0"/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0-9929-4200-AB94-78683E815399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[4]FIRM94!#REF!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[4]FIRM94!#REF!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929-4200-AB94-78683E815399}"/>
            </c:ext>
          </c:extLst>
        </c:ser>
        <c:ser>
          <c:idx val="2"/>
          <c:order val="1"/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9929-4200-AB94-78683E815399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[4]FIRM94!#REF!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[4]FIRM94!#REF!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929-4200-AB94-78683E815399}"/>
            </c:ext>
          </c:extLst>
        </c:ser>
        <c:ser>
          <c:idx val="3"/>
          <c:order val="2"/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4-9929-4200-AB94-78683E815399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[4]FIRM94!#REF!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[4]FIRM94!#REF!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929-4200-AB94-78683E815399}"/>
            </c:ext>
          </c:extLst>
        </c:ser>
        <c:ser>
          <c:idx val="4"/>
          <c:order val="3"/>
          <c:spPr>
            <a:solidFill>
              <a:srgbClr val="660066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6-9929-4200-AB94-78683E815399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[4]FIRM94!#REF!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[4]FIRM94!#REF!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929-4200-AB94-78683E815399}"/>
            </c:ext>
          </c:extLst>
        </c:ser>
        <c:ser>
          <c:idx val="5"/>
          <c:order val="4"/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8-9929-4200-AB94-78683E815399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[4]FIRM94!#REF!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[4]FIRM94!#REF!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929-4200-AB94-78683E815399}"/>
            </c:ext>
          </c:extLst>
        </c:ser>
        <c:ser>
          <c:idx val="6"/>
          <c:order val="5"/>
          <c:spPr>
            <a:solidFill>
              <a:srgbClr val="0066CC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A-9929-4200-AB94-78683E815399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[4]FIRM94!#REF!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[4]FIRM94!#REF!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9929-4200-AB94-78683E815399}"/>
            </c:ext>
          </c:extLst>
        </c:ser>
        <c:ser>
          <c:idx val="7"/>
          <c:order val="6"/>
          <c:spPr>
            <a:solidFill>
              <a:srgbClr val="CCCC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C-9929-4200-AB94-78683E815399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[4]FIRM94!#REF!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[4]FIRM94!#REF!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9929-4200-AB94-78683E815399}"/>
            </c:ext>
          </c:extLst>
        </c:ser>
        <c:ser>
          <c:idx val="8"/>
          <c:order val="7"/>
          <c:spPr>
            <a:solidFill>
              <a:srgbClr val="00008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E-9929-4200-AB94-78683E815399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[4]FIRM94!#REF!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[4]FIRM94!#REF!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9929-4200-AB94-78683E815399}"/>
            </c:ext>
          </c:extLst>
        </c:ser>
        <c:ser>
          <c:idx val="9"/>
          <c:order val="8"/>
          <c:spPr>
            <a:solidFill>
              <a:srgbClr val="FF00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0-9929-4200-AB94-78683E815399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[4]FIRM94!#REF!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[4]FIRM94!#REF!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9929-4200-AB94-78683E815399}"/>
            </c:ext>
          </c:extLst>
        </c:ser>
        <c:ser>
          <c:idx val="0"/>
          <c:order val="9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12-9929-4200-AB94-78683E815399}"/>
              </c:ext>
            </c:extLst>
          </c:dPt>
          <c:dLbls>
            <c:delete val="1"/>
          </c:dLbls>
          <c:cat>
            <c:numRef>
              <c:f>[4]FIRM94!#REF!</c:f>
              <c:numCache>
                <c:formatCode>#,##0</c:formatCode>
                <c:ptCount val="1"/>
                <c:pt idx="0">
                  <c:v>0</c:v>
                </c:pt>
              </c:numCache>
            </c:numRef>
          </c:cat>
          <c:val>
            <c:numRef>
              <c:f>[4]FIRM94!#REF!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9929-4200-AB94-78683E815399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1"/>
          <c:showBubbleSize val="0"/>
          <c:showLeaderLines val="0"/>
        </c:dLbls>
        <c:firstSliceAng val="0"/>
      </c:pieChart>
      <c:spPr>
        <a:noFill/>
        <a:ln w="25400">
          <a:noFill/>
        </a:ln>
      </c:spPr>
    </c:plotArea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 w="25400">
          <a:noFill/>
        </a:ln>
      </c:spPr>
      <c:txPr>
        <a:bodyPr/>
        <a:lstStyle/>
        <a:p>
          <a:pPr>
            <a:defRPr sz="8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1"/>
          <c:order val="0"/>
          <c:tx>
            <c:strRef>
              <c:f>[5]FIRM96!#REF!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0-E5EC-4ED9-9239-14D2B4E2A83C}"/>
              </c:ext>
            </c:extLst>
          </c:dPt>
          <c:cat>
            <c:numRef>
              <c:f>[5]FIRM96!#REF!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[5]FIRM96!#REF!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5EC-4ED9-9239-14D2B4E2A83C}"/>
            </c:ext>
          </c:extLst>
        </c:ser>
        <c:ser>
          <c:idx val="2"/>
          <c:order val="1"/>
          <c:tx>
            <c:strRef>
              <c:f>[5]FIRM96!#REF!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E5EC-4ED9-9239-14D2B4E2A83C}"/>
              </c:ext>
            </c:extLst>
          </c:dPt>
          <c:cat>
            <c:numRef>
              <c:f>[5]FIRM96!#REF!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[5]FIRM96!#REF!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5EC-4ED9-9239-14D2B4E2A83C}"/>
            </c:ext>
          </c:extLst>
        </c:ser>
        <c:ser>
          <c:idx val="0"/>
          <c:order val="2"/>
          <c:tx>
            <c:strRef>
              <c:f>[5]FIRM96!#REF!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4-E5EC-4ED9-9239-14D2B4E2A83C}"/>
              </c:ext>
            </c:extLst>
          </c:dPt>
          <c:cat>
            <c:numRef>
              <c:f>[5]FIRM96!#REF!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[5]FIRM96!#REF!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5EC-4ED9-9239-14D2B4E2A8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HPLR PURCH 9710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pieChart>
        <c:varyColors val="1"/>
        <c:ser>
          <c:idx val="0"/>
          <c:order val="0"/>
          <c:tx>
            <c:strRef>
              <c:f>[5]FIRM96!#REF!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5702-4C78-96B3-511F0D0D9691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[5]FIRM96!#REF!</c:f>
              <c:numCache>
                <c:formatCode>#,##0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02-4C78-96B3-511F0D0D9691}"/>
            </c:ext>
          </c:extLst>
        </c:ser>
        <c:ser>
          <c:idx val="1"/>
          <c:order val="1"/>
          <c:tx>
            <c:strRef>
              <c:f>[5]FIRM96!#REF!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5702-4C78-96B3-511F0D0D9691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[5]FIRM96!#REF!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702-4C78-96B3-511F0D0D9691}"/>
            </c:ext>
          </c:extLst>
        </c:ser>
        <c:ser>
          <c:idx val="2"/>
          <c:order val="2"/>
          <c:tx>
            <c:strRef>
              <c:f>[5]FIRM96!#REF!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4-5702-4C78-96B3-511F0D0D9691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[5]FIRM96!#REF!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702-4C78-96B3-511F0D0D9691}"/>
            </c:ext>
          </c:extLst>
        </c:ser>
        <c:ser>
          <c:idx val="3"/>
          <c:order val="3"/>
          <c:tx>
            <c:strRef>
              <c:f>[5]FIRM96!#REF!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6-5702-4C78-96B3-511F0D0D9691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[5]FIRM96!#REF!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702-4C78-96B3-511F0D0D9691}"/>
            </c:ext>
          </c:extLst>
        </c:ser>
        <c:ser>
          <c:idx val="4"/>
          <c:order val="4"/>
          <c:tx>
            <c:strRef>
              <c:f>[5]FIRM96!#REF!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660066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8-5702-4C78-96B3-511F0D0D9691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[5]FIRM96!#REF!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702-4C78-96B3-511F0D0D9691}"/>
            </c:ext>
          </c:extLst>
        </c:ser>
        <c:ser>
          <c:idx val="5"/>
          <c:order val="5"/>
          <c:tx>
            <c:strRef>
              <c:f>[5]FIRM96!#REF!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A-5702-4C78-96B3-511F0D0D9691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[5]FIRM96!#REF!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5702-4C78-96B3-511F0D0D9691}"/>
            </c:ext>
          </c:extLst>
        </c:ser>
        <c:ser>
          <c:idx val="6"/>
          <c:order val="6"/>
          <c:tx>
            <c:strRef>
              <c:f>[5]FIRM96!#REF!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66CC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C-5702-4C78-96B3-511F0D0D9691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[5]FIRM96!#REF!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702-4C78-96B3-511F0D0D9691}"/>
            </c:ext>
          </c:extLst>
        </c:ser>
        <c:ser>
          <c:idx val="7"/>
          <c:order val="7"/>
          <c:tx>
            <c:strRef>
              <c:f>[5]FIRM96!#REF!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CCCC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E-5702-4C78-96B3-511F0D0D9691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[5]FIRM96!#REF!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5702-4C78-96B3-511F0D0D9691}"/>
            </c:ext>
          </c:extLst>
        </c:ser>
        <c:ser>
          <c:idx val="8"/>
          <c:order val="8"/>
          <c:tx>
            <c:strRef>
              <c:f>[5]FIRM96!#REF!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008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0-5702-4C78-96B3-511F0D0D9691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[5]FIRM96!#REF!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5702-4C78-96B3-511F0D0D9691}"/>
            </c:ext>
          </c:extLst>
        </c:ser>
        <c:ser>
          <c:idx val="9"/>
          <c:order val="9"/>
          <c:tx>
            <c:strRef>
              <c:f>[5]FIRM96!#REF!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00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2-5702-4C78-96B3-511F0D0D9691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[5]FIRM96!#REF!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5702-4C78-96B3-511F0D0D9691}"/>
            </c:ext>
          </c:extLst>
        </c:ser>
        <c:ser>
          <c:idx val="10"/>
          <c:order val="10"/>
          <c:tx>
            <c:strRef>
              <c:f>[5]FIRM96!#REF!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4-5702-4C78-96B3-511F0D0D9691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[5]FIRM96!#REF!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5702-4C78-96B3-511F0D0D9691}"/>
            </c:ext>
          </c:extLst>
        </c:ser>
        <c:ser>
          <c:idx val="11"/>
          <c:order val="11"/>
          <c:tx>
            <c:strRef>
              <c:f>[5]FIRM96!#REF!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FF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6-5702-4C78-96B3-511F0D0D9691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[5]FIRM96!#REF!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5702-4C78-96B3-511F0D0D9691}"/>
            </c:ext>
          </c:extLst>
        </c:ser>
        <c:ser>
          <c:idx val="12"/>
          <c:order val="12"/>
          <c:tx>
            <c:strRef>
              <c:f>[5]FIRM96!#REF!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80008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8-5702-4C78-96B3-511F0D0D9691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[5]FIRM96!#REF!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5702-4C78-96B3-511F0D0D9691}"/>
            </c:ext>
          </c:extLst>
        </c:ser>
        <c:ser>
          <c:idx val="13"/>
          <c:order val="13"/>
          <c:tx>
            <c:strRef>
              <c:f>[5]FIRM96!#REF!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80000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A-5702-4C78-96B3-511F0D0D9691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[5]FIRM96!#REF!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5702-4C78-96B3-511F0D0D9691}"/>
            </c:ext>
          </c:extLst>
        </c:ser>
        <c:ser>
          <c:idx val="14"/>
          <c:order val="14"/>
          <c:tx>
            <c:strRef>
              <c:f>[5]FIRM96!#REF!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808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C-5702-4C78-96B3-511F0D0D9691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[5]FIRM96!#REF!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5702-4C78-96B3-511F0D0D9691}"/>
            </c:ext>
          </c:extLst>
        </c:ser>
        <c:dLbls>
          <c:showLegendKey val="0"/>
          <c:showVal val="0"/>
          <c:showCatName val="1"/>
          <c:showSerName val="0"/>
          <c:showPercent val="0"/>
          <c:showBubbleSize val="0"/>
          <c:showLeaderLines val="0"/>
        </c:dLbls>
        <c:firstSliceAng val="0"/>
      </c:pieChart>
      <c:spPr>
        <a:noFill/>
        <a:ln w="25400">
          <a:noFill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HPLR 9710 PURCH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pieChart>
        <c:varyColors val="1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48C7-4DC0-9981-2BA4692001A7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[5]FIRM96!#REF!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[5]FIRM96!#REF!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8C7-4DC0-9981-2BA4692001A7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1"/>
          <c:showBubbleSize val="0"/>
          <c:showLeaderLines val="0"/>
        </c:dLbls>
        <c:firstSliceAng val="0"/>
      </c:pieChart>
      <c:spPr>
        <a:noFill/>
        <a:ln w="25400">
          <a:noFill/>
        </a:ln>
      </c:spPr>
    </c:plotArea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HPLR 9710 PURCH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pieChart>
        <c:varyColors val="1"/>
        <c:ser>
          <c:idx val="0"/>
          <c:order val="0"/>
          <c:tx>
            <c:strRef>
              <c:f>[5]FIRM96!#REF!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91BC-4BA7-9FB7-0095A45CC28C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[5]FIRM96!#REF!</c:f>
              <c:numCache>
                <c:formatCode>#,##0</c:formatCode>
                <c:ptCount val="1"/>
                <c:pt idx="0">
                  <c:v>0</c:v>
                </c:pt>
              </c:numCache>
            </c:numRef>
          </c:cat>
          <c:val>
            <c:numRef>
              <c:f>[5]FIRM96!#REF!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1BC-4BA7-9FB7-0095A45CC28C}"/>
            </c:ext>
          </c:extLst>
        </c:ser>
        <c:ser>
          <c:idx val="1"/>
          <c:order val="1"/>
          <c:tx>
            <c:strRef>
              <c:f>[5]FIRM96!#REF!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91BC-4BA7-9FB7-0095A45CC28C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[5]FIRM96!#REF!</c:f>
              <c:numCache>
                <c:formatCode>#,##0</c:formatCode>
                <c:ptCount val="1"/>
                <c:pt idx="0">
                  <c:v>0</c:v>
                </c:pt>
              </c:numCache>
            </c:numRef>
          </c:cat>
          <c:val>
            <c:numRef>
              <c:f>[5]FIRM96!#REF!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1BC-4BA7-9FB7-0095A45CC28C}"/>
            </c:ext>
          </c:extLst>
        </c:ser>
        <c:ser>
          <c:idx val="2"/>
          <c:order val="2"/>
          <c:tx>
            <c:strRef>
              <c:f>[5]FIRM96!#REF!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4-91BC-4BA7-9FB7-0095A45CC28C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[5]FIRM96!#REF!</c:f>
              <c:numCache>
                <c:formatCode>#,##0</c:formatCode>
                <c:ptCount val="1"/>
                <c:pt idx="0">
                  <c:v>0</c:v>
                </c:pt>
              </c:numCache>
            </c:numRef>
          </c:cat>
          <c:val>
            <c:numRef>
              <c:f>[5]FIRM96!#REF!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1BC-4BA7-9FB7-0095A45CC28C}"/>
            </c:ext>
          </c:extLst>
        </c:ser>
        <c:ser>
          <c:idx val="3"/>
          <c:order val="3"/>
          <c:tx>
            <c:strRef>
              <c:f>[5]FIRM96!#REF!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6-91BC-4BA7-9FB7-0095A45CC28C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[5]FIRM96!#REF!</c:f>
              <c:numCache>
                <c:formatCode>#,##0</c:formatCode>
                <c:ptCount val="1"/>
                <c:pt idx="0">
                  <c:v>0</c:v>
                </c:pt>
              </c:numCache>
            </c:numRef>
          </c:cat>
          <c:val>
            <c:numRef>
              <c:f>[5]FIRM96!#REF!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1BC-4BA7-9FB7-0095A45CC28C}"/>
            </c:ext>
          </c:extLst>
        </c:ser>
        <c:ser>
          <c:idx val="4"/>
          <c:order val="4"/>
          <c:tx>
            <c:strRef>
              <c:f>[5]FIRM96!#REF!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660066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8-91BC-4BA7-9FB7-0095A45CC28C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[5]FIRM96!#REF!</c:f>
              <c:numCache>
                <c:formatCode>#,##0</c:formatCode>
                <c:ptCount val="1"/>
                <c:pt idx="0">
                  <c:v>0</c:v>
                </c:pt>
              </c:numCache>
            </c:numRef>
          </c:cat>
          <c:val>
            <c:numRef>
              <c:f>[5]FIRM96!#REF!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1BC-4BA7-9FB7-0095A45CC28C}"/>
            </c:ext>
          </c:extLst>
        </c:ser>
        <c:ser>
          <c:idx val="5"/>
          <c:order val="5"/>
          <c:tx>
            <c:strRef>
              <c:f>[5]FIRM96!#REF!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A-91BC-4BA7-9FB7-0095A45CC28C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[5]FIRM96!#REF!</c:f>
              <c:numCache>
                <c:formatCode>#,##0</c:formatCode>
                <c:ptCount val="1"/>
                <c:pt idx="0">
                  <c:v>0</c:v>
                </c:pt>
              </c:numCache>
            </c:numRef>
          </c:cat>
          <c:val>
            <c:numRef>
              <c:f>[5]FIRM96!#REF!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91BC-4BA7-9FB7-0095A45CC28C}"/>
            </c:ext>
          </c:extLst>
        </c:ser>
        <c:ser>
          <c:idx val="6"/>
          <c:order val="6"/>
          <c:tx>
            <c:strRef>
              <c:f>[5]FIRM96!#REF!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66CC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C-91BC-4BA7-9FB7-0095A45CC28C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[5]FIRM96!#REF!</c:f>
              <c:numCache>
                <c:formatCode>#,##0</c:formatCode>
                <c:ptCount val="1"/>
                <c:pt idx="0">
                  <c:v>0</c:v>
                </c:pt>
              </c:numCache>
            </c:numRef>
          </c:cat>
          <c:val>
            <c:numRef>
              <c:f>[5]FIRM96!#REF!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91BC-4BA7-9FB7-0095A45CC28C}"/>
            </c:ext>
          </c:extLst>
        </c:ser>
        <c:ser>
          <c:idx val="7"/>
          <c:order val="7"/>
          <c:tx>
            <c:strRef>
              <c:f>[5]FIRM96!#REF!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CCCC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E-91BC-4BA7-9FB7-0095A45CC28C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[5]FIRM96!#REF!</c:f>
              <c:numCache>
                <c:formatCode>#,##0</c:formatCode>
                <c:ptCount val="1"/>
                <c:pt idx="0">
                  <c:v>0</c:v>
                </c:pt>
              </c:numCache>
            </c:numRef>
          </c:cat>
          <c:val>
            <c:numRef>
              <c:f>[5]FIRM96!#REF!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91BC-4BA7-9FB7-0095A45CC28C}"/>
            </c:ext>
          </c:extLst>
        </c:ser>
        <c:ser>
          <c:idx val="8"/>
          <c:order val="8"/>
          <c:tx>
            <c:strRef>
              <c:f>[5]FIRM96!#REF!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008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0-91BC-4BA7-9FB7-0095A45CC28C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[5]FIRM96!#REF!</c:f>
              <c:numCache>
                <c:formatCode>#,##0</c:formatCode>
                <c:ptCount val="1"/>
                <c:pt idx="0">
                  <c:v>0</c:v>
                </c:pt>
              </c:numCache>
            </c:numRef>
          </c:cat>
          <c:val>
            <c:numRef>
              <c:f>[5]FIRM96!#REF!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91BC-4BA7-9FB7-0095A45CC28C}"/>
            </c:ext>
          </c:extLst>
        </c:ser>
        <c:ser>
          <c:idx val="9"/>
          <c:order val="9"/>
          <c:tx>
            <c:strRef>
              <c:f>[5]FIRM96!#REF!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00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2-91BC-4BA7-9FB7-0095A45CC28C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[5]FIRM96!#REF!</c:f>
              <c:numCache>
                <c:formatCode>#,##0</c:formatCode>
                <c:ptCount val="1"/>
                <c:pt idx="0">
                  <c:v>0</c:v>
                </c:pt>
              </c:numCache>
            </c:numRef>
          </c:cat>
          <c:val>
            <c:numRef>
              <c:f>[5]FIRM96!#REF!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91BC-4BA7-9FB7-0095A45CC28C}"/>
            </c:ext>
          </c:extLst>
        </c:ser>
        <c:ser>
          <c:idx val="10"/>
          <c:order val="10"/>
          <c:tx>
            <c:strRef>
              <c:f>[5]FIRM96!#REF!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4-91BC-4BA7-9FB7-0095A45CC28C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[5]FIRM96!#REF!</c:f>
              <c:numCache>
                <c:formatCode>#,##0</c:formatCode>
                <c:ptCount val="1"/>
                <c:pt idx="0">
                  <c:v>0</c:v>
                </c:pt>
              </c:numCache>
            </c:numRef>
          </c:cat>
          <c:val>
            <c:numRef>
              <c:f>[5]FIRM96!#REF!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91BC-4BA7-9FB7-0095A45CC28C}"/>
            </c:ext>
          </c:extLst>
        </c:ser>
        <c:ser>
          <c:idx val="11"/>
          <c:order val="11"/>
          <c:tx>
            <c:strRef>
              <c:f>[5]FIRM96!#REF!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FF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6-91BC-4BA7-9FB7-0095A45CC28C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[5]FIRM96!#REF!</c:f>
              <c:numCache>
                <c:formatCode>#,##0</c:formatCode>
                <c:ptCount val="1"/>
                <c:pt idx="0">
                  <c:v>0</c:v>
                </c:pt>
              </c:numCache>
            </c:numRef>
          </c:cat>
          <c:val>
            <c:numRef>
              <c:f>[5]FIRM96!#REF!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91BC-4BA7-9FB7-0095A45CC28C}"/>
            </c:ext>
          </c:extLst>
        </c:ser>
        <c:ser>
          <c:idx val="12"/>
          <c:order val="12"/>
          <c:tx>
            <c:strRef>
              <c:f>[5]FIRM96!#REF!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80008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8-91BC-4BA7-9FB7-0095A45CC28C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[5]FIRM96!#REF!</c:f>
              <c:numCache>
                <c:formatCode>#,##0</c:formatCode>
                <c:ptCount val="1"/>
                <c:pt idx="0">
                  <c:v>0</c:v>
                </c:pt>
              </c:numCache>
            </c:numRef>
          </c:cat>
          <c:val>
            <c:numRef>
              <c:f>[5]FIRM96!#REF!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91BC-4BA7-9FB7-0095A45CC28C}"/>
            </c:ext>
          </c:extLst>
        </c:ser>
        <c:ser>
          <c:idx val="13"/>
          <c:order val="13"/>
          <c:tx>
            <c:strRef>
              <c:f>[5]FIRM96!#REF!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80000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A-91BC-4BA7-9FB7-0095A45CC28C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[5]FIRM96!#REF!</c:f>
              <c:numCache>
                <c:formatCode>#,##0</c:formatCode>
                <c:ptCount val="1"/>
                <c:pt idx="0">
                  <c:v>0</c:v>
                </c:pt>
              </c:numCache>
            </c:numRef>
          </c:cat>
          <c:val>
            <c:numRef>
              <c:f>[5]FIRM96!#REF!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91BC-4BA7-9FB7-0095A45CC28C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1"/>
          <c:showBubbleSize val="0"/>
          <c:showLeaderLines val="0"/>
        </c:dLbls>
        <c:firstSliceAng val="0"/>
      </c:pieChart>
      <c:spPr>
        <a:noFill/>
        <a:ln w="25400">
          <a:noFill/>
        </a:ln>
      </c:spPr>
    </c:plotArea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1"/>
          <c:order val="0"/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0-2C85-4958-A0B9-70EB98584AB7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[5]FIRM96!#REF!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[5]FIRM96!#REF!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C85-4958-A0B9-70EB98584AB7}"/>
            </c:ext>
          </c:extLst>
        </c:ser>
        <c:ser>
          <c:idx val="2"/>
          <c:order val="1"/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2C85-4958-A0B9-70EB98584AB7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[5]FIRM96!#REF!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[5]FIRM96!#REF!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C85-4958-A0B9-70EB98584AB7}"/>
            </c:ext>
          </c:extLst>
        </c:ser>
        <c:ser>
          <c:idx val="3"/>
          <c:order val="2"/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4-2C85-4958-A0B9-70EB98584AB7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[5]FIRM96!#REF!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[5]FIRM96!#REF!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C85-4958-A0B9-70EB98584AB7}"/>
            </c:ext>
          </c:extLst>
        </c:ser>
        <c:ser>
          <c:idx val="4"/>
          <c:order val="3"/>
          <c:spPr>
            <a:solidFill>
              <a:srgbClr val="660066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6-2C85-4958-A0B9-70EB98584AB7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[5]FIRM96!#REF!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[5]FIRM96!#REF!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C85-4958-A0B9-70EB98584AB7}"/>
            </c:ext>
          </c:extLst>
        </c:ser>
        <c:ser>
          <c:idx val="5"/>
          <c:order val="4"/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8-2C85-4958-A0B9-70EB98584AB7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[5]FIRM96!#REF!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[5]FIRM96!#REF!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C85-4958-A0B9-70EB98584AB7}"/>
            </c:ext>
          </c:extLst>
        </c:ser>
        <c:ser>
          <c:idx val="6"/>
          <c:order val="5"/>
          <c:spPr>
            <a:solidFill>
              <a:srgbClr val="0066CC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A-2C85-4958-A0B9-70EB98584AB7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[5]FIRM96!#REF!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[5]FIRM96!#REF!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2C85-4958-A0B9-70EB98584AB7}"/>
            </c:ext>
          </c:extLst>
        </c:ser>
        <c:ser>
          <c:idx val="7"/>
          <c:order val="6"/>
          <c:spPr>
            <a:solidFill>
              <a:srgbClr val="CCCC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C-2C85-4958-A0B9-70EB98584AB7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[5]FIRM96!#REF!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[5]FIRM96!#REF!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2C85-4958-A0B9-70EB98584AB7}"/>
            </c:ext>
          </c:extLst>
        </c:ser>
        <c:ser>
          <c:idx val="8"/>
          <c:order val="7"/>
          <c:spPr>
            <a:solidFill>
              <a:srgbClr val="00008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E-2C85-4958-A0B9-70EB98584AB7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[5]FIRM96!#REF!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[5]FIRM96!#REF!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2C85-4958-A0B9-70EB98584AB7}"/>
            </c:ext>
          </c:extLst>
        </c:ser>
        <c:ser>
          <c:idx val="9"/>
          <c:order val="8"/>
          <c:spPr>
            <a:solidFill>
              <a:srgbClr val="FF00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0-2C85-4958-A0B9-70EB98584AB7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[5]FIRM96!#REF!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[5]FIRM96!#REF!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2C85-4958-A0B9-70EB98584AB7}"/>
            </c:ext>
          </c:extLst>
        </c:ser>
        <c:ser>
          <c:idx val="0"/>
          <c:order val="9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12-2C85-4958-A0B9-70EB98584AB7}"/>
              </c:ext>
            </c:extLst>
          </c:dPt>
          <c:dLbls>
            <c:delete val="1"/>
          </c:dLbls>
          <c:cat>
            <c:numRef>
              <c:f>[5]FIRM96!#REF!</c:f>
              <c:numCache>
                <c:formatCode>#,##0</c:formatCode>
                <c:ptCount val="1"/>
                <c:pt idx="0">
                  <c:v>0</c:v>
                </c:pt>
              </c:numCache>
            </c:numRef>
          </c:cat>
          <c:val>
            <c:numRef>
              <c:f>[5]FIRM96!#REF!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2C85-4958-A0B9-70EB98584AB7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1"/>
          <c:showBubbleSize val="0"/>
          <c:showLeaderLines val="0"/>
        </c:dLbls>
        <c:firstSliceAng val="0"/>
      </c:pieChart>
      <c:spPr>
        <a:noFill/>
        <a:ln w="25400">
          <a:noFill/>
        </a:ln>
      </c:spPr>
    </c:plotArea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 w="25400">
          <a:noFill/>
        </a:ln>
      </c:spPr>
      <c:txPr>
        <a:bodyPr/>
        <a:lstStyle/>
        <a:p>
          <a:pPr>
            <a:defRPr sz="8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1"/>
          <c:order val="0"/>
          <c:tx>
            <c:strRef>
              <c:f>[6]FIRM95!#REF!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0-2C15-460F-AB37-F50B5FD387B6}"/>
              </c:ext>
            </c:extLst>
          </c:dPt>
          <c:cat>
            <c:numRef>
              <c:f>[6]FIRM95!#REF!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[6]FIRM95!#REF!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C15-460F-AB37-F50B5FD387B6}"/>
            </c:ext>
          </c:extLst>
        </c:ser>
        <c:ser>
          <c:idx val="2"/>
          <c:order val="1"/>
          <c:tx>
            <c:strRef>
              <c:f>[6]FIRM95!#REF!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2C15-460F-AB37-F50B5FD387B6}"/>
              </c:ext>
            </c:extLst>
          </c:dPt>
          <c:cat>
            <c:numRef>
              <c:f>[6]FIRM95!#REF!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[6]FIRM95!#REF!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C15-460F-AB37-F50B5FD387B6}"/>
            </c:ext>
          </c:extLst>
        </c:ser>
        <c:ser>
          <c:idx val="0"/>
          <c:order val="2"/>
          <c:tx>
            <c:strRef>
              <c:f>[6]FIRM95!#REF!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4-2C15-460F-AB37-F50B5FD387B6}"/>
              </c:ext>
            </c:extLst>
          </c:dPt>
          <c:cat>
            <c:numRef>
              <c:f>[6]FIRM95!#REF!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[6]FIRM95!#REF!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C15-460F-AB37-F50B5FD387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HPLR PURCH 9710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pieChart>
        <c:varyColors val="1"/>
        <c:ser>
          <c:idx val="0"/>
          <c:order val="0"/>
          <c:tx>
            <c:strRef>
              <c:f>[6]FIRM95!#REF!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A858-4AFA-A646-19D08D8037CD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[6]FIRM95!#REF!</c:f>
              <c:numCache>
                <c:formatCode>#,##0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858-4AFA-A646-19D08D8037CD}"/>
            </c:ext>
          </c:extLst>
        </c:ser>
        <c:ser>
          <c:idx val="1"/>
          <c:order val="1"/>
          <c:tx>
            <c:strRef>
              <c:f>[6]FIRM95!#REF!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A858-4AFA-A646-19D08D8037CD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[6]FIRM95!#REF!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858-4AFA-A646-19D08D8037CD}"/>
            </c:ext>
          </c:extLst>
        </c:ser>
        <c:ser>
          <c:idx val="2"/>
          <c:order val="2"/>
          <c:tx>
            <c:strRef>
              <c:f>[6]FIRM95!#REF!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4-A858-4AFA-A646-19D08D8037CD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[6]FIRM95!#REF!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858-4AFA-A646-19D08D8037CD}"/>
            </c:ext>
          </c:extLst>
        </c:ser>
        <c:ser>
          <c:idx val="3"/>
          <c:order val="3"/>
          <c:tx>
            <c:strRef>
              <c:f>[6]FIRM95!#REF!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6-A858-4AFA-A646-19D08D8037CD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[6]FIRM95!#REF!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858-4AFA-A646-19D08D8037CD}"/>
            </c:ext>
          </c:extLst>
        </c:ser>
        <c:ser>
          <c:idx val="4"/>
          <c:order val="4"/>
          <c:tx>
            <c:strRef>
              <c:f>[6]FIRM95!#REF!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660066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8-A858-4AFA-A646-19D08D8037CD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[6]FIRM95!#REF!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858-4AFA-A646-19D08D8037CD}"/>
            </c:ext>
          </c:extLst>
        </c:ser>
        <c:ser>
          <c:idx val="5"/>
          <c:order val="5"/>
          <c:tx>
            <c:strRef>
              <c:f>[6]FIRM95!#REF!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A-A858-4AFA-A646-19D08D8037CD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[6]FIRM95!#REF!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A858-4AFA-A646-19D08D8037CD}"/>
            </c:ext>
          </c:extLst>
        </c:ser>
        <c:ser>
          <c:idx val="6"/>
          <c:order val="6"/>
          <c:tx>
            <c:strRef>
              <c:f>[6]FIRM95!#REF!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66CC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C-A858-4AFA-A646-19D08D8037CD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[6]FIRM95!#REF!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A858-4AFA-A646-19D08D8037CD}"/>
            </c:ext>
          </c:extLst>
        </c:ser>
        <c:ser>
          <c:idx val="7"/>
          <c:order val="7"/>
          <c:tx>
            <c:strRef>
              <c:f>[6]FIRM95!#REF!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CCCC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E-A858-4AFA-A646-19D08D8037CD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[6]FIRM95!#REF!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A858-4AFA-A646-19D08D8037CD}"/>
            </c:ext>
          </c:extLst>
        </c:ser>
        <c:ser>
          <c:idx val="8"/>
          <c:order val="8"/>
          <c:tx>
            <c:strRef>
              <c:f>[6]FIRM95!#REF!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008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0-A858-4AFA-A646-19D08D8037CD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[6]FIRM95!#REF!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A858-4AFA-A646-19D08D8037CD}"/>
            </c:ext>
          </c:extLst>
        </c:ser>
        <c:ser>
          <c:idx val="9"/>
          <c:order val="9"/>
          <c:tx>
            <c:strRef>
              <c:f>[6]FIRM95!#REF!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00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2-A858-4AFA-A646-19D08D8037CD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[6]FIRM95!#REF!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A858-4AFA-A646-19D08D8037CD}"/>
            </c:ext>
          </c:extLst>
        </c:ser>
        <c:ser>
          <c:idx val="10"/>
          <c:order val="10"/>
          <c:tx>
            <c:strRef>
              <c:f>[6]FIRM95!#REF!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4-A858-4AFA-A646-19D08D8037CD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[6]FIRM95!#REF!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A858-4AFA-A646-19D08D8037CD}"/>
            </c:ext>
          </c:extLst>
        </c:ser>
        <c:ser>
          <c:idx val="11"/>
          <c:order val="11"/>
          <c:tx>
            <c:strRef>
              <c:f>[6]FIRM95!#REF!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FF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6-A858-4AFA-A646-19D08D8037CD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[6]FIRM95!#REF!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A858-4AFA-A646-19D08D8037CD}"/>
            </c:ext>
          </c:extLst>
        </c:ser>
        <c:ser>
          <c:idx val="12"/>
          <c:order val="12"/>
          <c:tx>
            <c:strRef>
              <c:f>[6]FIRM95!#REF!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80008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8-A858-4AFA-A646-19D08D8037CD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[6]FIRM95!#REF!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A858-4AFA-A646-19D08D8037CD}"/>
            </c:ext>
          </c:extLst>
        </c:ser>
        <c:ser>
          <c:idx val="13"/>
          <c:order val="13"/>
          <c:tx>
            <c:strRef>
              <c:f>[6]FIRM95!#REF!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80000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A-A858-4AFA-A646-19D08D8037CD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[6]FIRM95!#REF!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A858-4AFA-A646-19D08D8037CD}"/>
            </c:ext>
          </c:extLst>
        </c:ser>
        <c:ser>
          <c:idx val="14"/>
          <c:order val="14"/>
          <c:tx>
            <c:strRef>
              <c:f>[6]FIRM95!#REF!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808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C-A858-4AFA-A646-19D08D8037CD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[6]FIRM95!#REF!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A858-4AFA-A646-19D08D8037CD}"/>
            </c:ext>
          </c:extLst>
        </c:ser>
        <c:dLbls>
          <c:showLegendKey val="0"/>
          <c:showVal val="0"/>
          <c:showCatName val="1"/>
          <c:showSerName val="0"/>
          <c:showPercent val="0"/>
          <c:showBubbleSize val="0"/>
          <c:showLeaderLines val="0"/>
        </c:dLbls>
        <c:firstSliceAng val="0"/>
      </c:pieChart>
      <c:spPr>
        <a:noFill/>
        <a:ln w="25400">
          <a:noFill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HPLR 9710 PURCH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pieChart>
        <c:varyColors val="1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5D70-4128-9229-CFA287905714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[6]FIRM95!#REF!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[6]FIRM95!#REF!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D70-4128-9229-CFA287905714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1"/>
          <c:showBubbleSize val="0"/>
          <c:showLeaderLines val="0"/>
        </c:dLbls>
        <c:firstSliceAng val="0"/>
      </c:pieChart>
      <c:spPr>
        <a:noFill/>
        <a:ln w="25400">
          <a:noFill/>
        </a:ln>
      </c:spPr>
    </c:plotArea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HPLR 9710 PURCH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pieChart>
        <c:varyColors val="1"/>
        <c:ser>
          <c:idx val="0"/>
          <c:order val="0"/>
          <c:tx>
            <c:strRef>
              <c:f>[6]FIRM95!#REF!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DD71-4D68-9C9C-B8577699B4E5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[6]FIRM95!#REF!</c:f>
              <c:numCache>
                <c:formatCode>#,##0</c:formatCode>
                <c:ptCount val="1"/>
                <c:pt idx="0">
                  <c:v>0</c:v>
                </c:pt>
              </c:numCache>
            </c:numRef>
          </c:cat>
          <c:val>
            <c:numRef>
              <c:f>[6]FIRM95!#REF!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D71-4D68-9C9C-B8577699B4E5}"/>
            </c:ext>
          </c:extLst>
        </c:ser>
        <c:ser>
          <c:idx val="1"/>
          <c:order val="1"/>
          <c:tx>
            <c:strRef>
              <c:f>[6]FIRM95!#REF!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DD71-4D68-9C9C-B8577699B4E5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[6]FIRM95!#REF!</c:f>
              <c:numCache>
                <c:formatCode>#,##0</c:formatCode>
                <c:ptCount val="1"/>
                <c:pt idx="0">
                  <c:v>0</c:v>
                </c:pt>
              </c:numCache>
            </c:numRef>
          </c:cat>
          <c:val>
            <c:numRef>
              <c:f>[6]FIRM95!#REF!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D71-4D68-9C9C-B8577699B4E5}"/>
            </c:ext>
          </c:extLst>
        </c:ser>
        <c:ser>
          <c:idx val="2"/>
          <c:order val="2"/>
          <c:tx>
            <c:strRef>
              <c:f>[6]FIRM95!#REF!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4-DD71-4D68-9C9C-B8577699B4E5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[6]FIRM95!#REF!</c:f>
              <c:numCache>
                <c:formatCode>#,##0</c:formatCode>
                <c:ptCount val="1"/>
                <c:pt idx="0">
                  <c:v>0</c:v>
                </c:pt>
              </c:numCache>
            </c:numRef>
          </c:cat>
          <c:val>
            <c:numRef>
              <c:f>[6]FIRM95!#REF!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D71-4D68-9C9C-B8577699B4E5}"/>
            </c:ext>
          </c:extLst>
        </c:ser>
        <c:ser>
          <c:idx val="3"/>
          <c:order val="3"/>
          <c:tx>
            <c:strRef>
              <c:f>[6]FIRM95!#REF!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6-DD71-4D68-9C9C-B8577699B4E5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[6]FIRM95!#REF!</c:f>
              <c:numCache>
                <c:formatCode>#,##0</c:formatCode>
                <c:ptCount val="1"/>
                <c:pt idx="0">
                  <c:v>0</c:v>
                </c:pt>
              </c:numCache>
            </c:numRef>
          </c:cat>
          <c:val>
            <c:numRef>
              <c:f>[6]FIRM95!#REF!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D71-4D68-9C9C-B8577699B4E5}"/>
            </c:ext>
          </c:extLst>
        </c:ser>
        <c:ser>
          <c:idx val="4"/>
          <c:order val="4"/>
          <c:tx>
            <c:strRef>
              <c:f>[6]FIRM95!#REF!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660066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8-DD71-4D68-9C9C-B8577699B4E5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[6]FIRM95!#REF!</c:f>
              <c:numCache>
                <c:formatCode>#,##0</c:formatCode>
                <c:ptCount val="1"/>
                <c:pt idx="0">
                  <c:v>0</c:v>
                </c:pt>
              </c:numCache>
            </c:numRef>
          </c:cat>
          <c:val>
            <c:numRef>
              <c:f>[6]FIRM95!#REF!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D71-4D68-9C9C-B8577699B4E5}"/>
            </c:ext>
          </c:extLst>
        </c:ser>
        <c:ser>
          <c:idx val="5"/>
          <c:order val="5"/>
          <c:tx>
            <c:strRef>
              <c:f>[6]FIRM95!#REF!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A-DD71-4D68-9C9C-B8577699B4E5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[6]FIRM95!#REF!</c:f>
              <c:numCache>
                <c:formatCode>#,##0</c:formatCode>
                <c:ptCount val="1"/>
                <c:pt idx="0">
                  <c:v>0</c:v>
                </c:pt>
              </c:numCache>
            </c:numRef>
          </c:cat>
          <c:val>
            <c:numRef>
              <c:f>[6]FIRM95!#REF!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D71-4D68-9C9C-B8577699B4E5}"/>
            </c:ext>
          </c:extLst>
        </c:ser>
        <c:ser>
          <c:idx val="6"/>
          <c:order val="6"/>
          <c:tx>
            <c:strRef>
              <c:f>[6]FIRM95!#REF!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66CC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C-DD71-4D68-9C9C-B8577699B4E5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[6]FIRM95!#REF!</c:f>
              <c:numCache>
                <c:formatCode>#,##0</c:formatCode>
                <c:ptCount val="1"/>
                <c:pt idx="0">
                  <c:v>0</c:v>
                </c:pt>
              </c:numCache>
            </c:numRef>
          </c:cat>
          <c:val>
            <c:numRef>
              <c:f>[6]FIRM95!#REF!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DD71-4D68-9C9C-B8577699B4E5}"/>
            </c:ext>
          </c:extLst>
        </c:ser>
        <c:ser>
          <c:idx val="7"/>
          <c:order val="7"/>
          <c:tx>
            <c:strRef>
              <c:f>[6]FIRM95!#REF!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CCCC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E-DD71-4D68-9C9C-B8577699B4E5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[6]FIRM95!#REF!</c:f>
              <c:numCache>
                <c:formatCode>#,##0</c:formatCode>
                <c:ptCount val="1"/>
                <c:pt idx="0">
                  <c:v>0</c:v>
                </c:pt>
              </c:numCache>
            </c:numRef>
          </c:cat>
          <c:val>
            <c:numRef>
              <c:f>[6]FIRM95!#REF!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DD71-4D68-9C9C-B8577699B4E5}"/>
            </c:ext>
          </c:extLst>
        </c:ser>
        <c:ser>
          <c:idx val="8"/>
          <c:order val="8"/>
          <c:tx>
            <c:strRef>
              <c:f>[6]FIRM95!#REF!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008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0-DD71-4D68-9C9C-B8577699B4E5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[6]FIRM95!#REF!</c:f>
              <c:numCache>
                <c:formatCode>#,##0</c:formatCode>
                <c:ptCount val="1"/>
                <c:pt idx="0">
                  <c:v>0</c:v>
                </c:pt>
              </c:numCache>
            </c:numRef>
          </c:cat>
          <c:val>
            <c:numRef>
              <c:f>[6]FIRM95!#REF!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DD71-4D68-9C9C-B8577699B4E5}"/>
            </c:ext>
          </c:extLst>
        </c:ser>
        <c:ser>
          <c:idx val="9"/>
          <c:order val="9"/>
          <c:tx>
            <c:strRef>
              <c:f>[6]FIRM95!#REF!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00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2-DD71-4D68-9C9C-B8577699B4E5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[6]FIRM95!#REF!</c:f>
              <c:numCache>
                <c:formatCode>#,##0</c:formatCode>
                <c:ptCount val="1"/>
                <c:pt idx="0">
                  <c:v>0</c:v>
                </c:pt>
              </c:numCache>
            </c:numRef>
          </c:cat>
          <c:val>
            <c:numRef>
              <c:f>[6]FIRM95!#REF!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DD71-4D68-9C9C-B8577699B4E5}"/>
            </c:ext>
          </c:extLst>
        </c:ser>
        <c:ser>
          <c:idx val="10"/>
          <c:order val="10"/>
          <c:tx>
            <c:strRef>
              <c:f>[6]FIRM95!#REF!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4-DD71-4D68-9C9C-B8577699B4E5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[6]FIRM95!#REF!</c:f>
              <c:numCache>
                <c:formatCode>#,##0</c:formatCode>
                <c:ptCount val="1"/>
                <c:pt idx="0">
                  <c:v>0</c:v>
                </c:pt>
              </c:numCache>
            </c:numRef>
          </c:cat>
          <c:val>
            <c:numRef>
              <c:f>[6]FIRM95!#REF!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DD71-4D68-9C9C-B8577699B4E5}"/>
            </c:ext>
          </c:extLst>
        </c:ser>
        <c:ser>
          <c:idx val="11"/>
          <c:order val="11"/>
          <c:tx>
            <c:strRef>
              <c:f>[6]FIRM95!#REF!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FF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6-DD71-4D68-9C9C-B8577699B4E5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[6]FIRM95!#REF!</c:f>
              <c:numCache>
                <c:formatCode>#,##0</c:formatCode>
                <c:ptCount val="1"/>
                <c:pt idx="0">
                  <c:v>0</c:v>
                </c:pt>
              </c:numCache>
            </c:numRef>
          </c:cat>
          <c:val>
            <c:numRef>
              <c:f>[6]FIRM95!#REF!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DD71-4D68-9C9C-B8577699B4E5}"/>
            </c:ext>
          </c:extLst>
        </c:ser>
        <c:ser>
          <c:idx val="12"/>
          <c:order val="12"/>
          <c:tx>
            <c:strRef>
              <c:f>[6]FIRM95!#REF!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80008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8-DD71-4D68-9C9C-B8577699B4E5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[6]FIRM95!#REF!</c:f>
              <c:numCache>
                <c:formatCode>#,##0</c:formatCode>
                <c:ptCount val="1"/>
                <c:pt idx="0">
                  <c:v>0</c:v>
                </c:pt>
              </c:numCache>
            </c:numRef>
          </c:cat>
          <c:val>
            <c:numRef>
              <c:f>[6]FIRM95!#REF!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DD71-4D68-9C9C-B8577699B4E5}"/>
            </c:ext>
          </c:extLst>
        </c:ser>
        <c:ser>
          <c:idx val="13"/>
          <c:order val="13"/>
          <c:tx>
            <c:strRef>
              <c:f>[6]FIRM95!#REF!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80000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A-DD71-4D68-9C9C-B8577699B4E5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[6]FIRM95!#REF!</c:f>
              <c:numCache>
                <c:formatCode>#,##0</c:formatCode>
                <c:ptCount val="1"/>
                <c:pt idx="0">
                  <c:v>0</c:v>
                </c:pt>
              </c:numCache>
            </c:numRef>
          </c:cat>
          <c:val>
            <c:numRef>
              <c:f>[6]FIRM95!#REF!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DD71-4D68-9C9C-B8577699B4E5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1"/>
          <c:showBubbleSize val="0"/>
          <c:showLeaderLines val="0"/>
        </c:dLbls>
        <c:firstSliceAng val="0"/>
      </c:pieChart>
      <c:spPr>
        <a:noFill/>
        <a:ln w="25400">
          <a:noFill/>
        </a:ln>
      </c:spPr>
    </c:plotArea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1"/>
          <c:order val="0"/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0-4282-46F4-A395-503525898412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[6]FIRM95!#REF!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[6]FIRM95!#REF!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282-46F4-A395-503525898412}"/>
            </c:ext>
          </c:extLst>
        </c:ser>
        <c:ser>
          <c:idx val="2"/>
          <c:order val="1"/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4282-46F4-A395-503525898412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[6]FIRM95!#REF!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[6]FIRM95!#REF!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282-46F4-A395-503525898412}"/>
            </c:ext>
          </c:extLst>
        </c:ser>
        <c:ser>
          <c:idx val="3"/>
          <c:order val="2"/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4-4282-46F4-A395-503525898412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[6]FIRM95!#REF!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[6]FIRM95!#REF!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282-46F4-A395-503525898412}"/>
            </c:ext>
          </c:extLst>
        </c:ser>
        <c:ser>
          <c:idx val="4"/>
          <c:order val="3"/>
          <c:spPr>
            <a:solidFill>
              <a:srgbClr val="660066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6-4282-46F4-A395-503525898412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[6]FIRM95!#REF!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[6]FIRM95!#REF!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282-46F4-A395-503525898412}"/>
            </c:ext>
          </c:extLst>
        </c:ser>
        <c:ser>
          <c:idx val="5"/>
          <c:order val="4"/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8-4282-46F4-A395-503525898412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[6]FIRM95!#REF!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[6]FIRM95!#REF!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282-46F4-A395-503525898412}"/>
            </c:ext>
          </c:extLst>
        </c:ser>
        <c:ser>
          <c:idx val="6"/>
          <c:order val="5"/>
          <c:spPr>
            <a:solidFill>
              <a:srgbClr val="0066CC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A-4282-46F4-A395-503525898412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[6]FIRM95!#REF!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[6]FIRM95!#REF!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4282-46F4-A395-503525898412}"/>
            </c:ext>
          </c:extLst>
        </c:ser>
        <c:ser>
          <c:idx val="7"/>
          <c:order val="6"/>
          <c:spPr>
            <a:solidFill>
              <a:srgbClr val="CCCC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C-4282-46F4-A395-503525898412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[6]FIRM95!#REF!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[6]FIRM95!#REF!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4282-46F4-A395-503525898412}"/>
            </c:ext>
          </c:extLst>
        </c:ser>
        <c:ser>
          <c:idx val="8"/>
          <c:order val="7"/>
          <c:spPr>
            <a:solidFill>
              <a:srgbClr val="00008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E-4282-46F4-A395-503525898412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[6]FIRM95!#REF!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[6]FIRM95!#REF!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4282-46F4-A395-503525898412}"/>
            </c:ext>
          </c:extLst>
        </c:ser>
        <c:ser>
          <c:idx val="9"/>
          <c:order val="8"/>
          <c:spPr>
            <a:solidFill>
              <a:srgbClr val="FF00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0-4282-46F4-A395-503525898412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[6]FIRM95!#REF!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[6]FIRM95!#REF!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4282-46F4-A395-503525898412}"/>
            </c:ext>
          </c:extLst>
        </c:ser>
        <c:ser>
          <c:idx val="0"/>
          <c:order val="9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12-4282-46F4-A395-503525898412}"/>
              </c:ext>
            </c:extLst>
          </c:dPt>
          <c:dLbls>
            <c:delete val="1"/>
          </c:dLbls>
          <c:cat>
            <c:numRef>
              <c:f>[6]FIRM95!#REF!</c:f>
              <c:numCache>
                <c:formatCode>#,##0</c:formatCode>
                <c:ptCount val="1"/>
                <c:pt idx="0">
                  <c:v>0</c:v>
                </c:pt>
              </c:numCache>
            </c:numRef>
          </c:cat>
          <c:val>
            <c:numRef>
              <c:f>[6]FIRM95!#REF!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4282-46F4-A395-503525898412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1"/>
          <c:showBubbleSize val="0"/>
          <c:showLeaderLines val="0"/>
        </c:dLbls>
        <c:firstSliceAng val="0"/>
      </c:pieChart>
      <c:spPr>
        <a:noFill/>
        <a:ln w="25400">
          <a:noFill/>
        </a:ln>
      </c:spPr>
    </c:plotArea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622</xdr:row>
      <xdr:rowOff>0</xdr:rowOff>
    </xdr:from>
    <xdr:to>
      <xdr:col>9</xdr:col>
      <xdr:colOff>0</xdr:colOff>
      <xdr:row>622</xdr:row>
      <xdr:rowOff>0</xdr:rowOff>
    </xdr:to>
    <xdr:graphicFrame macro="">
      <xdr:nvGraphicFramePr>
        <xdr:cNvPr id="102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622</xdr:row>
      <xdr:rowOff>0</xdr:rowOff>
    </xdr:from>
    <xdr:to>
      <xdr:col>12</xdr:col>
      <xdr:colOff>0</xdr:colOff>
      <xdr:row>622</xdr:row>
      <xdr:rowOff>0</xdr:rowOff>
    </xdr:to>
    <xdr:graphicFrame macro="">
      <xdr:nvGraphicFramePr>
        <xdr:cNvPr id="1026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0</xdr:colOff>
      <xdr:row>622</xdr:row>
      <xdr:rowOff>0</xdr:rowOff>
    </xdr:from>
    <xdr:to>
      <xdr:col>12</xdr:col>
      <xdr:colOff>0</xdr:colOff>
      <xdr:row>622</xdr:row>
      <xdr:rowOff>0</xdr:rowOff>
    </xdr:to>
    <xdr:graphicFrame macro="">
      <xdr:nvGraphicFramePr>
        <xdr:cNvPr id="1027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622</xdr:row>
      <xdr:rowOff>0</xdr:rowOff>
    </xdr:from>
    <xdr:to>
      <xdr:col>12</xdr:col>
      <xdr:colOff>0</xdr:colOff>
      <xdr:row>622</xdr:row>
      <xdr:rowOff>0</xdr:rowOff>
    </xdr:to>
    <xdr:graphicFrame macro="">
      <xdr:nvGraphicFramePr>
        <xdr:cNvPr id="1028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0</xdr:colOff>
      <xdr:row>622</xdr:row>
      <xdr:rowOff>0</xdr:rowOff>
    </xdr:from>
    <xdr:to>
      <xdr:col>12</xdr:col>
      <xdr:colOff>0</xdr:colOff>
      <xdr:row>622</xdr:row>
      <xdr:rowOff>0</xdr:rowOff>
    </xdr:to>
    <xdr:graphicFrame macro="">
      <xdr:nvGraphicFramePr>
        <xdr:cNvPr id="1029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0</xdr:colOff>
      <xdr:row>622</xdr:row>
      <xdr:rowOff>0</xdr:rowOff>
    </xdr:from>
    <xdr:to>
      <xdr:col>9</xdr:col>
      <xdr:colOff>0</xdr:colOff>
      <xdr:row>622</xdr:row>
      <xdr:rowOff>0</xdr:rowOff>
    </xdr:to>
    <xdr:graphicFrame macro="">
      <xdr:nvGraphicFramePr>
        <xdr:cNvPr id="1030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0</xdr:colOff>
      <xdr:row>622</xdr:row>
      <xdr:rowOff>0</xdr:rowOff>
    </xdr:from>
    <xdr:to>
      <xdr:col>12</xdr:col>
      <xdr:colOff>0</xdr:colOff>
      <xdr:row>622</xdr:row>
      <xdr:rowOff>0</xdr:rowOff>
    </xdr:to>
    <xdr:graphicFrame macro="">
      <xdr:nvGraphicFramePr>
        <xdr:cNvPr id="1031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</xdr:col>
      <xdr:colOff>0</xdr:colOff>
      <xdr:row>622</xdr:row>
      <xdr:rowOff>0</xdr:rowOff>
    </xdr:from>
    <xdr:to>
      <xdr:col>12</xdr:col>
      <xdr:colOff>0</xdr:colOff>
      <xdr:row>622</xdr:row>
      <xdr:rowOff>0</xdr:rowOff>
    </xdr:to>
    <xdr:graphicFrame macro="">
      <xdr:nvGraphicFramePr>
        <xdr:cNvPr id="1032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9</xdr:col>
      <xdr:colOff>0</xdr:colOff>
      <xdr:row>622</xdr:row>
      <xdr:rowOff>0</xdr:rowOff>
    </xdr:from>
    <xdr:to>
      <xdr:col>12</xdr:col>
      <xdr:colOff>0</xdr:colOff>
      <xdr:row>622</xdr:row>
      <xdr:rowOff>0</xdr:rowOff>
    </xdr:to>
    <xdr:graphicFrame macro="">
      <xdr:nvGraphicFramePr>
        <xdr:cNvPr id="1033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9</xdr:col>
      <xdr:colOff>0</xdr:colOff>
      <xdr:row>622</xdr:row>
      <xdr:rowOff>0</xdr:rowOff>
    </xdr:from>
    <xdr:to>
      <xdr:col>12</xdr:col>
      <xdr:colOff>0</xdr:colOff>
      <xdr:row>622</xdr:row>
      <xdr:rowOff>0</xdr:rowOff>
    </xdr:to>
    <xdr:graphicFrame macro="">
      <xdr:nvGraphicFramePr>
        <xdr:cNvPr id="1034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9</xdr:col>
      <xdr:colOff>0</xdr:colOff>
      <xdr:row>622</xdr:row>
      <xdr:rowOff>0</xdr:rowOff>
    </xdr:from>
    <xdr:to>
      <xdr:col>9</xdr:col>
      <xdr:colOff>0</xdr:colOff>
      <xdr:row>622</xdr:row>
      <xdr:rowOff>0</xdr:rowOff>
    </xdr:to>
    <xdr:graphicFrame macro="">
      <xdr:nvGraphicFramePr>
        <xdr:cNvPr id="1035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9</xdr:col>
      <xdr:colOff>0</xdr:colOff>
      <xdr:row>622</xdr:row>
      <xdr:rowOff>0</xdr:rowOff>
    </xdr:from>
    <xdr:to>
      <xdr:col>12</xdr:col>
      <xdr:colOff>0</xdr:colOff>
      <xdr:row>622</xdr:row>
      <xdr:rowOff>0</xdr:rowOff>
    </xdr:to>
    <xdr:graphicFrame macro="">
      <xdr:nvGraphicFramePr>
        <xdr:cNvPr id="1036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9</xdr:col>
      <xdr:colOff>0</xdr:colOff>
      <xdr:row>622</xdr:row>
      <xdr:rowOff>0</xdr:rowOff>
    </xdr:from>
    <xdr:to>
      <xdr:col>12</xdr:col>
      <xdr:colOff>0</xdr:colOff>
      <xdr:row>622</xdr:row>
      <xdr:rowOff>0</xdr:rowOff>
    </xdr:to>
    <xdr:graphicFrame macro="">
      <xdr:nvGraphicFramePr>
        <xdr:cNvPr id="1037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9</xdr:col>
      <xdr:colOff>0</xdr:colOff>
      <xdr:row>622</xdr:row>
      <xdr:rowOff>0</xdr:rowOff>
    </xdr:from>
    <xdr:to>
      <xdr:col>12</xdr:col>
      <xdr:colOff>0</xdr:colOff>
      <xdr:row>622</xdr:row>
      <xdr:rowOff>0</xdr:rowOff>
    </xdr:to>
    <xdr:graphicFrame macro="">
      <xdr:nvGraphicFramePr>
        <xdr:cNvPr id="1038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9</xdr:col>
      <xdr:colOff>0</xdr:colOff>
      <xdr:row>622</xdr:row>
      <xdr:rowOff>0</xdr:rowOff>
    </xdr:from>
    <xdr:to>
      <xdr:col>12</xdr:col>
      <xdr:colOff>0</xdr:colOff>
      <xdr:row>622</xdr:row>
      <xdr:rowOff>0</xdr:rowOff>
    </xdr:to>
    <xdr:graphicFrame macro="">
      <xdr:nvGraphicFramePr>
        <xdr:cNvPr id="1039" name="Chart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9</xdr:col>
      <xdr:colOff>0</xdr:colOff>
      <xdr:row>622</xdr:row>
      <xdr:rowOff>0</xdr:rowOff>
    </xdr:from>
    <xdr:to>
      <xdr:col>9</xdr:col>
      <xdr:colOff>0</xdr:colOff>
      <xdr:row>622</xdr:row>
      <xdr:rowOff>0</xdr:rowOff>
    </xdr:to>
    <xdr:graphicFrame macro="">
      <xdr:nvGraphicFramePr>
        <xdr:cNvPr id="1040" name="Chart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9</xdr:col>
      <xdr:colOff>0</xdr:colOff>
      <xdr:row>622</xdr:row>
      <xdr:rowOff>0</xdr:rowOff>
    </xdr:from>
    <xdr:to>
      <xdr:col>12</xdr:col>
      <xdr:colOff>0</xdr:colOff>
      <xdr:row>622</xdr:row>
      <xdr:rowOff>0</xdr:rowOff>
    </xdr:to>
    <xdr:graphicFrame macro="">
      <xdr:nvGraphicFramePr>
        <xdr:cNvPr id="1041" name="Chart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9</xdr:col>
      <xdr:colOff>0</xdr:colOff>
      <xdr:row>622</xdr:row>
      <xdr:rowOff>0</xdr:rowOff>
    </xdr:from>
    <xdr:to>
      <xdr:col>12</xdr:col>
      <xdr:colOff>0</xdr:colOff>
      <xdr:row>622</xdr:row>
      <xdr:rowOff>0</xdr:rowOff>
    </xdr:to>
    <xdr:graphicFrame macro="">
      <xdr:nvGraphicFramePr>
        <xdr:cNvPr id="1042" name="Chart 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9</xdr:col>
      <xdr:colOff>0</xdr:colOff>
      <xdr:row>622</xdr:row>
      <xdr:rowOff>0</xdr:rowOff>
    </xdr:from>
    <xdr:to>
      <xdr:col>12</xdr:col>
      <xdr:colOff>0</xdr:colOff>
      <xdr:row>622</xdr:row>
      <xdr:rowOff>0</xdr:rowOff>
    </xdr:to>
    <xdr:graphicFrame macro="">
      <xdr:nvGraphicFramePr>
        <xdr:cNvPr id="1043" name="Chart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9</xdr:col>
      <xdr:colOff>0</xdr:colOff>
      <xdr:row>622</xdr:row>
      <xdr:rowOff>0</xdr:rowOff>
    </xdr:from>
    <xdr:to>
      <xdr:col>12</xdr:col>
      <xdr:colOff>0</xdr:colOff>
      <xdr:row>622</xdr:row>
      <xdr:rowOff>0</xdr:rowOff>
    </xdr:to>
    <xdr:graphicFrame macro="">
      <xdr:nvGraphicFramePr>
        <xdr:cNvPr id="1044" name="Chart 2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Nominate/Transport/MeterFee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Transport/Needrate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Nominate/Hplproj/Data949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Nominate/Hplproj/PURC1994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Nominate/Hplproj/PURC199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Nominate/Hplproj/PURC199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</sheetNames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edQuote"/>
    </sheetNames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9495"/>
    </sheetNames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RM94"/>
      <sheetName val="SPOT94"/>
      <sheetName val="PRE94"/>
      <sheetName val="LGM94"/>
      <sheetName val="CUSTOMERS"/>
      <sheetName val="TREND"/>
      <sheetName val="GRAPHS"/>
      <sheetName val="NOTES"/>
    </sheetNames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RM96"/>
      <sheetName val="SPOT96"/>
      <sheetName val="PRE96"/>
      <sheetName val="LGM96"/>
      <sheetName val="CUSTOMERS"/>
      <sheetName val="TREND"/>
      <sheetName val="GRAPHS"/>
      <sheetName val="NOTES"/>
    </sheetNames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RM95"/>
      <sheetName val="SPOT95"/>
      <sheetName val="PRE95"/>
      <sheetName val="LGM95"/>
      <sheetName val="CUSTOMERS"/>
      <sheetName val="TREND"/>
      <sheetName val="GRAPHS"/>
      <sheetName val="NOTES"/>
    </sheetNames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AK1110"/>
  <sheetViews>
    <sheetView tabSelected="1" topLeftCell="E1" zoomScale="75" zoomScaleNormal="75" workbookViewId="0">
      <pane xSplit="13" ySplit="4" topLeftCell="R5" activePane="bottomRight" state="frozen"/>
      <selection activeCell="E1" sqref="E1"/>
      <selection pane="topRight" activeCell="R1" sqref="R1"/>
      <selection pane="bottomLeft" activeCell="E5" sqref="E5"/>
      <selection pane="bottomRight" activeCell="R4" sqref="A4:IV618"/>
    </sheetView>
  </sheetViews>
  <sheetFormatPr defaultColWidth="10.5546875" defaultRowHeight="13.2" x14ac:dyDescent="0.25"/>
  <cols>
    <col min="1" max="1" width="6.5546875" style="22" hidden="1" customWidth="1"/>
    <col min="2" max="2" width="11.5546875" style="111" hidden="1" customWidth="1"/>
    <col min="3" max="3" width="9.109375" style="2" hidden="1" customWidth="1"/>
    <col min="4" max="4" width="9.109375" style="1" hidden="1" customWidth="1"/>
    <col min="5" max="5" width="30.33203125" style="2" customWidth="1"/>
    <col min="6" max="6" width="37.6640625" style="2" customWidth="1"/>
    <col min="7" max="7" width="9.5546875" style="21" hidden="1" customWidth="1"/>
    <col min="8" max="8" width="9.109375" style="21" customWidth="1"/>
    <col min="9" max="9" width="9.109375" style="7" hidden="1" customWidth="1"/>
    <col min="10" max="10" width="16.44140625" style="22" hidden="1" customWidth="1"/>
    <col min="11" max="11" width="7.44140625" style="1" hidden="1" customWidth="1"/>
    <col min="12" max="12" width="9.5546875" style="1" hidden="1" customWidth="1"/>
    <col min="13" max="13" width="27.109375" style="2" hidden="1" customWidth="1"/>
    <col min="14" max="14" width="9.109375" style="1" hidden="1" customWidth="1"/>
    <col min="15" max="15" width="12.5546875" style="1" customWidth="1"/>
    <col min="16" max="16" width="12.5546875" style="36" hidden="1" customWidth="1"/>
    <col min="17" max="17" width="12.5546875" style="1" hidden="1" customWidth="1"/>
    <col min="18" max="18" width="12.88671875" style="36" customWidth="1"/>
    <col min="19" max="20" width="12.5546875" style="1" hidden="1" customWidth="1"/>
    <col min="21" max="21" width="12.88671875" style="36" customWidth="1"/>
    <col min="22" max="22" width="12.5546875" style="1" customWidth="1"/>
    <col min="23" max="24" width="12.88671875" style="36" customWidth="1"/>
    <col min="25" max="25" width="12.5546875" style="36" hidden="1" customWidth="1"/>
    <col min="26" max="26" width="24.6640625" style="56" customWidth="1"/>
    <col min="27" max="27" width="11.109375" style="7" hidden="1" customWidth="1"/>
    <col min="28" max="28" width="19.88671875" hidden="1" customWidth="1"/>
    <col min="29" max="29" width="0.109375" style="7" customWidth="1"/>
    <col min="30" max="30" width="11.33203125" style="7" customWidth="1"/>
    <col min="31" max="31" width="11.5546875" style="7" hidden="1" customWidth="1"/>
    <col min="32" max="32" width="11.5546875" style="143" hidden="1" customWidth="1"/>
    <col min="33" max="33" width="11.5546875" style="7" hidden="1" customWidth="1"/>
    <col min="34" max="34" width="23.109375" style="130" hidden="1" customWidth="1"/>
    <col min="35" max="35" width="7.6640625" style="130" hidden="1" customWidth="1"/>
    <col min="36" max="36" width="10.5546875" style="7" customWidth="1"/>
    <col min="37" max="37" width="10.5546875" style="1" customWidth="1"/>
    <col min="38" max="16384" width="10.5546875" style="2"/>
  </cols>
  <sheetData>
    <row r="1" spans="1:37" x14ac:dyDescent="0.25">
      <c r="A1" s="22">
        <v>1</v>
      </c>
      <c r="B1" s="112"/>
      <c r="C1" s="5"/>
      <c r="E1" s="6">
        <v>36943.370362037</v>
      </c>
      <c r="F1" s="6"/>
      <c r="K1" s="22"/>
      <c r="L1" s="22"/>
      <c r="M1" s="6">
        <v>36420.376260879602</v>
      </c>
      <c r="N1" s="22"/>
      <c r="O1" s="22"/>
      <c r="Q1" s="22"/>
      <c r="R1" s="32"/>
      <c r="S1" s="22"/>
      <c r="T1" s="22"/>
      <c r="U1" s="32"/>
      <c r="V1" s="22"/>
      <c r="W1" s="32"/>
      <c r="X1" s="32"/>
      <c r="Y1" s="32" t="s">
        <v>1276</v>
      </c>
      <c r="Z1" s="115"/>
      <c r="AA1" s="22" t="s">
        <v>1276</v>
      </c>
      <c r="AC1" s="21"/>
      <c r="AD1" s="21"/>
      <c r="AF1" s="143" t="s">
        <v>893</v>
      </c>
      <c r="AG1" s="7" t="s">
        <v>893</v>
      </c>
      <c r="AH1" s="130" t="s">
        <v>893</v>
      </c>
      <c r="AJ1" s="134"/>
    </row>
    <row r="2" spans="1:37" s="57" customFormat="1" ht="15" hidden="1" x14ac:dyDescent="0.25">
      <c r="B2" s="135"/>
      <c r="E2" s="1" t="s">
        <v>1278</v>
      </c>
      <c r="F2" s="57" t="s">
        <v>1277</v>
      </c>
      <c r="G2" s="58"/>
      <c r="H2" s="58" t="s">
        <v>1277</v>
      </c>
      <c r="I2" s="58"/>
      <c r="M2" s="1" t="s">
        <v>1278</v>
      </c>
      <c r="O2" s="57" t="s">
        <v>1277</v>
      </c>
      <c r="P2" s="59"/>
      <c r="Q2" s="1" t="s">
        <v>1277</v>
      </c>
      <c r="R2" s="59" t="s">
        <v>1277</v>
      </c>
      <c r="S2" s="1" t="s">
        <v>1277</v>
      </c>
      <c r="T2" s="1" t="s">
        <v>1277</v>
      </c>
      <c r="U2" s="59" t="s">
        <v>1277</v>
      </c>
      <c r="V2" s="1" t="s">
        <v>1277</v>
      </c>
      <c r="W2" s="59" t="s">
        <v>1277</v>
      </c>
      <c r="X2" s="59"/>
      <c r="Y2" s="59" t="s">
        <v>1277</v>
      </c>
      <c r="Z2" s="116" t="s">
        <v>1277</v>
      </c>
      <c r="AA2" s="58"/>
      <c r="AB2"/>
      <c r="AC2" s="7"/>
      <c r="AD2" s="58" t="s">
        <v>1251</v>
      </c>
      <c r="AE2" s="58" t="s">
        <v>1251</v>
      </c>
      <c r="AF2" s="143"/>
      <c r="AG2" s="58"/>
      <c r="AH2" s="131"/>
      <c r="AI2" s="131"/>
      <c r="AJ2" s="58"/>
    </row>
    <row r="3" spans="1:37" ht="26.4" x14ac:dyDescent="0.25">
      <c r="A3" s="25"/>
      <c r="B3" s="112"/>
      <c r="C3" s="4"/>
      <c r="D3" s="23"/>
      <c r="E3" s="122" t="s">
        <v>405</v>
      </c>
      <c r="F3" s="51"/>
      <c r="M3" s="122" t="str">
        <f>+E3</f>
        <v>o:/nga/asset/weissman/
nominate/2001/APRNOM.xls</v>
      </c>
      <c r="O3" s="7"/>
      <c r="Q3" s="31"/>
      <c r="R3" s="33"/>
      <c r="S3" s="31"/>
      <c r="T3" s="31"/>
      <c r="U3" s="33"/>
      <c r="V3" s="31"/>
      <c r="W3" s="33"/>
      <c r="X3" s="33"/>
      <c r="Y3" s="33"/>
      <c r="AC3" s="31"/>
    </row>
    <row r="4" spans="1:37" s="15" customFormat="1" ht="61.5" customHeight="1" thickBot="1" x14ac:dyDescent="0.25">
      <c r="A4" s="14" t="s">
        <v>1279</v>
      </c>
      <c r="B4" s="136" t="s">
        <v>781</v>
      </c>
      <c r="C4" s="8" t="s">
        <v>1281</v>
      </c>
      <c r="D4" s="8" t="s">
        <v>1282</v>
      </c>
      <c r="E4" s="8" t="s">
        <v>1283</v>
      </c>
      <c r="F4" s="8" t="s">
        <v>1284</v>
      </c>
      <c r="G4" s="28" t="s">
        <v>379</v>
      </c>
      <c r="H4" s="28" t="s">
        <v>1286</v>
      </c>
      <c r="I4" s="28" t="s">
        <v>1287</v>
      </c>
      <c r="J4" s="9" t="s">
        <v>1288</v>
      </c>
      <c r="K4" s="9" t="s">
        <v>72</v>
      </c>
      <c r="L4" s="9" t="s">
        <v>1289</v>
      </c>
      <c r="M4" s="46" t="s">
        <v>1293</v>
      </c>
      <c r="N4" s="19" t="s">
        <v>1294</v>
      </c>
      <c r="O4" s="13" t="s">
        <v>1295</v>
      </c>
      <c r="P4" s="34" t="s">
        <v>1280</v>
      </c>
      <c r="Q4" s="13" t="s">
        <v>16</v>
      </c>
      <c r="R4" s="13" t="s">
        <v>543</v>
      </c>
      <c r="S4" s="13" t="s">
        <v>589</v>
      </c>
      <c r="T4" s="13" t="s">
        <v>265</v>
      </c>
      <c r="U4" s="13" t="s">
        <v>1441</v>
      </c>
      <c r="V4" s="13" t="s">
        <v>628</v>
      </c>
      <c r="W4" s="13" t="s">
        <v>629</v>
      </c>
      <c r="X4" s="34" t="s">
        <v>630</v>
      </c>
      <c r="Y4" s="34" t="s">
        <v>1440</v>
      </c>
      <c r="Z4" s="13" t="s">
        <v>631</v>
      </c>
      <c r="AA4" s="20" t="s">
        <v>1337</v>
      </c>
      <c r="AB4" s="29" t="s">
        <v>1252</v>
      </c>
      <c r="AC4" s="29" t="s">
        <v>1296</v>
      </c>
      <c r="AD4" s="29" t="s">
        <v>235</v>
      </c>
      <c r="AE4" s="20" t="s">
        <v>1297</v>
      </c>
      <c r="AF4" s="127" t="s">
        <v>894</v>
      </c>
      <c r="AG4" s="124" t="s">
        <v>895</v>
      </c>
      <c r="AH4" s="123" t="s">
        <v>896</v>
      </c>
      <c r="AI4" s="49" t="s">
        <v>1252</v>
      </c>
      <c r="AJ4" s="49" t="s">
        <v>1298</v>
      </c>
      <c r="AK4" s="49" t="s">
        <v>565</v>
      </c>
    </row>
    <row r="5" spans="1:37" customFormat="1" x14ac:dyDescent="0.25">
      <c r="A5" s="153"/>
      <c r="B5" s="112"/>
      <c r="C5" s="2"/>
      <c r="D5" s="1"/>
      <c r="E5" s="155" t="s">
        <v>1101</v>
      </c>
      <c r="F5" s="155" t="s">
        <v>285</v>
      </c>
      <c r="G5" s="7"/>
      <c r="H5" s="21">
        <v>9746</v>
      </c>
      <c r="I5" s="22"/>
      <c r="J5" s="158"/>
      <c r="K5" s="22"/>
      <c r="L5" s="155"/>
      <c r="M5" s="155"/>
      <c r="N5" s="22"/>
      <c r="O5" s="161" t="s">
        <v>1520</v>
      </c>
      <c r="P5" s="36"/>
      <c r="Q5" s="22"/>
      <c r="R5" s="22">
        <v>219</v>
      </c>
      <c r="S5" s="22"/>
      <c r="T5" s="22"/>
      <c r="U5" s="22">
        <v>278</v>
      </c>
      <c r="V5" s="22">
        <v>240</v>
      </c>
      <c r="W5" s="22">
        <v>240</v>
      </c>
      <c r="X5" s="175">
        <f t="shared" ref="X5:X36" si="0">+W5-U5</f>
        <v>-38</v>
      </c>
      <c r="Y5" s="32"/>
      <c r="Z5" s="40" t="s">
        <v>1167</v>
      </c>
      <c r="AA5" s="63"/>
      <c r="AB5" s="93"/>
      <c r="AC5" s="21"/>
      <c r="AD5" s="21">
        <v>506605</v>
      </c>
      <c r="AE5" s="160"/>
      <c r="AF5" s="167"/>
      <c r="AG5" s="170"/>
      <c r="AH5" s="166"/>
      <c r="AI5" s="166"/>
      <c r="AJ5" s="22"/>
      <c r="AK5" s="62" t="s">
        <v>498</v>
      </c>
    </row>
    <row r="6" spans="1:37" customFormat="1" x14ac:dyDescent="0.25">
      <c r="A6" s="154"/>
      <c r="B6" s="112"/>
      <c r="C6" s="2"/>
      <c r="D6" s="1"/>
      <c r="E6" s="2" t="s">
        <v>1180</v>
      </c>
      <c r="F6" s="155" t="s">
        <v>1405</v>
      </c>
      <c r="G6" s="7" t="s">
        <v>1304</v>
      </c>
      <c r="H6" s="21">
        <v>435</v>
      </c>
      <c r="I6" s="22"/>
      <c r="J6" s="158"/>
      <c r="K6" s="22"/>
      <c r="L6" s="155"/>
      <c r="M6" s="155"/>
      <c r="N6" s="22" t="s">
        <v>1320</v>
      </c>
      <c r="O6" s="30" t="s">
        <v>402</v>
      </c>
      <c r="P6" s="36"/>
      <c r="Q6" s="22"/>
      <c r="R6" s="22">
        <v>2822</v>
      </c>
      <c r="S6" s="22">
        <v>0</v>
      </c>
      <c r="T6" s="22">
        <v>0</v>
      </c>
      <c r="U6" s="22">
        <v>2714</v>
      </c>
      <c r="V6" s="22">
        <v>2714</v>
      </c>
      <c r="W6" s="22">
        <v>2714</v>
      </c>
      <c r="X6" s="175">
        <f t="shared" si="0"/>
        <v>0</v>
      </c>
      <c r="Y6" s="32"/>
      <c r="Z6" s="115" t="s">
        <v>1167</v>
      </c>
      <c r="AA6" s="63"/>
      <c r="AB6" s="93"/>
      <c r="AC6" s="21"/>
      <c r="AD6" s="21">
        <v>584222</v>
      </c>
      <c r="AE6" s="160"/>
      <c r="AF6" s="167"/>
      <c r="AG6" s="170"/>
      <c r="AH6" s="166"/>
      <c r="AI6" s="166"/>
      <c r="AJ6" s="22" t="s">
        <v>1136</v>
      </c>
      <c r="AK6" s="62" t="s">
        <v>503</v>
      </c>
    </row>
    <row r="7" spans="1:37" s="212" customFormat="1" x14ac:dyDescent="0.25">
      <c r="A7" s="154"/>
      <c r="B7" s="112" t="s">
        <v>782</v>
      </c>
      <c r="C7" s="2"/>
      <c r="D7" s="1"/>
      <c r="E7" s="2" t="s">
        <v>469</v>
      </c>
      <c r="F7" s="2" t="s">
        <v>472</v>
      </c>
      <c r="G7" s="7" t="s">
        <v>1330</v>
      </c>
      <c r="H7" s="7">
        <v>5077</v>
      </c>
      <c r="I7" s="1">
        <v>649</v>
      </c>
      <c r="J7" s="1" t="s">
        <v>1303</v>
      </c>
      <c r="K7" s="1"/>
      <c r="L7" s="160" t="s">
        <v>1309</v>
      </c>
      <c r="M7" s="2" t="s">
        <v>473</v>
      </c>
      <c r="N7" s="93"/>
      <c r="O7" s="22" t="s">
        <v>466</v>
      </c>
      <c r="P7" s="36"/>
      <c r="Q7" s="22">
        <v>0</v>
      </c>
      <c r="R7" s="22">
        <v>0</v>
      </c>
      <c r="S7" s="22"/>
      <c r="T7" s="22"/>
      <c r="U7" s="22">
        <v>0</v>
      </c>
      <c r="V7" s="22">
        <v>91</v>
      </c>
      <c r="W7" s="22">
        <v>91</v>
      </c>
      <c r="X7" s="175">
        <f t="shared" si="0"/>
        <v>91</v>
      </c>
      <c r="Y7" s="32">
        <f>+W7-V7</f>
        <v>0</v>
      </c>
      <c r="Z7" s="40" t="s">
        <v>393</v>
      </c>
      <c r="AA7" s="63"/>
      <c r="AB7" s="93"/>
      <c r="AC7" s="21">
        <v>370006</v>
      </c>
      <c r="AD7" s="21">
        <v>27489</v>
      </c>
      <c r="AE7" s="163" t="s">
        <v>1318</v>
      </c>
      <c r="AF7" s="167">
        <v>0.03</v>
      </c>
      <c r="AG7" s="169"/>
      <c r="AH7" s="166" t="s">
        <v>861</v>
      </c>
      <c r="AI7" s="166" t="s">
        <v>1251</v>
      </c>
      <c r="AJ7" s="1" t="s">
        <v>678</v>
      </c>
      <c r="AK7" s="62" t="s">
        <v>138</v>
      </c>
    </row>
    <row r="8" spans="1:37" customFormat="1" x14ac:dyDescent="0.25">
      <c r="A8" s="154"/>
      <c r="B8" s="112"/>
      <c r="C8" s="2"/>
      <c r="D8" s="1"/>
      <c r="E8" s="2" t="s">
        <v>1181</v>
      </c>
      <c r="F8" s="155" t="s">
        <v>1405</v>
      </c>
      <c r="G8" s="7" t="s">
        <v>1304</v>
      </c>
      <c r="H8" s="21">
        <v>435</v>
      </c>
      <c r="I8" s="22"/>
      <c r="J8" s="158"/>
      <c r="K8" s="22"/>
      <c r="L8" s="155"/>
      <c r="M8" s="155"/>
      <c r="N8" s="22" t="s">
        <v>1320</v>
      </c>
      <c r="O8" s="30" t="s">
        <v>402</v>
      </c>
      <c r="P8" s="36"/>
      <c r="Q8" s="22"/>
      <c r="R8" s="22">
        <v>1148</v>
      </c>
      <c r="S8" s="22">
        <v>0</v>
      </c>
      <c r="T8" s="22">
        <v>0</v>
      </c>
      <c r="U8" s="22">
        <v>1104</v>
      </c>
      <c r="V8" s="22">
        <v>1104</v>
      </c>
      <c r="W8" s="22">
        <v>1104</v>
      </c>
      <c r="X8" s="175">
        <f t="shared" si="0"/>
        <v>0</v>
      </c>
      <c r="Y8" s="32"/>
      <c r="Z8" s="40" t="s">
        <v>1167</v>
      </c>
      <c r="AA8" s="63"/>
      <c r="AB8" s="93"/>
      <c r="AC8" s="21"/>
      <c r="AD8" s="21">
        <v>584266</v>
      </c>
      <c r="AE8" s="160"/>
      <c r="AF8" s="167"/>
      <c r="AG8" s="170"/>
      <c r="AH8" s="166"/>
      <c r="AI8" s="166"/>
      <c r="AJ8" s="22" t="s">
        <v>1136</v>
      </c>
      <c r="AK8" s="62" t="s">
        <v>503</v>
      </c>
    </row>
    <row r="9" spans="1:37" customFormat="1" x14ac:dyDescent="0.25">
      <c r="A9" s="153"/>
      <c r="B9" s="112" t="s">
        <v>782</v>
      </c>
      <c r="C9" s="2"/>
      <c r="D9" s="1"/>
      <c r="E9" s="2" t="s">
        <v>975</v>
      </c>
      <c r="F9" s="2" t="s">
        <v>976</v>
      </c>
      <c r="G9" s="7" t="s">
        <v>1304</v>
      </c>
      <c r="H9" s="7">
        <v>6581</v>
      </c>
      <c r="I9" s="1">
        <v>441</v>
      </c>
      <c r="J9" s="1" t="s">
        <v>1303</v>
      </c>
      <c r="K9" s="1"/>
      <c r="L9" s="160" t="s">
        <v>1309</v>
      </c>
      <c r="M9" s="2" t="s">
        <v>977</v>
      </c>
      <c r="N9" s="93"/>
      <c r="O9" s="22" t="s">
        <v>873</v>
      </c>
      <c r="P9" s="36"/>
      <c r="Q9" s="22">
        <v>246</v>
      </c>
      <c r="R9" s="22">
        <v>258</v>
      </c>
      <c r="S9" s="22">
        <v>216</v>
      </c>
      <c r="T9" s="22">
        <v>183</v>
      </c>
      <c r="U9" s="22">
        <v>206</v>
      </c>
      <c r="V9" s="22">
        <v>189</v>
      </c>
      <c r="W9" s="22">
        <v>189</v>
      </c>
      <c r="X9" s="175">
        <f t="shared" si="0"/>
        <v>-17</v>
      </c>
      <c r="Y9" s="32">
        <f>+W9-V9</f>
        <v>0</v>
      </c>
      <c r="Z9" s="40" t="s">
        <v>1167</v>
      </c>
      <c r="AA9" s="63"/>
      <c r="AB9" s="93"/>
      <c r="AC9" s="21">
        <v>309839</v>
      </c>
      <c r="AD9" s="21">
        <v>130865</v>
      </c>
      <c r="AE9" s="163" t="s">
        <v>1318</v>
      </c>
      <c r="AF9" s="167">
        <v>0.06</v>
      </c>
      <c r="AG9" s="169"/>
      <c r="AH9" s="166" t="s">
        <v>861</v>
      </c>
      <c r="AI9" s="166" t="s">
        <v>1251</v>
      </c>
      <c r="AJ9" s="1" t="s">
        <v>1314</v>
      </c>
      <c r="AK9" s="62" t="s">
        <v>497</v>
      </c>
    </row>
    <row r="10" spans="1:37" customFormat="1" x14ac:dyDescent="0.25">
      <c r="A10" s="38"/>
      <c r="B10" s="137" t="s">
        <v>782</v>
      </c>
      <c r="C10" s="44"/>
      <c r="D10" s="39"/>
      <c r="E10" s="44" t="s">
        <v>391</v>
      </c>
      <c r="F10" s="44" t="s">
        <v>392</v>
      </c>
      <c r="G10" s="45" t="s">
        <v>1304</v>
      </c>
      <c r="H10" s="45">
        <v>9716</v>
      </c>
      <c r="I10" s="39">
        <v>650</v>
      </c>
      <c r="J10" s="39" t="s">
        <v>1303</v>
      </c>
      <c r="K10" s="39"/>
      <c r="L10" s="12" t="s">
        <v>1309</v>
      </c>
      <c r="M10" s="44" t="s">
        <v>395</v>
      </c>
      <c r="O10" s="10" t="s">
        <v>349</v>
      </c>
      <c r="P10" s="53"/>
      <c r="Q10" s="10">
        <v>24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75">
        <f t="shared" si="0"/>
        <v>0</v>
      </c>
      <c r="Y10" s="35">
        <f>+W10-V10</f>
        <v>0</v>
      </c>
      <c r="Z10" s="40" t="s">
        <v>592</v>
      </c>
      <c r="AA10" s="40"/>
      <c r="AC10" s="26">
        <v>358904</v>
      </c>
      <c r="AD10" s="26">
        <v>125823</v>
      </c>
      <c r="AE10" s="48" t="s">
        <v>1355</v>
      </c>
      <c r="AF10" s="128">
        <v>0.17799999999999999</v>
      </c>
      <c r="AG10" s="125">
        <v>9905</v>
      </c>
      <c r="AH10" s="52" t="s">
        <v>780</v>
      </c>
      <c r="AI10" s="52" t="s">
        <v>1251</v>
      </c>
      <c r="AJ10" s="39" t="s">
        <v>763</v>
      </c>
      <c r="AK10" s="62" t="s">
        <v>498</v>
      </c>
    </row>
    <row r="11" spans="1:37" customFormat="1" x14ac:dyDescent="0.25">
      <c r="A11" s="154"/>
      <c r="B11" s="112"/>
      <c r="C11" s="2"/>
      <c r="D11" s="1"/>
      <c r="E11" s="2" t="s">
        <v>1182</v>
      </c>
      <c r="F11" s="155" t="s">
        <v>1405</v>
      </c>
      <c r="G11" s="7" t="s">
        <v>1304</v>
      </c>
      <c r="H11" s="21">
        <v>435</v>
      </c>
      <c r="I11" s="22"/>
      <c r="J11" s="158"/>
      <c r="K11" s="22"/>
      <c r="L11" s="155"/>
      <c r="M11" s="155"/>
      <c r="N11" s="22" t="s">
        <v>1320</v>
      </c>
      <c r="O11" s="30" t="s">
        <v>402</v>
      </c>
      <c r="P11" s="36"/>
      <c r="Q11" s="22"/>
      <c r="R11" s="22">
        <v>1379</v>
      </c>
      <c r="S11" s="22">
        <v>0</v>
      </c>
      <c r="T11" s="22">
        <v>0</v>
      </c>
      <c r="U11" s="22">
        <v>1326</v>
      </c>
      <c r="V11" s="22">
        <v>1326</v>
      </c>
      <c r="W11" s="22">
        <v>1326</v>
      </c>
      <c r="X11" s="175">
        <f t="shared" si="0"/>
        <v>0</v>
      </c>
      <c r="Y11" s="32"/>
      <c r="Z11" s="40" t="s">
        <v>1167</v>
      </c>
      <c r="AA11" s="63"/>
      <c r="AB11" s="93"/>
      <c r="AC11" s="21"/>
      <c r="AD11" s="21">
        <v>584310</v>
      </c>
      <c r="AE11" s="160"/>
      <c r="AF11" s="167"/>
      <c r="AG11" s="170"/>
      <c r="AH11" s="166"/>
      <c r="AI11" s="166"/>
      <c r="AJ11" s="22" t="s">
        <v>1136</v>
      </c>
      <c r="AK11" s="62" t="s">
        <v>503</v>
      </c>
    </row>
    <row r="12" spans="1:37" customFormat="1" x14ac:dyDescent="0.25">
      <c r="A12" s="153"/>
      <c r="B12" s="112" t="s">
        <v>782</v>
      </c>
      <c r="C12" s="2"/>
      <c r="D12" s="1"/>
      <c r="E12" s="2" t="s">
        <v>1012</v>
      </c>
      <c r="F12" s="2" t="s">
        <v>1031</v>
      </c>
      <c r="G12" s="45" t="s">
        <v>1304</v>
      </c>
      <c r="H12" s="7">
        <v>699</v>
      </c>
      <c r="I12" s="39">
        <v>649</v>
      </c>
      <c r="J12" s="39" t="s">
        <v>1303</v>
      </c>
      <c r="K12" s="39"/>
      <c r="L12" s="12" t="s">
        <v>1309</v>
      </c>
      <c r="M12" s="44" t="s">
        <v>1032</v>
      </c>
      <c r="O12" s="22" t="s">
        <v>1033</v>
      </c>
      <c r="P12" s="53"/>
      <c r="Q12" s="22">
        <v>97</v>
      </c>
      <c r="R12" s="22">
        <v>55</v>
      </c>
      <c r="S12" s="22">
        <v>58</v>
      </c>
      <c r="T12" s="22">
        <v>57</v>
      </c>
      <c r="U12" s="22">
        <v>72</v>
      </c>
      <c r="V12" s="22">
        <v>107</v>
      </c>
      <c r="W12" s="22">
        <v>107</v>
      </c>
      <c r="X12" s="175">
        <f t="shared" si="0"/>
        <v>35</v>
      </c>
      <c r="Y12" s="35">
        <f>+W12-V12</f>
        <v>0</v>
      </c>
      <c r="Z12" s="40" t="s">
        <v>1167</v>
      </c>
      <c r="AA12" s="62"/>
      <c r="AD12" s="21">
        <v>298335</v>
      </c>
      <c r="AE12" s="39" t="s">
        <v>1318</v>
      </c>
      <c r="AF12" s="146">
        <v>4.4999999999999998E-2</v>
      </c>
      <c r="AG12" s="45"/>
      <c r="AH12" s="52" t="s">
        <v>861</v>
      </c>
      <c r="AI12" s="52" t="s">
        <v>1251</v>
      </c>
      <c r="AJ12" s="1" t="s">
        <v>1034</v>
      </c>
      <c r="AK12" s="62" t="s">
        <v>496</v>
      </c>
    </row>
    <row r="13" spans="1:37" customFormat="1" x14ac:dyDescent="0.25">
      <c r="A13" s="153"/>
      <c r="B13" s="112" t="s">
        <v>782</v>
      </c>
      <c r="C13" s="2"/>
      <c r="D13" s="1"/>
      <c r="E13" s="2" t="s">
        <v>1012</v>
      </c>
      <c r="F13" s="2" t="s">
        <v>1057</v>
      </c>
      <c r="G13" s="7" t="s">
        <v>1304</v>
      </c>
      <c r="H13" s="7">
        <v>6881</v>
      </c>
      <c r="I13" s="1">
        <v>649</v>
      </c>
      <c r="J13" s="1" t="s">
        <v>1303</v>
      </c>
      <c r="K13" s="1"/>
      <c r="L13" s="22" t="s">
        <v>1309</v>
      </c>
      <c r="M13" s="2" t="s">
        <v>1032</v>
      </c>
      <c r="N13" s="93"/>
      <c r="O13" s="22" t="s">
        <v>1033</v>
      </c>
      <c r="P13" s="36"/>
      <c r="Q13" s="22">
        <v>55</v>
      </c>
      <c r="R13" s="22">
        <v>41</v>
      </c>
      <c r="S13" s="22">
        <v>47</v>
      </c>
      <c r="T13" s="22">
        <v>46</v>
      </c>
      <c r="U13" s="22">
        <v>39</v>
      </c>
      <c r="V13" s="22">
        <v>37</v>
      </c>
      <c r="W13" s="22">
        <v>37</v>
      </c>
      <c r="X13" s="175">
        <f t="shared" si="0"/>
        <v>-2</v>
      </c>
      <c r="Y13" s="32">
        <f>+W13-V13</f>
        <v>0</v>
      </c>
      <c r="Z13" s="40" t="s">
        <v>1167</v>
      </c>
      <c r="AA13" s="63"/>
      <c r="AB13" s="93"/>
      <c r="AC13" s="21">
        <v>313543</v>
      </c>
      <c r="AD13" s="21">
        <v>299367</v>
      </c>
      <c r="AE13" s="163" t="s">
        <v>1318</v>
      </c>
      <c r="AF13" s="143">
        <v>4.4999999999999998E-2</v>
      </c>
      <c r="AG13" s="169"/>
      <c r="AH13" s="166" t="s">
        <v>861</v>
      </c>
      <c r="AI13" s="166" t="s">
        <v>1251</v>
      </c>
      <c r="AJ13" s="1" t="s">
        <v>1034</v>
      </c>
      <c r="AK13" s="62" t="s">
        <v>496</v>
      </c>
    </row>
    <row r="14" spans="1:37" customFormat="1" x14ac:dyDescent="0.25">
      <c r="A14" s="226"/>
      <c r="B14" s="197">
        <v>36325</v>
      </c>
      <c r="C14" s="198"/>
      <c r="D14" s="199"/>
      <c r="E14" s="109" t="s">
        <v>34</v>
      </c>
      <c r="F14" s="109" t="s">
        <v>889</v>
      </c>
      <c r="G14" s="201" t="s">
        <v>1304</v>
      </c>
      <c r="H14" s="208">
        <v>9833</v>
      </c>
      <c r="I14" s="195"/>
      <c r="J14" s="202"/>
      <c r="K14" s="195"/>
      <c r="L14" s="200"/>
      <c r="M14" s="200"/>
      <c r="N14" s="195" t="s">
        <v>1320</v>
      </c>
      <c r="O14" s="159" t="s">
        <v>349</v>
      </c>
      <c r="P14" s="203"/>
      <c r="Q14" s="159"/>
      <c r="R14" s="159">
        <v>249</v>
      </c>
      <c r="S14" s="159">
        <v>0</v>
      </c>
      <c r="T14" s="159">
        <v>8492</v>
      </c>
      <c r="U14" s="159">
        <v>1341</v>
      </c>
      <c r="V14" s="159">
        <v>354</v>
      </c>
      <c r="W14" s="159">
        <v>354</v>
      </c>
      <c r="X14" s="175">
        <f t="shared" si="0"/>
        <v>-987</v>
      </c>
      <c r="Y14" s="204">
        <f>+W14-V14</f>
        <v>0</v>
      </c>
      <c r="Z14" s="40" t="s">
        <v>1167</v>
      </c>
      <c r="AA14" s="221"/>
      <c r="AB14" s="222"/>
      <c r="AC14" s="220"/>
      <c r="AD14" s="208">
        <v>280272</v>
      </c>
      <c r="AE14" s="223" t="s">
        <v>1355</v>
      </c>
      <c r="AF14" s="205"/>
      <c r="AG14" s="206"/>
      <c r="AH14" s="207"/>
      <c r="AI14" s="207" t="s">
        <v>1251</v>
      </c>
      <c r="AJ14" s="159"/>
      <c r="AK14" s="215" t="s">
        <v>501</v>
      </c>
    </row>
    <row r="15" spans="1:37" s="24" customFormat="1" x14ac:dyDescent="0.25">
      <c r="A15" s="153"/>
      <c r="B15" s="112"/>
      <c r="C15" s="2"/>
      <c r="D15" s="1"/>
      <c r="E15" s="2" t="s">
        <v>34</v>
      </c>
      <c r="F15" s="2" t="s">
        <v>1105</v>
      </c>
      <c r="G15" s="7"/>
      <c r="H15" s="7">
        <v>9863</v>
      </c>
      <c r="I15" s="1"/>
      <c r="J15" s="1"/>
      <c r="K15" s="1"/>
      <c r="L15" s="22"/>
      <c r="M15" s="2"/>
      <c r="N15" s="93"/>
      <c r="O15" s="22" t="s">
        <v>293</v>
      </c>
      <c r="P15" s="36"/>
      <c r="Q15" s="22"/>
      <c r="R15" s="22">
        <v>2246</v>
      </c>
      <c r="S15" s="22"/>
      <c r="T15" s="22"/>
      <c r="U15" s="22">
        <v>2066</v>
      </c>
      <c r="V15" s="22">
        <v>2024</v>
      </c>
      <c r="W15" s="22">
        <v>2024</v>
      </c>
      <c r="X15" s="175">
        <f t="shared" si="0"/>
        <v>-42</v>
      </c>
      <c r="Y15" s="32"/>
      <c r="Z15" s="40" t="s">
        <v>1167</v>
      </c>
      <c r="AA15" s="63"/>
      <c r="AB15" s="93"/>
      <c r="AC15" s="21"/>
      <c r="AD15" s="21">
        <v>544498</v>
      </c>
      <c r="AE15" s="163"/>
      <c r="AF15" s="143"/>
      <c r="AG15" s="169"/>
      <c r="AH15" s="166"/>
      <c r="AI15" s="166"/>
      <c r="AJ15" s="1"/>
      <c r="AK15" s="215" t="s">
        <v>501</v>
      </c>
    </row>
    <row r="16" spans="1:37" s="210" customFormat="1" x14ac:dyDescent="0.25">
      <c r="A16" s="153"/>
      <c r="B16" s="112" t="s">
        <v>782</v>
      </c>
      <c r="C16" s="2"/>
      <c r="D16" s="1"/>
      <c r="E16" s="2" t="s">
        <v>1349</v>
      </c>
      <c r="F16" s="2" t="s">
        <v>1524</v>
      </c>
      <c r="G16" s="7" t="s">
        <v>1304</v>
      </c>
      <c r="H16" s="7">
        <v>4071</v>
      </c>
      <c r="I16" s="1">
        <v>550</v>
      </c>
      <c r="J16" s="1" t="s">
        <v>1303</v>
      </c>
      <c r="K16" s="1"/>
      <c r="L16" s="160" t="s">
        <v>1309</v>
      </c>
      <c r="M16" s="2" t="s">
        <v>1351</v>
      </c>
      <c r="N16" s="93"/>
      <c r="O16" s="22" t="s">
        <v>1520</v>
      </c>
      <c r="P16" s="36"/>
      <c r="Q16" s="22">
        <v>3</v>
      </c>
      <c r="R16" s="22">
        <v>15</v>
      </c>
      <c r="S16" s="22">
        <v>1</v>
      </c>
      <c r="T16" s="22">
        <v>45</v>
      </c>
      <c r="U16" s="22">
        <v>35</v>
      </c>
      <c r="V16" s="22">
        <v>88</v>
      </c>
      <c r="W16" s="22">
        <v>88</v>
      </c>
      <c r="X16" s="175">
        <f t="shared" si="0"/>
        <v>53</v>
      </c>
      <c r="Y16" s="32">
        <f t="shared" ref="Y16:Y21" si="1">+W16-V16</f>
        <v>0</v>
      </c>
      <c r="Z16" s="40" t="s">
        <v>1167</v>
      </c>
      <c r="AA16" s="63"/>
      <c r="AB16" s="93"/>
      <c r="AC16" s="21">
        <v>358920</v>
      </c>
      <c r="AD16" s="21">
        <v>138045</v>
      </c>
      <c r="AE16" s="163" t="s">
        <v>1355</v>
      </c>
      <c r="AF16" s="167">
        <v>0.187</v>
      </c>
      <c r="AG16" s="169">
        <v>9903</v>
      </c>
      <c r="AH16" s="166" t="s">
        <v>780</v>
      </c>
      <c r="AI16" s="166" t="s">
        <v>1251</v>
      </c>
      <c r="AJ16" s="1" t="s">
        <v>656</v>
      </c>
      <c r="AK16" s="62" t="s">
        <v>496</v>
      </c>
    </row>
    <row r="17" spans="1:37" customFormat="1" x14ac:dyDescent="0.25">
      <c r="A17" s="153"/>
      <c r="B17" s="112" t="s">
        <v>782</v>
      </c>
      <c r="C17" s="2"/>
      <c r="D17" s="1"/>
      <c r="E17" s="2" t="s">
        <v>1349</v>
      </c>
      <c r="F17" s="2" t="s">
        <v>99</v>
      </c>
      <c r="G17" s="7" t="s">
        <v>1304</v>
      </c>
      <c r="H17" s="7">
        <v>6414</v>
      </c>
      <c r="I17" s="1">
        <v>550</v>
      </c>
      <c r="J17" s="1" t="s">
        <v>1303</v>
      </c>
      <c r="K17" s="1"/>
      <c r="L17" s="160" t="s">
        <v>1309</v>
      </c>
      <c r="M17" s="2" t="s">
        <v>1351</v>
      </c>
      <c r="N17" s="93"/>
      <c r="O17" s="22" t="s">
        <v>1520</v>
      </c>
      <c r="P17" s="36"/>
      <c r="Q17" s="22">
        <v>306</v>
      </c>
      <c r="R17" s="22">
        <v>34</v>
      </c>
      <c r="S17" s="22">
        <v>53</v>
      </c>
      <c r="T17" s="22">
        <v>38</v>
      </c>
      <c r="U17" s="22">
        <v>44</v>
      </c>
      <c r="V17" s="22">
        <v>43</v>
      </c>
      <c r="W17" s="22">
        <v>43</v>
      </c>
      <c r="X17" s="175">
        <f t="shared" si="0"/>
        <v>-1</v>
      </c>
      <c r="Y17" s="32">
        <f t="shared" si="1"/>
        <v>0</v>
      </c>
      <c r="Z17" s="40" t="s">
        <v>1167</v>
      </c>
      <c r="AA17" s="63"/>
      <c r="AB17" s="93"/>
      <c r="AC17" s="21">
        <v>361736</v>
      </c>
      <c r="AD17" s="21">
        <v>138098</v>
      </c>
      <c r="AE17" s="163" t="s">
        <v>1355</v>
      </c>
      <c r="AF17" s="167">
        <v>0.20699999999999999</v>
      </c>
      <c r="AG17" s="169">
        <v>9903</v>
      </c>
      <c r="AH17" s="166" t="s">
        <v>780</v>
      </c>
      <c r="AI17" s="166" t="s">
        <v>1251</v>
      </c>
      <c r="AJ17" s="1" t="s">
        <v>673</v>
      </c>
      <c r="AK17" s="62" t="s">
        <v>496</v>
      </c>
    </row>
    <row r="18" spans="1:37" customFormat="1" hidden="1" x14ac:dyDescent="0.25">
      <c r="A18" s="153"/>
      <c r="B18" s="112" t="s">
        <v>782</v>
      </c>
      <c r="C18" s="2"/>
      <c r="D18" s="1"/>
      <c r="E18" s="2" t="s">
        <v>1301</v>
      </c>
      <c r="F18" s="2" t="s">
        <v>1302</v>
      </c>
      <c r="G18" s="7" t="s">
        <v>1304</v>
      </c>
      <c r="H18" s="7">
        <v>5155</v>
      </c>
      <c r="I18" s="1">
        <v>427</v>
      </c>
      <c r="J18" s="1" t="s">
        <v>1303</v>
      </c>
      <c r="K18" s="1">
        <v>1</v>
      </c>
      <c r="L18" s="22" t="s">
        <v>1309</v>
      </c>
      <c r="M18" s="2" t="s">
        <v>1310</v>
      </c>
      <c r="N18" s="93"/>
      <c r="O18" s="22" t="s">
        <v>1311</v>
      </c>
      <c r="P18" s="36"/>
      <c r="Q18" s="22"/>
      <c r="R18" s="22"/>
      <c r="S18" s="22"/>
      <c r="T18" s="22"/>
      <c r="U18" s="22"/>
      <c r="V18" s="22"/>
      <c r="W18" s="22"/>
      <c r="X18" s="175">
        <f t="shared" si="0"/>
        <v>0</v>
      </c>
      <c r="Y18" s="32">
        <f t="shared" si="1"/>
        <v>0</v>
      </c>
      <c r="Z18" s="115" t="s">
        <v>1312</v>
      </c>
      <c r="AA18" s="63"/>
      <c r="AB18" s="93"/>
      <c r="AC18" s="93"/>
      <c r="AD18" s="21">
        <v>138628</v>
      </c>
      <c r="AE18" s="163" t="s">
        <v>1313</v>
      </c>
      <c r="AF18" s="167">
        <v>6.5000000000000002E-2</v>
      </c>
      <c r="AG18" s="169"/>
      <c r="AH18" s="166" t="s">
        <v>861</v>
      </c>
      <c r="AI18" s="166" t="s">
        <v>1251</v>
      </c>
      <c r="AJ18" s="1" t="s">
        <v>680</v>
      </c>
    </row>
    <row r="19" spans="1:37" customFormat="1" x14ac:dyDescent="0.25">
      <c r="A19" s="153"/>
      <c r="B19" s="112" t="s">
        <v>782</v>
      </c>
      <c r="C19" s="2"/>
      <c r="D19" s="1"/>
      <c r="E19" s="155" t="s">
        <v>25</v>
      </c>
      <c r="F19" s="155" t="s">
        <v>24</v>
      </c>
      <c r="G19" s="7" t="s">
        <v>1304</v>
      </c>
      <c r="H19" s="21">
        <v>6051</v>
      </c>
      <c r="I19" s="22"/>
      <c r="J19" s="158"/>
      <c r="K19" s="22"/>
      <c r="L19" s="155"/>
      <c r="M19" s="155" t="s">
        <v>25</v>
      </c>
      <c r="N19" s="22"/>
      <c r="O19" s="161" t="s">
        <v>1520</v>
      </c>
      <c r="P19" s="36"/>
      <c r="Q19" s="22">
        <v>54</v>
      </c>
      <c r="R19" s="22">
        <v>33</v>
      </c>
      <c r="S19" s="22">
        <v>26</v>
      </c>
      <c r="T19" s="22">
        <v>13</v>
      </c>
      <c r="U19" s="22">
        <v>47</v>
      </c>
      <c r="V19" s="22">
        <v>41</v>
      </c>
      <c r="W19" s="22">
        <v>41</v>
      </c>
      <c r="X19" s="175">
        <f t="shared" si="0"/>
        <v>-6</v>
      </c>
      <c r="Y19" s="32">
        <f t="shared" si="1"/>
        <v>0</v>
      </c>
      <c r="Z19" s="40" t="s">
        <v>1167</v>
      </c>
      <c r="AA19" s="63"/>
      <c r="AB19" s="93"/>
      <c r="AC19" s="60"/>
      <c r="AD19" s="21">
        <v>138470</v>
      </c>
      <c r="AE19" s="160" t="s">
        <v>1355</v>
      </c>
      <c r="AF19" s="167">
        <v>0.15</v>
      </c>
      <c r="AG19" s="169">
        <v>9901</v>
      </c>
      <c r="AH19" s="166" t="s">
        <v>780</v>
      </c>
      <c r="AI19" s="166" t="s">
        <v>1251</v>
      </c>
      <c r="AJ19" s="22" t="s">
        <v>708</v>
      </c>
      <c r="AK19" s="62" t="s">
        <v>499</v>
      </c>
    </row>
    <row r="20" spans="1:37" customFormat="1" hidden="1" x14ac:dyDescent="0.25">
      <c r="A20" s="154"/>
      <c r="B20" s="112">
        <v>36325</v>
      </c>
      <c r="C20" s="2"/>
      <c r="D20" s="1"/>
      <c r="E20" s="155" t="s">
        <v>33</v>
      </c>
      <c r="F20" s="155" t="s">
        <v>35</v>
      </c>
      <c r="G20" s="7" t="s">
        <v>1304</v>
      </c>
      <c r="H20" s="21">
        <v>5228</v>
      </c>
      <c r="I20" s="22"/>
      <c r="J20" s="158"/>
      <c r="K20" s="22"/>
      <c r="L20" s="155"/>
      <c r="M20" s="155"/>
      <c r="N20" s="22" t="s">
        <v>1320</v>
      </c>
      <c r="O20" s="161" t="s">
        <v>1311</v>
      </c>
      <c r="P20" s="36"/>
      <c r="Q20" s="22"/>
      <c r="R20" s="22"/>
      <c r="S20" s="22"/>
      <c r="T20" s="22"/>
      <c r="U20" s="22"/>
      <c r="V20" s="22"/>
      <c r="W20" s="22"/>
      <c r="X20" s="175">
        <f t="shared" si="0"/>
        <v>0</v>
      </c>
      <c r="Y20" s="32">
        <f t="shared" si="1"/>
        <v>0</v>
      </c>
      <c r="Z20" s="115" t="s">
        <v>1299</v>
      </c>
      <c r="AA20" s="63"/>
      <c r="AB20" s="93"/>
      <c r="AC20" s="21"/>
      <c r="AD20" s="21" t="s">
        <v>1216</v>
      </c>
      <c r="AE20" s="160" t="s">
        <v>1355</v>
      </c>
      <c r="AF20" s="167"/>
      <c r="AG20" s="170"/>
      <c r="AH20" s="166"/>
      <c r="AI20" s="166" t="s">
        <v>1251</v>
      </c>
      <c r="AJ20" s="22"/>
    </row>
    <row r="21" spans="1:37" customFormat="1" ht="21" hidden="1" x14ac:dyDescent="0.25">
      <c r="A21" s="154"/>
      <c r="B21" s="112">
        <v>36325</v>
      </c>
      <c r="C21" s="2"/>
      <c r="D21" s="1"/>
      <c r="E21" s="155" t="s">
        <v>12</v>
      </c>
      <c r="F21" s="155" t="s">
        <v>60</v>
      </c>
      <c r="G21" s="7" t="s">
        <v>1304</v>
      </c>
      <c r="H21" s="21">
        <v>5228</v>
      </c>
      <c r="I21" s="22"/>
      <c r="J21" s="158"/>
      <c r="K21" s="22"/>
      <c r="L21" s="155"/>
      <c r="M21" s="155"/>
      <c r="N21" s="22" t="s">
        <v>1320</v>
      </c>
      <c r="O21" s="161" t="s">
        <v>1311</v>
      </c>
      <c r="P21" s="36"/>
      <c r="Q21" s="22"/>
      <c r="R21" s="250"/>
      <c r="S21" s="22">
        <v>0</v>
      </c>
      <c r="T21" s="22">
        <v>0</v>
      </c>
      <c r="U21" s="250"/>
      <c r="V21" s="22"/>
      <c r="W21" s="250"/>
      <c r="X21" s="175">
        <f t="shared" si="0"/>
        <v>0</v>
      </c>
      <c r="Y21" s="32">
        <f t="shared" si="1"/>
        <v>0</v>
      </c>
      <c r="Z21" s="251" t="s">
        <v>1285</v>
      </c>
      <c r="AA21" s="63"/>
      <c r="AB21" s="93"/>
      <c r="AC21" s="21"/>
      <c r="AD21" s="21" t="s">
        <v>1216</v>
      </c>
      <c r="AE21" s="160" t="s">
        <v>1355</v>
      </c>
      <c r="AF21" s="167"/>
      <c r="AG21" s="170"/>
      <c r="AH21" s="166"/>
      <c r="AI21" s="166" t="s">
        <v>1251</v>
      </c>
      <c r="AJ21" s="22"/>
      <c r="AK21" s="62" t="s">
        <v>500</v>
      </c>
    </row>
    <row r="22" spans="1:37" customFormat="1" x14ac:dyDescent="0.25">
      <c r="A22" s="154"/>
      <c r="B22" s="112"/>
      <c r="C22" s="2"/>
      <c r="D22" s="1"/>
      <c r="E22" s="2" t="s">
        <v>1183</v>
      </c>
      <c r="F22" s="155" t="s">
        <v>1405</v>
      </c>
      <c r="G22" s="7" t="s">
        <v>1304</v>
      </c>
      <c r="H22" s="21">
        <v>435</v>
      </c>
      <c r="I22" s="22"/>
      <c r="J22" s="158"/>
      <c r="K22" s="22"/>
      <c r="L22" s="155"/>
      <c r="M22" s="155"/>
      <c r="N22" s="22" t="s">
        <v>1320</v>
      </c>
      <c r="O22" s="30" t="s">
        <v>402</v>
      </c>
      <c r="P22" s="36"/>
      <c r="Q22" s="22"/>
      <c r="R22" s="22">
        <v>1597</v>
      </c>
      <c r="S22" s="22">
        <v>0</v>
      </c>
      <c r="T22" s="22">
        <v>0</v>
      </c>
      <c r="U22" s="22">
        <v>1536</v>
      </c>
      <c r="V22" s="22">
        <v>1536</v>
      </c>
      <c r="W22" s="22">
        <v>1536</v>
      </c>
      <c r="X22" s="175">
        <f t="shared" si="0"/>
        <v>0</v>
      </c>
      <c r="Y22" s="32"/>
      <c r="Z22" s="40" t="s">
        <v>1167</v>
      </c>
      <c r="AA22" s="63"/>
      <c r="AB22" s="93"/>
      <c r="AC22" s="21"/>
      <c r="AD22" s="21">
        <v>584353</v>
      </c>
      <c r="AE22" s="160"/>
      <c r="AF22" s="167"/>
      <c r="AG22" s="170"/>
      <c r="AH22" s="166"/>
      <c r="AI22" s="166"/>
      <c r="AJ22" s="22" t="s">
        <v>1136</v>
      </c>
      <c r="AK22" s="62" t="s">
        <v>503</v>
      </c>
    </row>
    <row r="23" spans="1:37" customFormat="1" ht="21" x14ac:dyDescent="0.25">
      <c r="A23" s="38"/>
      <c r="B23" s="137" t="s">
        <v>782</v>
      </c>
      <c r="C23" s="44"/>
      <c r="D23" s="39"/>
      <c r="E23" s="44" t="s">
        <v>323</v>
      </c>
      <c r="F23" s="44" t="s">
        <v>324</v>
      </c>
      <c r="G23" s="45" t="s">
        <v>1304</v>
      </c>
      <c r="H23" s="45">
        <v>9696</v>
      </c>
      <c r="I23" s="39">
        <v>601</v>
      </c>
      <c r="J23" s="39" t="s">
        <v>1303</v>
      </c>
      <c r="K23" s="39">
        <v>1</v>
      </c>
      <c r="L23" s="12" t="s">
        <v>1309</v>
      </c>
      <c r="M23" s="44" t="s">
        <v>325</v>
      </c>
      <c r="O23" s="10" t="s">
        <v>293</v>
      </c>
      <c r="P23" s="53"/>
      <c r="Q23" s="10">
        <v>1</v>
      </c>
      <c r="R23" s="10">
        <v>0</v>
      </c>
      <c r="S23" s="10"/>
      <c r="T23" s="10"/>
      <c r="U23" s="10">
        <v>4000</v>
      </c>
      <c r="V23" s="10">
        <v>4450</v>
      </c>
      <c r="W23" s="10">
        <v>4030</v>
      </c>
      <c r="X23" s="175">
        <f t="shared" si="0"/>
        <v>30</v>
      </c>
      <c r="Y23" s="35">
        <f t="shared" ref="Y23:Y42" si="2">+W23-V23</f>
        <v>-420</v>
      </c>
      <c r="Z23" s="115" t="s">
        <v>424</v>
      </c>
      <c r="AA23" s="62"/>
      <c r="AC23" s="26">
        <v>127290</v>
      </c>
      <c r="AD23" s="26">
        <v>577404</v>
      </c>
      <c r="AE23" s="48" t="s">
        <v>1355</v>
      </c>
      <c r="AF23" s="128">
        <v>8.5999999999999993E-2</v>
      </c>
      <c r="AG23" s="125">
        <v>9904</v>
      </c>
      <c r="AH23" s="52" t="s">
        <v>780</v>
      </c>
      <c r="AI23" s="52" t="s">
        <v>1251</v>
      </c>
      <c r="AJ23" s="39" t="s">
        <v>1367</v>
      </c>
      <c r="AK23" s="62" t="s">
        <v>901</v>
      </c>
    </row>
    <row r="24" spans="1:37" customFormat="1" x14ac:dyDescent="0.25">
      <c r="A24" s="154"/>
      <c r="B24" s="112" t="s">
        <v>782</v>
      </c>
      <c r="C24" s="156"/>
      <c r="D24" s="22"/>
      <c r="E24" s="2" t="s">
        <v>830</v>
      </c>
      <c r="F24" s="2" t="s">
        <v>831</v>
      </c>
      <c r="G24" s="7" t="s">
        <v>1304</v>
      </c>
      <c r="H24" s="7">
        <v>6390</v>
      </c>
      <c r="I24" s="1">
        <v>600</v>
      </c>
      <c r="J24" s="1" t="s">
        <v>1303</v>
      </c>
      <c r="K24" s="1"/>
      <c r="L24" s="160" t="s">
        <v>1309</v>
      </c>
      <c r="M24" s="2" t="s">
        <v>832</v>
      </c>
      <c r="N24" s="93"/>
      <c r="O24" s="22" t="s">
        <v>816</v>
      </c>
      <c r="P24" s="36"/>
      <c r="Q24" s="22">
        <v>97</v>
      </c>
      <c r="R24" s="22">
        <v>56</v>
      </c>
      <c r="S24" s="22">
        <v>0</v>
      </c>
      <c r="T24" s="22">
        <v>0</v>
      </c>
      <c r="U24" s="22">
        <v>47</v>
      </c>
      <c r="V24" s="22">
        <v>47</v>
      </c>
      <c r="W24" s="22">
        <v>47</v>
      </c>
      <c r="X24" s="175">
        <f t="shared" si="0"/>
        <v>0</v>
      </c>
      <c r="Y24" s="32">
        <f t="shared" si="2"/>
        <v>0</v>
      </c>
      <c r="Z24" s="40" t="s">
        <v>1167</v>
      </c>
      <c r="AA24" s="63"/>
      <c r="AB24" s="93"/>
      <c r="AC24" s="21">
        <v>344208</v>
      </c>
      <c r="AD24" s="21">
        <v>135685</v>
      </c>
      <c r="AE24" s="163" t="s">
        <v>1318</v>
      </c>
      <c r="AF24" s="167">
        <v>9.7000000000000003E-2</v>
      </c>
      <c r="AG24" s="169">
        <v>9905</v>
      </c>
      <c r="AH24" s="166" t="s">
        <v>780</v>
      </c>
      <c r="AI24" s="166" t="s">
        <v>1251</v>
      </c>
      <c r="AJ24" s="1" t="s">
        <v>716</v>
      </c>
      <c r="AK24" s="62" t="s">
        <v>500</v>
      </c>
    </row>
    <row r="25" spans="1:37" customFormat="1" ht="21" x14ac:dyDescent="0.25">
      <c r="A25" s="153"/>
      <c r="B25" s="112">
        <v>36480</v>
      </c>
      <c r="C25" s="2"/>
      <c r="D25" s="1"/>
      <c r="E25" s="155" t="s">
        <v>830</v>
      </c>
      <c r="F25" s="155" t="s">
        <v>1083</v>
      </c>
      <c r="G25" s="7" t="s">
        <v>1304</v>
      </c>
      <c r="H25" s="21">
        <v>9807</v>
      </c>
      <c r="I25" s="22"/>
      <c r="J25" s="158"/>
      <c r="K25" s="22"/>
      <c r="L25" s="155"/>
      <c r="M25" s="155" t="s">
        <v>883</v>
      </c>
      <c r="N25" s="22" t="s">
        <v>1320</v>
      </c>
      <c r="O25" s="22" t="s">
        <v>1311</v>
      </c>
      <c r="P25" s="36"/>
      <c r="Q25" s="22">
        <v>7664</v>
      </c>
      <c r="R25" s="22">
        <v>6644</v>
      </c>
      <c r="S25" s="22">
        <v>7309</v>
      </c>
      <c r="T25" s="22">
        <v>7223</v>
      </c>
      <c r="U25" s="22">
        <v>9000</v>
      </c>
      <c r="V25" s="22">
        <v>9000</v>
      </c>
      <c r="W25" s="22">
        <v>6734</v>
      </c>
      <c r="X25" s="175">
        <f t="shared" si="0"/>
        <v>-2266</v>
      </c>
      <c r="Y25" s="32">
        <f t="shared" si="2"/>
        <v>-2266</v>
      </c>
      <c r="Z25" s="176" t="s">
        <v>419</v>
      </c>
      <c r="AA25" s="63"/>
      <c r="AB25" s="93"/>
      <c r="AC25" s="21"/>
      <c r="AD25" s="21">
        <v>141691</v>
      </c>
      <c r="AE25" s="160" t="s">
        <v>1355</v>
      </c>
      <c r="AF25" s="167">
        <v>5.5E-2</v>
      </c>
      <c r="AG25" s="170"/>
      <c r="AH25" s="166" t="s">
        <v>861</v>
      </c>
      <c r="AI25" s="166" t="s">
        <v>1251</v>
      </c>
      <c r="AJ25" s="22"/>
      <c r="AK25" s="62" t="s">
        <v>500</v>
      </c>
    </row>
    <row r="26" spans="1:37" customFormat="1" hidden="1" x14ac:dyDescent="0.25">
      <c r="A26" s="154"/>
      <c r="B26" s="112" t="s">
        <v>782</v>
      </c>
      <c r="C26" s="2"/>
      <c r="D26" s="1"/>
      <c r="E26" s="155" t="s">
        <v>214</v>
      </c>
      <c r="F26" s="2" t="s">
        <v>1323</v>
      </c>
      <c r="G26" s="7" t="s">
        <v>1304</v>
      </c>
      <c r="H26" s="7">
        <v>5434</v>
      </c>
      <c r="I26" s="1">
        <v>429</v>
      </c>
      <c r="J26" s="1" t="s">
        <v>1303</v>
      </c>
      <c r="K26" s="1">
        <v>1</v>
      </c>
      <c r="L26" s="22" t="s">
        <v>1316</v>
      </c>
      <c r="M26" s="2" t="s">
        <v>1317</v>
      </c>
      <c r="N26" s="93"/>
      <c r="O26" s="22" t="s">
        <v>1311</v>
      </c>
      <c r="P26" s="36"/>
      <c r="Q26" s="22"/>
      <c r="R26" s="22"/>
      <c r="S26" s="22"/>
      <c r="T26" s="22"/>
      <c r="U26" s="22"/>
      <c r="V26" s="22"/>
      <c r="W26" s="22"/>
      <c r="X26" s="175">
        <f t="shared" si="0"/>
        <v>0</v>
      </c>
      <c r="Y26" s="32">
        <f t="shared" si="2"/>
        <v>0</v>
      </c>
      <c r="Z26" s="115" t="s">
        <v>1135</v>
      </c>
      <c r="AA26" s="63"/>
      <c r="AB26" s="93"/>
      <c r="AC26" s="93"/>
      <c r="AD26" s="21">
        <v>27747</v>
      </c>
      <c r="AE26" s="163" t="s">
        <v>1318</v>
      </c>
      <c r="AF26" s="167">
        <v>6.5000000000000002E-2</v>
      </c>
      <c r="AG26" s="169"/>
      <c r="AH26" s="166" t="s">
        <v>861</v>
      </c>
      <c r="AI26" s="166" t="s">
        <v>1251</v>
      </c>
      <c r="AJ26" s="1" t="s">
        <v>1321</v>
      </c>
    </row>
    <row r="27" spans="1:37" customFormat="1" x14ac:dyDescent="0.25">
      <c r="A27" s="226"/>
      <c r="B27" s="197">
        <v>36325</v>
      </c>
      <c r="C27" s="198"/>
      <c r="D27" s="199"/>
      <c r="E27" s="109" t="s">
        <v>139</v>
      </c>
      <c r="F27" s="109" t="s">
        <v>1235</v>
      </c>
      <c r="G27" s="201" t="s">
        <v>1304</v>
      </c>
      <c r="H27" s="208">
        <v>9835</v>
      </c>
      <c r="I27" s="195"/>
      <c r="J27" s="202"/>
      <c r="K27" s="195"/>
      <c r="L27" s="200"/>
      <c r="M27" s="200"/>
      <c r="N27" s="195" t="s">
        <v>1320</v>
      </c>
      <c r="O27" s="159" t="s">
        <v>1520</v>
      </c>
      <c r="P27" s="203"/>
      <c r="Q27" s="195"/>
      <c r="R27" s="159">
        <v>287</v>
      </c>
      <c r="S27" s="159">
        <v>1065</v>
      </c>
      <c r="T27" s="159">
        <v>895</v>
      </c>
      <c r="U27" s="159">
        <v>1182</v>
      </c>
      <c r="V27" s="159">
        <v>544</v>
      </c>
      <c r="W27" s="159">
        <v>544</v>
      </c>
      <c r="X27" s="175">
        <f t="shared" si="0"/>
        <v>-638</v>
      </c>
      <c r="Y27" s="204">
        <f t="shared" si="2"/>
        <v>0</v>
      </c>
      <c r="Z27" s="40" t="s">
        <v>1167</v>
      </c>
      <c r="AA27" s="221"/>
      <c r="AB27" s="222"/>
      <c r="AC27" s="220"/>
      <c r="AD27" s="208">
        <v>281587</v>
      </c>
      <c r="AE27" s="223" t="s">
        <v>1355</v>
      </c>
      <c r="AF27" s="205"/>
      <c r="AG27" s="206"/>
      <c r="AH27" s="207"/>
      <c r="AI27" s="207" t="s">
        <v>1251</v>
      </c>
      <c r="AJ27" s="159"/>
      <c r="AK27" s="215" t="s">
        <v>496</v>
      </c>
    </row>
    <row r="28" spans="1:37" customFormat="1" x14ac:dyDescent="0.25">
      <c r="A28" s="18"/>
      <c r="B28" s="137" t="s">
        <v>782</v>
      </c>
      <c r="C28" s="44"/>
      <c r="D28" s="39"/>
      <c r="E28" s="44" t="s">
        <v>1253</v>
      </c>
      <c r="F28" s="44" t="s">
        <v>533</v>
      </c>
      <c r="G28" s="7" t="s">
        <v>1304</v>
      </c>
      <c r="H28" s="45">
        <v>39</v>
      </c>
      <c r="I28" s="1">
        <v>429</v>
      </c>
      <c r="J28" s="1" t="s">
        <v>1303</v>
      </c>
      <c r="K28" s="1"/>
      <c r="L28" s="160" t="s">
        <v>1309</v>
      </c>
      <c r="M28" s="2" t="s">
        <v>1253</v>
      </c>
      <c r="N28" s="93"/>
      <c r="O28" s="10" t="s">
        <v>1255</v>
      </c>
      <c r="P28" s="36"/>
      <c r="Q28" s="22">
        <v>399</v>
      </c>
      <c r="R28" s="10">
        <v>194</v>
      </c>
      <c r="S28" s="10">
        <v>236</v>
      </c>
      <c r="T28" s="10">
        <v>229</v>
      </c>
      <c r="U28" s="10">
        <v>173</v>
      </c>
      <c r="V28" s="10">
        <v>168</v>
      </c>
      <c r="W28" s="10">
        <v>168</v>
      </c>
      <c r="X28" s="175">
        <f t="shared" si="0"/>
        <v>-5</v>
      </c>
      <c r="Y28" s="32">
        <f t="shared" si="2"/>
        <v>0</v>
      </c>
      <c r="Z28" s="40" t="s">
        <v>1167</v>
      </c>
      <c r="AA28" s="63"/>
      <c r="AB28" s="93"/>
      <c r="AC28" s="93"/>
      <c r="AD28" s="26">
        <v>138355</v>
      </c>
      <c r="AE28" s="163" t="s">
        <v>1355</v>
      </c>
      <c r="AF28" s="167">
        <v>0.11</v>
      </c>
      <c r="AG28" s="169">
        <v>9903</v>
      </c>
      <c r="AH28" s="166" t="s">
        <v>780</v>
      </c>
      <c r="AI28" s="166" t="s">
        <v>1251</v>
      </c>
      <c r="AJ28" s="39" t="s">
        <v>626</v>
      </c>
      <c r="AK28" s="62" t="s">
        <v>501</v>
      </c>
    </row>
    <row r="29" spans="1:37" customFormat="1" x14ac:dyDescent="0.25">
      <c r="A29" s="153"/>
      <c r="B29" s="112" t="s">
        <v>782</v>
      </c>
      <c r="C29" s="2"/>
      <c r="D29" s="1"/>
      <c r="E29" s="2" t="s">
        <v>1253</v>
      </c>
      <c r="F29" s="2" t="s">
        <v>534</v>
      </c>
      <c r="G29" s="7" t="s">
        <v>1304</v>
      </c>
      <c r="H29" s="7">
        <v>40</v>
      </c>
      <c r="I29" s="1">
        <v>429</v>
      </c>
      <c r="J29" s="1" t="s">
        <v>1303</v>
      </c>
      <c r="K29" s="1"/>
      <c r="L29" s="160" t="s">
        <v>1309</v>
      </c>
      <c r="M29" s="2" t="s">
        <v>1253</v>
      </c>
      <c r="N29" s="93"/>
      <c r="O29" s="22" t="s">
        <v>1255</v>
      </c>
      <c r="P29" s="36"/>
      <c r="Q29" s="22">
        <v>176</v>
      </c>
      <c r="R29" s="22">
        <v>176</v>
      </c>
      <c r="S29" s="22">
        <v>176</v>
      </c>
      <c r="T29" s="22">
        <v>176</v>
      </c>
      <c r="U29" s="22">
        <v>176</v>
      </c>
      <c r="V29" s="22">
        <v>176</v>
      </c>
      <c r="W29" s="22">
        <v>176</v>
      </c>
      <c r="X29" s="175">
        <f t="shared" si="0"/>
        <v>0</v>
      </c>
      <c r="Y29" s="32">
        <f t="shared" si="2"/>
        <v>0</v>
      </c>
      <c r="Z29" s="40" t="s">
        <v>1167</v>
      </c>
      <c r="AA29" s="115"/>
      <c r="AB29" s="93"/>
      <c r="AC29" s="93"/>
      <c r="AD29" s="21">
        <v>138367</v>
      </c>
      <c r="AE29" s="163" t="s">
        <v>1355</v>
      </c>
      <c r="AF29" s="167">
        <v>0.11</v>
      </c>
      <c r="AG29" s="169">
        <v>9903</v>
      </c>
      <c r="AH29" s="166" t="s">
        <v>780</v>
      </c>
      <c r="AI29" s="166" t="s">
        <v>1251</v>
      </c>
      <c r="AJ29" s="1" t="s">
        <v>626</v>
      </c>
      <c r="AK29" s="62" t="s">
        <v>501</v>
      </c>
    </row>
    <row r="30" spans="1:37" customFormat="1" x14ac:dyDescent="0.25">
      <c r="A30" s="38"/>
      <c r="B30" s="137" t="s">
        <v>782</v>
      </c>
      <c r="C30" s="44"/>
      <c r="D30" s="39"/>
      <c r="E30" s="44" t="s">
        <v>1253</v>
      </c>
      <c r="F30" s="44" t="s">
        <v>535</v>
      </c>
      <c r="G30" s="45" t="s">
        <v>1304</v>
      </c>
      <c r="H30" s="45">
        <v>321</v>
      </c>
      <c r="I30" s="39" t="s">
        <v>1160</v>
      </c>
      <c r="J30" s="39" t="s">
        <v>1303</v>
      </c>
      <c r="K30" s="39"/>
      <c r="L30" s="12" t="s">
        <v>1309</v>
      </c>
      <c r="M30" s="44" t="s">
        <v>1253</v>
      </c>
      <c r="O30" s="10" t="s">
        <v>1255</v>
      </c>
      <c r="P30" s="53"/>
      <c r="Q30" s="10">
        <v>240</v>
      </c>
      <c r="R30" s="10">
        <v>177</v>
      </c>
      <c r="S30" s="10">
        <v>219</v>
      </c>
      <c r="T30" s="10">
        <v>210</v>
      </c>
      <c r="U30" s="10">
        <v>169</v>
      </c>
      <c r="V30" s="10">
        <v>160</v>
      </c>
      <c r="W30" s="10">
        <v>160</v>
      </c>
      <c r="X30" s="175">
        <f t="shared" si="0"/>
        <v>-9</v>
      </c>
      <c r="Y30" s="35">
        <f t="shared" si="2"/>
        <v>0</v>
      </c>
      <c r="Z30" s="40" t="s">
        <v>1167</v>
      </c>
      <c r="AA30" s="62"/>
      <c r="AD30" s="26">
        <v>138202</v>
      </c>
      <c r="AE30" s="48" t="s">
        <v>1355</v>
      </c>
      <c r="AF30" s="128">
        <v>0.11</v>
      </c>
      <c r="AG30" s="125">
        <v>9903</v>
      </c>
      <c r="AH30" s="52" t="s">
        <v>780</v>
      </c>
      <c r="AI30" s="52" t="s">
        <v>1251</v>
      </c>
      <c r="AJ30" s="39" t="s">
        <v>626</v>
      </c>
      <c r="AK30" s="62" t="s">
        <v>501</v>
      </c>
    </row>
    <row r="31" spans="1:37" customFormat="1" hidden="1" x14ac:dyDescent="0.25">
      <c r="A31" s="18"/>
      <c r="B31" s="137" t="s">
        <v>782</v>
      </c>
      <c r="C31" s="44"/>
      <c r="D31" s="39"/>
      <c r="E31" s="155" t="s">
        <v>214</v>
      </c>
      <c r="F31" s="44" t="s">
        <v>1344</v>
      </c>
      <c r="G31" s="45" t="s">
        <v>1304</v>
      </c>
      <c r="H31" s="45">
        <v>6103</v>
      </c>
      <c r="I31" s="39">
        <v>427</v>
      </c>
      <c r="J31" s="39" t="s">
        <v>1303</v>
      </c>
      <c r="K31" s="39"/>
      <c r="L31" s="10" t="s">
        <v>1316</v>
      </c>
      <c r="M31" s="44" t="s">
        <v>1317</v>
      </c>
      <c r="O31" s="10" t="s">
        <v>1311</v>
      </c>
      <c r="P31" s="53"/>
      <c r="Q31" s="10">
        <v>42</v>
      </c>
      <c r="R31" s="10"/>
      <c r="S31" s="10">
        <v>42</v>
      </c>
      <c r="T31" s="10"/>
      <c r="U31" s="10"/>
      <c r="V31" s="10"/>
      <c r="W31" s="10"/>
      <c r="X31" s="175">
        <f t="shared" si="0"/>
        <v>0</v>
      </c>
      <c r="Y31" s="35">
        <f t="shared" si="2"/>
        <v>0</v>
      </c>
      <c r="Z31" s="40" t="s">
        <v>938</v>
      </c>
      <c r="AA31" s="62"/>
      <c r="AC31" s="26">
        <v>312269</v>
      </c>
      <c r="AD31" s="26">
        <v>126269</v>
      </c>
      <c r="AE31" s="48" t="s">
        <v>1318</v>
      </c>
      <c r="AF31" s="128">
        <v>6.5000000000000002E-2</v>
      </c>
      <c r="AG31" s="125"/>
      <c r="AH31" s="52" t="s">
        <v>861</v>
      </c>
      <c r="AI31" s="52" t="s">
        <v>1251</v>
      </c>
      <c r="AJ31" s="39" t="s">
        <v>1321</v>
      </c>
      <c r="AK31" s="62" t="s">
        <v>499</v>
      </c>
    </row>
    <row r="32" spans="1:37" customFormat="1" x14ac:dyDescent="0.25">
      <c r="A32" s="154"/>
      <c r="B32" s="112" t="s">
        <v>782</v>
      </c>
      <c r="C32" s="156"/>
      <c r="D32" s="22"/>
      <c r="E32" s="2" t="s">
        <v>1253</v>
      </c>
      <c r="F32" s="2" t="s">
        <v>536</v>
      </c>
      <c r="G32" s="7" t="s">
        <v>1304</v>
      </c>
      <c r="H32" s="7">
        <v>322</v>
      </c>
      <c r="I32" s="1">
        <v>764</v>
      </c>
      <c r="J32" s="1" t="s">
        <v>1303</v>
      </c>
      <c r="K32" s="1"/>
      <c r="L32" s="160" t="s">
        <v>1309</v>
      </c>
      <c r="M32" s="2" t="s">
        <v>1253</v>
      </c>
      <c r="N32" s="93"/>
      <c r="O32" s="22" t="s">
        <v>1255</v>
      </c>
      <c r="P32" s="36"/>
      <c r="Q32" s="22">
        <v>239</v>
      </c>
      <c r="R32" s="22">
        <v>479</v>
      </c>
      <c r="S32" s="22">
        <v>526</v>
      </c>
      <c r="T32" s="22">
        <v>513</v>
      </c>
      <c r="U32" s="22">
        <v>468</v>
      </c>
      <c r="V32" s="22">
        <v>459</v>
      </c>
      <c r="W32" s="22">
        <v>459</v>
      </c>
      <c r="X32" s="175">
        <f t="shared" si="0"/>
        <v>-9</v>
      </c>
      <c r="Y32" s="32">
        <f t="shared" si="2"/>
        <v>0</v>
      </c>
      <c r="Z32" s="40" t="s">
        <v>1167</v>
      </c>
      <c r="AA32" s="63"/>
      <c r="AB32" s="93"/>
      <c r="AC32" s="93"/>
      <c r="AD32" s="21">
        <v>138201</v>
      </c>
      <c r="AE32" s="163" t="s">
        <v>1355</v>
      </c>
      <c r="AF32" s="167">
        <v>0.11</v>
      </c>
      <c r="AG32" s="169">
        <v>9903</v>
      </c>
      <c r="AH32" s="166" t="s">
        <v>780</v>
      </c>
      <c r="AI32" s="166" t="s">
        <v>1251</v>
      </c>
      <c r="AJ32" s="1" t="s">
        <v>626</v>
      </c>
      <c r="AK32" s="62" t="s">
        <v>501</v>
      </c>
    </row>
    <row r="33" spans="1:37" customFormat="1" x14ac:dyDescent="0.25">
      <c r="A33" s="38"/>
      <c r="B33" s="137" t="s">
        <v>782</v>
      </c>
      <c r="C33" s="44"/>
      <c r="D33" s="39"/>
      <c r="E33" s="44" t="s">
        <v>813</v>
      </c>
      <c r="F33" s="44" t="s">
        <v>622</v>
      </c>
      <c r="G33" s="45" t="s">
        <v>1304</v>
      </c>
      <c r="H33" s="45">
        <v>6140</v>
      </c>
      <c r="I33" s="39">
        <v>479</v>
      </c>
      <c r="J33" s="39" t="s">
        <v>1303</v>
      </c>
      <c r="K33" s="39"/>
      <c r="L33" s="10" t="s">
        <v>1309</v>
      </c>
      <c r="M33" s="44" t="s">
        <v>623</v>
      </c>
      <c r="O33" s="10" t="s">
        <v>600</v>
      </c>
      <c r="P33" s="53"/>
      <c r="Q33" s="10">
        <v>367</v>
      </c>
      <c r="R33" s="10">
        <v>336</v>
      </c>
      <c r="S33" s="10">
        <v>189</v>
      </c>
      <c r="T33" s="10">
        <v>218</v>
      </c>
      <c r="U33" s="10">
        <v>318</v>
      </c>
      <c r="V33" s="10">
        <v>282</v>
      </c>
      <c r="W33" s="10">
        <v>282</v>
      </c>
      <c r="X33" s="175">
        <f t="shared" si="0"/>
        <v>-36</v>
      </c>
      <c r="Y33" s="35">
        <f t="shared" si="2"/>
        <v>0</v>
      </c>
      <c r="Z33" s="40" t="s">
        <v>1167</v>
      </c>
      <c r="AA33" s="62"/>
      <c r="AC33" s="26">
        <v>313397</v>
      </c>
      <c r="AD33" s="26">
        <v>139513</v>
      </c>
      <c r="AE33" s="48" t="s">
        <v>1318</v>
      </c>
      <c r="AF33" s="128"/>
      <c r="AG33" s="125"/>
      <c r="AH33" s="52"/>
      <c r="AI33" s="52" t="s">
        <v>1251</v>
      </c>
      <c r="AJ33" s="39" t="s">
        <v>814</v>
      </c>
      <c r="AK33" s="62" t="s">
        <v>499</v>
      </c>
    </row>
    <row r="34" spans="1:37" customFormat="1" hidden="1" x14ac:dyDescent="0.25">
      <c r="A34" s="154"/>
      <c r="B34" s="112" t="s">
        <v>782</v>
      </c>
      <c r="C34" s="2"/>
      <c r="D34" s="1"/>
      <c r="E34" s="2" t="s">
        <v>244</v>
      </c>
      <c r="F34" s="2" t="s">
        <v>1345</v>
      </c>
      <c r="G34" s="7" t="s">
        <v>1304</v>
      </c>
      <c r="H34" s="7">
        <v>6296</v>
      </c>
      <c r="I34" s="1">
        <v>764</v>
      </c>
      <c r="J34" s="1" t="s">
        <v>1346</v>
      </c>
      <c r="K34" s="1"/>
      <c r="L34" s="22" t="s">
        <v>1309</v>
      </c>
      <c r="M34" s="2" t="s">
        <v>1348</v>
      </c>
      <c r="N34" s="93"/>
      <c r="O34" s="22" t="s">
        <v>1311</v>
      </c>
      <c r="P34" s="36"/>
      <c r="Q34" s="22">
        <v>41</v>
      </c>
      <c r="R34" s="22"/>
      <c r="S34" s="22"/>
      <c r="T34" s="22"/>
      <c r="U34" s="22"/>
      <c r="V34" s="22"/>
      <c r="W34" s="22"/>
      <c r="X34" s="175">
        <f t="shared" si="0"/>
        <v>0</v>
      </c>
      <c r="Y34" s="32">
        <f t="shared" si="2"/>
        <v>0</v>
      </c>
      <c r="Z34" s="40" t="s">
        <v>177</v>
      </c>
      <c r="AA34" s="63"/>
      <c r="AB34" s="93"/>
      <c r="AC34" s="21">
        <v>309660</v>
      </c>
      <c r="AD34" s="21">
        <v>151135</v>
      </c>
      <c r="AE34" s="163" t="s">
        <v>1318</v>
      </c>
      <c r="AF34" s="167">
        <v>6.5000000000000002E-2</v>
      </c>
      <c r="AG34" s="169"/>
      <c r="AH34" s="166" t="s">
        <v>861</v>
      </c>
      <c r="AI34" s="166" t="s">
        <v>1251</v>
      </c>
      <c r="AJ34" s="1" t="s">
        <v>1314</v>
      </c>
      <c r="AK34" s="12" t="s">
        <v>498</v>
      </c>
    </row>
    <row r="35" spans="1:37" customFormat="1" ht="21" hidden="1" x14ac:dyDescent="0.25">
      <c r="A35" s="154"/>
      <c r="B35" s="112" t="s">
        <v>782</v>
      </c>
      <c r="C35" s="2"/>
      <c r="D35" s="1"/>
      <c r="E35" s="2" t="s">
        <v>471</v>
      </c>
      <c r="F35" s="2" t="s">
        <v>1345</v>
      </c>
      <c r="G35" s="7" t="s">
        <v>1304</v>
      </c>
      <c r="H35" s="7">
        <v>6296</v>
      </c>
      <c r="I35" s="1">
        <v>764</v>
      </c>
      <c r="J35" s="1" t="s">
        <v>1346</v>
      </c>
      <c r="K35" s="1"/>
      <c r="L35" s="160" t="s">
        <v>1309</v>
      </c>
      <c r="M35" s="2" t="s">
        <v>1347</v>
      </c>
      <c r="N35" s="93"/>
      <c r="O35" s="22" t="s">
        <v>1311</v>
      </c>
      <c r="P35" s="36"/>
      <c r="Q35" s="22"/>
      <c r="R35" s="22"/>
      <c r="S35" s="22"/>
      <c r="T35" s="22"/>
      <c r="U35" s="22"/>
      <c r="V35" s="22"/>
      <c r="W35" s="22"/>
      <c r="X35" s="175">
        <f t="shared" si="0"/>
        <v>0</v>
      </c>
      <c r="Y35" s="32">
        <f t="shared" si="2"/>
        <v>0</v>
      </c>
      <c r="Z35" s="115" t="s">
        <v>1003</v>
      </c>
      <c r="AA35" s="63"/>
      <c r="AB35" s="93"/>
      <c r="AC35" s="21">
        <v>309365</v>
      </c>
      <c r="AD35" s="21">
        <v>26375</v>
      </c>
      <c r="AE35" s="163" t="s">
        <v>1318</v>
      </c>
      <c r="AF35" s="167">
        <v>7.0000000000000007E-2</v>
      </c>
      <c r="AG35" s="169"/>
      <c r="AH35" s="166" t="s">
        <v>860</v>
      </c>
      <c r="AI35" s="166"/>
      <c r="AJ35" s="1" t="s">
        <v>1314</v>
      </c>
    </row>
    <row r="36" spans="1:37" customFormat="1" x14ac:dyDescent="0.25">
      <c r="A36" s="153"/>
      <c r="B36" s="112" t="s">
        <v>782</v>
      </c>
      <c r="C36" s="2"/>
      <c r="D36" s="1"/>
      <c r="E36" s="155" t="s">
        <v>813</v>
      </c>
      <c r="F36" s="155" t="s">
        <v>812</v>
      </c>
      <c r="G36" s="7" t="s">
        <v>1304</v>
      </c>
      <c r="H36" s="21">
        <v>9730</v>
      </c>
      <c r="I36" s="22"/>
      <c r="J36" s="158"/>
      <c r="K36" s="22"/>
      <c r="L36" s="155"/>
      <c r="M36" s="155" t="s">
        <v>813</v>
      </c>
      <c r="N36" s="22"/>
      <c r="O36" s="22" t="s">
        <v>600</v>
      </c>
      <c r="P36" s="36"/>
      <c r="Q36" s="22">
        <v>160</v>
      </c>
      <c r="R36" s="22">
        <v>111</v>
      </c>
      <c r="S36" s="22">
        <v>105</v>
      </c>
      <c r="T36" s="22">
        <v>105</v>
      </c>
      <c r="U36" s="22">
        <v>59</v>
      </c>
      <c r="V36" s="22">
        <v>6</v>
      </c>
      <c r="W36" s="22">
        <v>6</v>
      </c>
      <c r="X36" s="175">
        <f t="shared" si="0"/>
        <v>-53</v>
      </c>
      <c r="Y36" s="32">
        <f t="shared" si="2"/>
        <v>0</v>
      </c>
      <c r="Z36" s="40" t="s">
        <v>1167</v>
      </c>
      <c r="AA36" s="63"/>
      <c r="AB36" s="93"/>
      <c r="AC36" s="21">
        <v>336670</v>
      </c>
      <c r="AD36" s="21">
        <v>126288</v>
      </c>
      <c r="AE36" s="160" t="s">
        <v>1355</v>
      </c>
      <c r="AF36" s="167">
        <v>0.14299999999999999</v>
      </c>
      <c r="AG36" s="169">
        <v>9812</v>
      </c>
      <c r="AH36" s="166" t="s">
        <v>916</v>
      </c>
      <c r="AI36" s="166" t="s">
        <v>1251</v>
      </c>
      <c r="AJ36" s="22" t="s">
        <v>814</v>
      </c>
      <c r="AK36" s="62" t="s">
        <v>499</v>
      </c>
    </row>
    <row r="37" spans="1:37" customFormat="1" x14ac:dyDescent="0.25">
      <c r="A37" s="154"/>
      <c r="B37" s="112" t="s">
        <v>782</v>
      </c>
      <c r="C37" s="2"/>
      <c r="D37" s="1"/>
      <c r="E37" s="2" t="s">
        <v>1457</v>
      </c>
      <c r="F37" s="2" t="s">
        <v>972</v>
      </c>
      <c r="G37" s="7" t="s">
        <v>1304</v>
      </c>
      <c r="H37" s="7">
        <v>6563</v>
      </c>
      <c r="I37" s="1">
        <v>441</v>
      </c>
      <c r="J37" s="1" t="s">
        <v>1303</v>
      </c>
      <c r="K37" s="1"/>
      <c r="L37" s="22" t="s">
        <v>1309</v>
      </c>
      <c r="M37" s="2" t="s">
        <v>973</v>
      </c>
      <c r="N37" s="93"/>
      <c r="O37" s="22" t="s">
        <v>873</v>
      </c>
      <c r="P37" s="36"/>
      <c r="Q37" s="22">
        <v>10</v>
      </c>
      <c r="R37" s="22">
        <v>27</v>
      </c>
      <c r="S37" s="22">
        <v>99</v>
      </c>
      <c r="T37" s="22">
        <v>113</v>
      </c>
      <c r="U37" s="22">
        <v>29</v>
      </c>
      <c r="V37" s="22">
        <v>65</v>
      </c>
      <c r="W37" s="22">
        <v>65</v>
      </c>
      <c r="X37" s="175">
        <f t="shared" ref="X37:X68" si="3">+W37-U37</f>
        <v>36</v>
      </c>
      <c r="Y37" s="32">
        <f t="shared" si="2"/>
        <v>0</v>
      </c>
      <c r="Z37" s="40" t="s">
        <v>1167</v>
      </c>
      <c r="AA37" s="63"/>
      <c r="AB37" s="93"/>
      <c r="AC37" s="21">
        <v>309874</v>
      </c>
      <c r="AD37" s="21">
        <v>258345</v>
      </c>
      <c r="AE37" s="163" t="s">
        <v>1318</v>
      </c>
      <c r="AF37" s="167">
        <v>0.06</v>
      </c>
      <c r="AG37" s="169"/>
      <c r="AH37" s="166" t="s">
        <v>861</v>
      </c>
      <c r="AI37" s="166" t="s">
        <v>1251</v>
      </c>
      <c r="AJ37" s="1" t="s">
        <v>1314</v>
      </c>
      <c r="AK37" s="62" t="s">
        <v>501</v>
      </c>
    </row>
    <row r="38" spans="1:37" customFormat="1" ht="21" x14ac:dyDescent="0.25">
      <c r="A38" s="38"/>
      <c r="B38" s="137" t="s">
        <v>782</v>
      </c>
      <c r="C38" s="44"/>
      <c r="D38" s="39"/>
      <c r="E38" s="2" t="s">
        <v>692</v>
      </c>
      <c r="F38" s="44" t="s">
        <v>537</v>
      </c>
      <c r="G38" s="7" t="s">
        <v>1304</v>
      </c>
      <c r="H38" s="45">
        <v>8322</v>
      </c>
      <c r="I38" s="1">
        <v>767</v>
      </c>
      <c r="J38" s="1" t="s">
        <v>1303</v>
      </c>
      <c r="K38" s="1"/>
      <c r="L38" s="160" t="s">
        <v>1309</v>
      </c>
      <c r="M38" s="2" t="s">
        <v>1253</v>
      </c>
      <c r="N38" s="93"/>
      <c r="O38" s="10" t="s">
        <v>1255</v>
      </c>
      <c r="P38" s="36"/>
      <c r="Q38" s="10">
        <v>670</v>
      </c>
      <c r="R38" s="10">
        <v>670</v>
      </c>
      <c r="S38" s="10">
        <v>670</v>
      </c>
      <c r="T38" s="10">
        <v>670</v>
      </c>
      <c r="U38" s="10">
        <v>670</v>
      </c>
      <c r="V38" s="10">
        <v>670</v>
      </c>
      <c r="W38" s="10">
        <v>670</v>
      </c>
      <c r="X38" s="175">
        <f t="shared" si="3"/>
        <v>0</v>
      </c>
      <c r="Y38" s="32">
        <f t="shared" si="2"/>
        <v>0</v>
      </c>
      <c r="Z38" s="40" t="s">
        <v>1167</v>
      </c>
      <c r="AA38" s="63"/>
      <c r="AB38" s="93"/>
      <c r="AC38" s="21">
        <v>317019</v>
      </c>
      <c r="AD38" s="26">
        <v>133255</v>
      </c>
      <c r="AE38" s="163" t="s">
        <v>1318</v>
      </c>
      <c r="AF38" s="167">
        <v>0.06</v>
      </c>
      <c r="AG38" s="169"/>
      <c r="AH38" s="166" t="s">
        <v>860</v>
      </c>
      <c r="AI38" s="166" t="s">
        <v>1251</v>
      </c>
      <c r="AJ38" s="39" t="s">
        <v>1314</v>
      </c>
      <c r="AK38" s="62" t="s">
        <v>498</v>
      </c>
    </row>
    <row r="39" spans="1:37" customFormat="1" x14ac:dyDescent="0.25">
      <c r="A39" s="38"/>
      <c r="B39" s="137" t="s">
        <v>782</v>
      </c>
      <c r="C39" s="11"/>
      <c r="D39" s="10"/>
      <c r="E39" s="44" t="s">
        <v>368</v>
      </c>
      <c r="F39" s="44" t="s">
        <v>367</v>
      </c>
      <c r="G39" s="45" t="s">
        <v>1304</v>
      </c>
      <c r="H39" s="45">
        <v>6884</v>
      </c>
      <c r="I39" s="39">
        <v>650</v>
      </c>
      <c r="J39" s="39" t="s">
        <v>1303</v>
      </c>
      <c r="K39" s="39"/>
      <c r="L39" s="12" t="s">
        <v>1309</v>
      </c>
      <c r="M39" s="44" t="s">
        <v>368</v>
      </c>
      <c r="O39" s="10" t="s">
        <v>349</v>
      </c>
      <c r="P39" s="53"/>
      <c r="Q39" s="17">
        <v>3633</v>
      </c>
      <c r="R39" s="17">
        <v>1849</v>
      </c>
      <c r="S39" s="17">
        <v>3423</v>
      </c>
      <c r="T39" s="17">
        <v>1934</v>
      </c>
      <c r="U39" s="17">
        <v>1834</v>
      </c>
      <c r="V39" s="17">
        <v>1828</v>
      </c>
      <c r="W39" s="17">
        <v>1828</v>
      </c>
      <c r="X39" s="175">
        <f t="shared" si="3"/>
        <v>-6</v>
      </c>
      <c r="Y39" s="35">
        <f t="shared" si="2"/>
        <v>0</v>
      </c>
      <c r="Z39" s="115" t="s">
        <v>1167</v>
      </c>
      <c r="AA39" s="62"/>
      <c r="AC39" s="26">
        <v>304495</v>
      </c>
      <c r="AD39" s="26">
        <v>133434</v>
      </c>
      <c r="AE39" s="48" t="s">
        <v>1355</v>
      </c>
      <c r="AF39" s="128">
        <v>0.113</v>
      </c>
      <c r="AG39" s="125">
        <v>9812</v>
      </c>
      <c r="AH39" s="52" t="s">
        <v>916</v>
      </c>
      <c r="AI39" s="52"/>
      <c r="AJ39" s="39" t="s">
        <v>369</v>
      </c>
      <c r="AK39" s="62" t="s">
        <v>499</v>
      </c>
    </row>
    <row r="40" spans="1:37" customFormat="1" x14ac:dyDescent="0.25">
      <c r="A40" s="154"/>
      <c r="B40" s="112" t="s">
        <v>782</v>
      </c>
      <c r="C40" s="155"/>
      <c r="D40" s="22"/>
      <c r="E40" s="155" t="s">
        <v>1229</v>
      </c>
      <c r="F40" s="155" t="s">
        <v>1230</v>
      </c>
      <c r="G40" s="7" t="s">
        <v>1304</v>
      </c>
      <c r="H40" s="21">
        <v>2691</v>
      </c>
      <c r="I40" s="22"/>
      <c r="J40" s="158"/>
      <c r="K40" s="22"/>
      <c r="L40" s="155"/>
      <c r="M40" s="155" t="s">
        <v>926</v>
      </c>
      <c r="N40" s="22"/>
      <c r="O40" s="161" t="s">
        <v>873</v>
      </c>
      <c r="P40" s="36"/>
      <c r="Q40" s="22">
        <v>25</v>
      </c>
      <c r="R40" s="22">
        <v>19</v>
      </c>
      <c r="S40" s="22">
        <v>9</v>
      </c>
      <c r="T40" s="22">
        <v>8</v>
      </c>
      <c r="U40" s="22">
        <v>16</v>
      </c>
      <c r="V40" s="22">
        <v>15</v>
      </c>
      <c r="W40" s="22">
        <v>15</v>
      </c>
      <c r="X40" s="175">
        <f t="shared" si="3"/>
        <v>-1</v>
      </c>
      <c r="Y40" s="32">
        <f t="shared" si="2"/>
        <v>0</v>
      </c>
      <c r="Z40" s="40" t="s">
        <v>1167</v>
      </c>
      <c r="AA40" s="63"/>
      <c r="AB40" s="93"/>
      <c r="AC40" s="21">
        <v>313273</v>
      </c>
      <c r="AD40" s="21">
        <v>138456</v>
      </c>
      <c r="AE40" s="160" t="s">
        <v>1318</v>
      </c>
      <c r="AF40" s="167">
        <v>0.215</v>
      </c>
      <c r="AG40" s="169">
        <v>9904</v>
      </c>
      <c r="AH40" s="166" t="s">
        <v>780</v>
      </c>
      <c r="AI40" s="166" t="s">
        <v>1251</v>
      </c>
      <c r="AJ40" s="22" t="s">
        <v>652</v>
      </c>
      <c r="AK40" s="62" t="s">
        <v>500</v>
      </c>
    </row>
    <row r="41" spans="1:37" customFormat="1" x14ac:dyDescent="0.25">
      <c r="A41" s="153"/>
      <c r="B41" s="112">
        <v>36325</v>
      </c>
      <c r="C41" s="2"/>
      <c r="D41" s="1"/>
      <c r="E41" s="155" t="s">
        <v>218</v>
      </c>
      <c r="F41" s="155" t="s">
        <v>219</v>
      </c>
      <c r="G41" s="7" t="s">
        <v>1304</v>
      </c>
      <c r="H41" s="21">
        <v>5053</v>
      </c>
      <c r="I41" s="22"/>
      <c r="J41" s="158"/>
      <c r="K41" s="22"/>
      <c r="L41" s="155"/>
      <c r="M41" s="155" t="s">
        <v>883</v>
      </c>
      <c r="N41" s="22" t="s">
        <v>1320</v>
      </c>
      <c r="O41" s="161" t="s">
        <v>1520</v>
      </c>
      <c r="P41" s="36"/>
      <c r="Q41" s="22">
        <v>248</v>
      </c>
      <c r="R41" s="22">
        <v>26</v>
      </c>
      <c r="S41" s="22">
        <v>91</v>
      </c>
      <c r="T41" s="22">
        <v>37</v>
      </c>
      <c r="U41" s="22">
        <v>26</v>
      </c>
      <c r="V41" s="22">
        <v>26</v>
      </c>
      <c r="W41" s="22">
        <v>26</v>
      </c>
      <c r="X41" s="175">
        <f t="shared" si="3"/>
        <v>0</v>
      </c>
      <c r="Y41" s="32">
        <f t="shared" si="2"/>
        <v>0</v>
      </c>
      <c r="Z41" s="40" t="s">
        <v>1167</v>
      </c>
      <c r="AA41" s="63"/>
      <c r="AB41" s="93"/>
      <c r="AC41" s="21"/>
      <c r="AD41" s="21">
        <v>138482</v>
      </c>
      <c r="AE41" s="160" t="s">
        <v>1355</v>
      </c>
      <c r="AF41" s="167">
        <v>5.5E-2</v>
      </c>
      <c r="AG41" s="170"/>
      <c r="AH41" s="166" t="s">
        <v>861</v>
      </c>
      <c r="AI41" s="166" t="s">
        <v>1251</v>
      </c>
      <c r="AJ41" s="22" t="s">
        <v>790</v>
      </c>
      <c r="AK41" s="62" t="s">
        <v>496</v>
      </c>
    </row>
    <row r="42" spans="1:37" customFormat="1" x14ac:dyDescent="0.25">
      <c r="A42" s="154"/>
      <c r="B42" s="112" t="s">
        <v>782</v>
      </c>
      <c r="C42" s="155"/>
      <c r="D42" s="22"/>
      <c r="E42" s="2" t="s">
        <v>218</v>
      </c>
      <c r="F42" s="2" t="s">
        <v>119</v>
      </c>
      <c r="G42" s="7" t="s">
        <v>1304</v>
      </c>
      <c r="H42" s="7">
        <v>9623</v>
      </c>
      <c r="I42" s="1">
        <v>487</v>
      </c>
      <c r="J42" s="1" t="s">
        <v>1303</v>
      </c>
      <c r="K42" s="1"/>
      <c r="L42" s="160" t="s">
        <v>1309</v>
      </c>
      <c r="M42" s="2" t="s">
        <v>120</v>
      </c>
      <c r="N42" s="93"/>
      <c r="O42" s="22" t="s">
        <v>1520</v>
      </c>
      <c r="P42" s="36"/>
      <c r="Q42" s="22">
        <v>280</v>
      </c>
      <c r="R42" s="22">
        <v>285</v>
      </c>
      <c r="S42" s="22">
        <v>268</v>
      </c>
      <c r="T42" s="22">
        <v>275</v>
      </c>
      <c r="U42" s="22">
        <v>252</v>
      </c>
      <c r="V42" s="22">
        <v>278</v>
      </c>
      <c r="W42" s="22">
        <v>278</v>
      </c>
      <c r="X42" s="175">
        <f t="shared" si="3"/>
        <v>26</v>
      </c>
      <c r="Y42" s="32">
        <f t="shared" si="2"/>
        <v>0</v>
      </c>
      <c r="Z42" s="40" t="s">
        <v>1167</v>
      </c>
      <c r="AA42" s="63"/>
      <c r="AB42" s="93"/>
      <c r="AC42" s="21">
        <v>319577</v>
      </c>
      <c r="AD42" s="21">
        <v>138558</v>
      </c>
      <c r="AE42" s="163" t="s">
        <v>1318</v>
      </c>
      <c r="AF42" s="167">
        <v>5.5E-2</v>
      </c>
      <c r="AG42" s="169"/>
      <c r="AH42" s="166" t="s">
        <v>861</v>
      </c>
      <c r="AI42" s="166" t="s">
        <v>1251</v>
      </c>
      <c r="AJ42" s="1" t="s">
        <v>1373</v>
      </c>
      <c r="AK42" s="62" t="s">
        <v>496</v>
      </c>
    </row>
    <row r="43" spans="1:37" customFormat="1" x14ac:dyDescent="0.25">
      <c r="A43" s="153"/>
      <c r="B43" s="112"/>
      <c r="C43" s="2"/>
      <c r="D43" s="1"/>
      <c r="E43" s="155" t="s">
        <v>1104</v>
      </c>
      <c r="F43" s="155" t="s">
        <v>285</v>
      </c>
      <c r="G43" s="7"/>
      <c r="H43" s="21">
        <v>9746</v>
      </c>
      <c r="I43" s="22"/>
      <c r="J43" s="158"/>
      <c r="K43" s="22"/>
      <c r="L43" s="155"/>
      <c r="M43" s="155"/>
      <c r="N43" s="22"/>
      <c r="O43" s="161" t="s">
        <v>1520</v>
      </c>
      <c r="P43" s="36"/>
      <c r="Q43" s="22"/>
      <c r="R43" s="22">
        <v>73</v>
      </c>
      <c r="S43" s="22"/>
      <c r="T43" s="22"/>
      <c r="U43" s="22">
        <v>92</v>
      </c>
      <c r="V43" s="22">
        <v>73</v>
      </c>
      <c r="W43" s="22">
        <v>73</v>
      </c>
      <c r="X43" s="175">
        <f t="shared" si="3"/>
        <v>-19</v>
      </c>
      <c r="Y43" s="32"/>
      <c r="Z43" s="40" t="s">
        <v>1167</v>
      </c>
      <c r="AA43" s="63"/>
      <c r="AB43" s="93"/>
      <c r="AC43" s="21"/>
      <c r="AD43" s="21">
        <v>544430</v>
      </c>
      <c r="AE43" s="160"/>
      <c r="AF43" s="167"/>
      <c r="AG43" s="170"/>
      <c r="AH43" s="166"/>
      <c r="AI43" s="166"/>
      <c r="AJ43" s="22"/>
      <c r="AK43" s="62" t="s">
        <v>498</v>
      </c>
    </row>
    <row r="44" spans="1:37" customFormat="1" x14ac:dyDescent="0.25">
      <c r="A44" s="153"/>
      <c r="B44" s="112" t="s">
        <v>782</v>
      </c>
      <c r="C44" s="2"/>
      <c r="D44" s="1"/>
      <c r="E44" s="2" t="s">
        <v>50</v>
      </c>
      <c r="F44" s="2" t="s">
        <v>51</v>
      </c>
      <c r="G44" s="7" t="s">
        <v>1304</v>
      </c>
      <c r="H44" s="7">
        <v>6297</v>
      </c>
      <c r="I44" s="1">
        <v>550</v>
      </c>
      <c r="J44" s="1" t="s">
        <v>1303</v>
      </c>
      <c r="K44" s="1"/>
      <c r="L44" s="160" t="s">
        <v>1309</v>
      </c>
      <c r="M44" s="2" t="s">
        <v>52</v>
      </c>
      <c r="N44" s="93"/>
      <c r="O44" s="22" t="s">
        <v>1520</v>
      </c>
      <c r="P44" s="36"/>
      <c r="Q44" s="159">
        <v>107</v>
      </c>
      <c r="R44" s="159">
        <v>141</v>
      </c>
      <c r="S44" s="159">
        <v>107</v>
      </c>
      <c r="T44" s="159">
        <v>107</v>
      </c>
      <c r="U44" s="159">
        <v>140</v>
      </c>
      <c r="V44" s="159">
        <v>138</v>
      </c>
      <c r="W44" s="159">
        <v>138</v>
      </c>
      <c r="X44" s="175">
        <f t="shared" si="3"/>
        <v>-2</v>
      </c>
      <c r="Y44" s="32">
        <f t="shared" ref="Y44:Y61" si="4">+W44-V44</f>
        <v>0</v>
      </c>
      <c r="Z44" s="40" t="s">
        <v>1167</v>
      </c>
      <c r="AA44" s="63"/>
      <c r="AB44" s="93"/>
      <c r="AC44" s="21">
        <v>358916</v>
      </c>
      <c r="AD44" s="21">
        <v>137603</v>
      </c>
      <c r="AE44" s="163" t="s">
        <v>1318</v>
      </c>
      <c r="AF44" s="145">
        <v>0.33</v>
      </c>
      <c r="AG44" s="144">
        <v>9906</v>
      </c>
      <c r="AH44" s="21" t="s">
        <v>780</v>
      </c>
      <c r="AI44" s="166" t="s">
        <v>1251</v>
      </c>
      <c r="AJ44" s="1" t="s">
        <v>1074</v>
      </c>
      <c r="AK44" s="62" t="s">
        <v>500</v>
      </c>
    </row>
    <row r="45" spans="1:37" customFormat="1" x14ac:dyDescent="0.25">
      <c r="A45" s="153"/>
      <c r="B45" s="112" t="s">
        <v>782</v>
      </c>
      <c r="C45" s="2"/>
      <c r="D45" s="1"/>
      <c r="E45" s="2" t="s">
        <v>46</v>
      </c>
      <c r="F45" s="2" t="s">
        <v>45</v>
      </c>
      <c r="G45" s="7" t="s">
        <v>1304</v>
      </c>
      <c r="H45" s="7">
        <v>6259</v>
      </c>
      <c r="I45" s="1">
        <v>550</v>
      </c>
      <c r="J45" s="1" t="s">
        <v>1303</v>
      </c>
      <c r="K45" s="1"/>
      <c r="L45" s="160" t="s">
        <v>1309</v>
      </c>
      <c r="M45" s="2" t="s">
        <v>46</v>
      </c>
      <c r="N45" s="93"/>
      <c r="O45" s="22" t="s">
        <v>1520</v>
      </c>
      <c r="P45" s="36"/>
      <c r="Q45" s="22">
        <v>151</v>
      </c>
      <c r="R45" s="22">
        <v>120</v>
      </c>
      <c r="S45" s="22">
        <v>85</v>
      </c>
      <c r="T45" s="22">
        <v>129</v>
      </c>
      <c r="U45" s="22">
        <v>110</v>
      </c>
      <c r="V45" s="22">
        <v>136</v>
      </c>
      <c r="W45" s="22">
        <v>136</v>
      </c>
      <c r="X45" s="175">
        <f t="shared" si="3"/>
        <v>26</v>
      </c>
      <c r="Y45" s="32">
        <f t="shared" si="4"/>
        <v>0</v>
      </c>
      <c r="Z45" s="40" t="s">
        <v>1167</v>
      </c>
      <c r="AA45" s="115"/>
      <c r="AB45" s="93"/>
      <c r="AC45" s="21">
        <v>309415</v>
      </c>
      <c r="AD45" s="21">
        <v>125890</v>
      </c>
      <c r="AE45" s="163" t="s">
        <v>1318</v>
      </c>
      <c r="AF45" s="167">
        <v>5.5E-2</v>
      </c>
      <c r="AG45" s="169"/>
      <c r="AH45" s="166" t="s">
        <v>861</v>
      </c>
      <c r="AI45" s="166" t="s">
        <v>1251</v>
      </c>
      <c r="AJ45" s="1" t="s">
        <v>1314</v>
      </c>
      <c r="AK45" s="62" t="s">
        <v>498</v>
      </c>
    </row>
    <row r="46" spans="1:37" s="212" customFormat="1" ht="31.2" x14ac:dyDescent="0.25">
      <c r="A46" s="153"/>
      <c r="B46" s="112" t="s">
        <v>782</v>
      </c>
      <c r="C46" s="2"/>
      <c r="D46" s="1"/>
      <c r="E46" s="2" t="s">
        <v>46</v>
      </c>
      <c r="F46" s="2" t="s">
        <v>227</v>
      </c>
      <c r="G46" s="7" t="s">
        <v>1304</v>
      </c>
      <c r="H46" s="7">
        <v>9708</v>
      </c>
      <c r="I46" s="1">
        <v>550</v>
      </c>
      <c r="J46" s="1" t="s">
        <v>1303</v>
      </c>
      <c r="K46" s="1"/>
      <c r="L46" s="160" t="s">
        <v>1309</v>
      </c>
      <c r="M46" s="2" t="s">
        <v>46</v>
      </c>
      <c r="N46" s="93"/>
      <c r="O46" s="162" t="s">
        <v>1505</v>
      </c>
      <c r="P46" s="36"/>
      <c r="Q46" s="1">
        <v>12377</v>
      </c>
      <c r="R46" s="22">
        <v>8365</v>
      </c>
      <c r="S46" s="1">
        <v>12033</v>
      </c>
      <c r="T46" s="1">
        <v>11360</v>
      </c>
      <c r="U46" s="22">
        <v>9475</v>
      </c>
      <c r="V46" s="1">
        <v>9282</v>
      </c>
      <c r="W46" s="22">
        <v>9410</v>
      </c>
      <c r="X46" s="175">
        <f t="shared" si="3"/>
        <v>-65</v>
      </c>
      <c r="Y46" s="32">
        <f t="shared" si="4"/>
        <v>128</v>
      </c>
      <c r="Z46" s="176" t="s">
        <v>421</v>
      </c>
      <c r="AA46" s="63"/>
      <c r="AB46" s="93"/>
      <c r="AC46" s="21">
        <v>304428</v>
      </c>
      <c r="AD46" s="21">
        <v>125825</v>
      </c>
      <c r="AE46" s="163" t="s">
        <v>1355</v>
      </c>
      <c r="AF46" s="167">
        <v>7.0000000000000007E-2</v>
      </c>
      <c r="AG46" s="169">
        <v>9812</v>
      </c>
      <c r="AH46" s="166" t="s">
        <v>1223</v>
      </c>
      <c r="AI46" s="166" t="s">
        <v>1251</v>
      </c>
      <c r="AJ46" s="1" t="s">
        <v>531</v>
      </c>
      <c r="AK46" s="62" t="s">
        <v>498</v>
      </c>
    </row>
    <row r="47" spans="1:37" customFormat="1" hidden="1" x14ac:dyDescent="0.25">
      <c r="A47" s="38"/>
      <c r="B47" s="137" t="s">
        <v>782</v>
      </c>
      <c r="C47" s="44"/>
      <c r="D47" s="39"/>
      <c r="E47" s="44" t="s">
        <v>1301</v>
      </c>
      <c r="F47" s="44" t="s">
        <v>1383</v>
      </c>
      <c r="G47" s="7" t="s">
        <v>1304</v>
      </c>
      <c r="H47" s="45">
        <v>6763</v>
      </c>
      <c r="I47" s="1">
        <v>427</v>
      </c>
      <c r="J47" s="1" t="s">
        <v>1303</v>
      </c>
      <c r="K47" s="1"/>
      <c r="L47" s="22" t="s">
        <v>1309</v>
      </c>
      <c r="M47" s="2" t="s">
        <v>1310</v>
      </c>
      <c r="N47" s="93"/>
      <c r="O47" s="10" t="s">
        <v>1311</v>
      </c>
      <c r="P47" s="36"/>
      <c r="Q47" s="22">
        <v>0</v>
      </c>
      <c r="R47" s="10"/>
      <c r="S47" s="10"/>
      <c r="T47" s="10"/>
      <c r="U47" s="10"/>
      <c r="V47" s="10"/>
      <c r="W47" s="10"/>
      <c r="X47" s="175">
        <f t="shared" si="3"/>
        <v>0</v>
      </c>
      <c r="Y47" s="32">
        <f t="shared" si="4"/>
        <v>0</v>
      </c>
      <c r="Z47" s="40" t="s">
        <v>1463</v>
      </c>
      <c r="AA47" s="63"/>
      <c r="AB47" s="93"/>
      <c r="AC47" s="93"/>
      <c r="AD47" s="26">
        <v>138628</v>
      </c>
      <c r="AE47" s="163" t="s">
        <v>1313</v>
      </c>
      <c r="AF47" s="167">
        <v>6.5000000000000002E-2</v>
      </c>
      <c r="AG47" s="169"/>
      <c r="AH47" s="166" t="s">
        <v>861</v>
      </c>
      <c r="AI47" s="166"/>
      <c r="AJ47" s="39" t="s">
        <v>742</v>
      </c>
      <c r="AK47" t="s">
        <v>138</v>
      </c>
    </row>
    <row r="48" spans="1:37" customFormat="1" x14ac:dyDescent="0.25">
      <c r="A48" s="153"/>
      <c r="B48" s="112" t="s">
        <v>782</v>
      </c>
      <c r="C48" s="2"/>
      <c r="D48" s="1"/>
      <c r="E48" s="155" t="s">
        <v>46</v>
      </c>
      <c r="F48" s="155" t="s">
        <v>277</v>
      </c>
      <c r="G48" s="7" t="s">
        <v>1304</v>
      </c>
      <c r="H48" s="21">
        <v>9736</v>
      </c>
      <c r="I48" s="22"/>
      <c r="J48" s="158"/>
      <c r="K48" s="22"/>
      <c r="L48" s="155"/>
      <c r="M48" s="155" t="s">
        <v>46</v>
      </c>
      <c r="N48" s="22"/>
      <c r="O48" s="30" t="s">
        <v>600</v>
      </c>
      <c r="P48" s="36"/>
      <c r="Q48" s="1">
        <v>2417</v>
      </c>
      <c r="R48" s="1">
        <v>1449</v>
      </c>
      <c r="S48" s="1">
        <v>2300</v>
      </c>
      <c r="T48" s="1">
        <v>2212</v>
      </c>
      <c r="U48" s="1">
        <v>1872</v>
      </c>
      <c r="V48" s="1">
        <v>2068</v>
      </c>
      <c r="W48" s="1">
        <v>2068</v>
      </c>
      <c r="X48" s="175">
        <f t="shared" si="3"/>
        <v>196</v>
      </c>
      <c r="Y48" s="32">
        <f t="shared" si="4"/>
        <v>0</v>
      </c>
      <c r="Z48" s="40" t="s">
        <v>1167</v>
      </c>
      <c r="AA48" s="63"/>
      <c r="AB48" s="93"/>
      <c r="AC48" s="60"/>
      <c r="AD48" s="21">
        <v>125894</v>
      </c>
      <c r="AE48" s="160" t="s">
        <v>1355</v>
      </c>
      <c r="AF48" s="143">
        <v>0.1</v>
      </c>
      <c r="AG48" s="142">
        <v>9908</v>
      </c>
      <c r="AH48" s="22" t="s">
        <v>1222</v>
      </c>
      <c r="AI48" s="166" t="s">
        <v>1251</v>
      </c>
      <c r="AJ48" s="22" t="s">
        <v>531</v>
      </c>
      <c r="AK48" s="62" t="s">
        <v>498</v>
      </c>
    </row>
    <row r="49" spans="1:37" customFormat="1" x14ac:dyDescent="0.25">
      <c r="A49" s="18"/>
      <c r="B49" s="137" t="s">
        <v>782</v>
      </c>
      <c r="C49" s="11"/>
      <c r="D49" s="10"/>
      <c r="E49" s="2" t="s">
        <v>46</v>
      </c>
      <c r="F49" s="44" t="s">
        <v>1211</v>
      </c>
      <c r="G49" s="7" t="s">
        <v>1304</v>
      </c>
      <c r="H49" s="45">
        <v>9751</v>
      </c>
      <c r="I49" s="1">
        <v>550</v>
      </c>
      <c r="J49" s="1" t="s">
        <v>1303</v>
      </c>
      <c r="K49" s="1"/>
      <c r="L49" s="160" t="s">
        <v>1309</v>
      </c>
      <c r="M49" s="2" t="s">
        <v>46</v>
      </c>
      <c r="N49" s="93"/>
      <c r="O49" s="47" t="s">
        <v>1505</v>
      </c>
      <c r="P49" s="36"/>
      <c r="Q49" s="39">
        <v>481</v>
      </c>
      <c r="R49" s="39">
        <v>481</v>
      </c>
      <c r="S49" s="39">
        <v>481</v>
      </c>
      <c r="T49" s="39">
        <v>481</v>
      </c>
      <c r="U49" s="39">
        <v>481</v>
      </c>
      <c r="V49" s="39">
        <v>481</v>
      </c>
      <c r="W49" s="39">
        <v>481</v>
      </c>
      <c r="X49" s="175">
        <f t="shared" si="3"/>
        <v>0</v>
      </c>
      <c r="Y49" s="32">
        <f t="shared" si="4"/>
        <v>0</v>
      </c>
      <c r="Z49" s="40" t="s">
        <v>1167</v>
      </c>
      <c r="AA49" s="63"/>
      <c r="AB49" s="93"/>
      <c r="AC49" s="21"/>
      <c r="AD49" s="26">
        <v>138379</v>
      </c>
      <c r="AE49" s="163" t="s">
        <v>1355</v>
      </c>
      <c r="AF49" s="167">
        <v>0.04</v>
      </c>
      <c r="AG49" s="169">
        <v>9903</v>
      </c>
      <c r="AH49" s="166" t="s">
        <v>780</v>
      </c>
      <c r="AI49" s="166" t="s">
        <v>1251</v>
      </c>
      <c r="AJ49" s="1" t="s">
        <v>531</v>
      </c>
      <c r="AK49" s="62" t="s">
        <v>498</v>
      </c>
    </row>
    <row r="50" spans="1:37" customFormat="1" ht="31.2" x14ac:dyDescent="0.25">
      <c r="A50" s="153"/>
      <c r="B50" s="112">
        <v>36480</v>
      </c>
      <c r="C50" s="2"/>
      <c r="D50" s="1"/>
      <c r="E50" s="2" t="s">
        <v>46</v>
      </c>
      <c r="F50" s="2" t="s">
        <v>1087</v>
      </c>
      <c r="G50" s="7" t="s">
        <v>1304</v>
      </c>
      <c r="H50" s="7">
        <v>9813</v>
      </c>
      <c r="I50" s="1">
        <v>550</v>
      </c>
      <c r="J50" s="1" t="s">
        <v>1303</v>
      </c>
      <c r="K50" s="1"/>
      <c r="L50" s="160" t="s">
        <v>1309</v>
      </c>
      <c r="M50" s="2" t="s">
        <v>46</v>
      </c>
      <c r="N50" s="93"/>
      <c r="O50" s="30" t="s">
        <v>600</v>
      </c>
      <c r="P50" s="36"/>
      <c r="Q50" s="1">
        <v>626</v>
      </c>
      <c r="R50" s="1">
        <v>275</v>
      </c>
      <c r="S50" s="1">
        <v>104</v>
      </c>
      <c r="T50" s="1">
        <v>77</v>
      </c>
      <c r="U50" s="1">
        <v>346</v>
      </c>
      <c r="V50" s="1">
        <v>276</v>
      </c>
      <c r="W50" s="1">
        <v>276</v>
      </c>
      <c r="X50" s="175">
        <f t="shared" si="3"/>
        <v>-70</v>
      </c>
      <c r="Y50" s="32">
        <f t="shared" si="4"/>
        <v>0</v>
      </c>
      <c r="Z50" s="40" t="s">
        <v>1167</v>
      </c>
      <c r="AA50" s="63"/>
      <c r="AB50" s="93"/>
      <c r="AC50" s="21">
        <v>304428</v>
      </c>
      <c r="AD50" s="21">
        <v>132030</v>
      </c>
      <c r="AE50" s="163" t="s">
        <v>1355</v>
      </c>
      <c r="AF50" s="167">
        <v>7.0000000000000007E-2</v>
      </c>
      <c r="AG50" s="169">
        <v>9812</v>
      </c>
      <c r="AH50" s="166" t="s">
        <v>1223</v>
      </c>
      <c r="AI50" s="166" t="s">
        <v>1251</v>
      </c>
      <c r="AJ50" s="1"/>
      <c r="AK50" s="62" t="s">
        <v>498</v>
      </c>
    </row>
    <row r="51" spans="1:37" customFormat="1" ht="21" x14ac:dyDescent="0.25">
      <c r="A51" s="153"/>
      <c r="B51" s="112" t="s">
        <v>782</v>
      </c>
      <c r="C51" s="2"/>
      <c r="D51" s="1"/>
      <c r="E51" s="155" t="s">
        <v>286</v>
      </c>
      <c r="F51" s="155" t="s">
        <v>285</v>
      </c>
      <c r="G51" s="7" t="s">
        <v>1304</v>
      </c>
      <c r="H51" s="21">
        <v>9746</v>
      </c>
      <c r="I51" s="22"/>
      <c r="J51" s="158"/>
      <c r="K51" s="22"/>
      <c r="L51" s="155"/>
      <c r="M51" s="155" t="s">
        <v>286</v>
      </c>
      <c r="N51" s="22"/>
      <c r="O51" s="161" t="s">
        <v>1520</v>
      </c>
      <c r="P51" s="36"/>
      <c r="Q51" s="159">
        <v>19029</v>
      </c>
      <c r="R51" s="22">
        <v>8301</v>
      </c>
      <c r="S51" s="159">
        <v>14567</v>
      </c>
      <c r="T51" s="159">
        <v>12168</v>
      </c>
      <c r="U51" s="22">
        <f>4780-17</f>
        <v>4763</v>
      </c>
      <c r="V51" s="159">
        <v>5089</v>
      </c>
      <c r="W51" s="22">
        <f>4986-25</f>
        <v>4961</v>
      </c>
      <c r="X51" s="175">
        <f t="shared" si="3"/>
        <v>198</v>
      </c>
      <c r="Y51" s="32">
        <f t="shared" si="4"/>
        <v>-128</v>
      </c>
      <c r="Z51" s="176" t="s">
        <v>415</v>
      </c>
      <c r="AA51" s="63"/>
      <c r="AB51" s="93"/>
      <c r="AC51" s="21">
        <v>357739</v>
      </c>
      <c r="AD51" s="21">
        <v>533173</v>
      </c>
      <c r="AE51" s="160" t="s">
        <v>1355</v>
      </c>
      <c r="AF51" s="167">
        <v>0.09</v>
      </c>
      <c r="AG51" s="169">
        <v>9901</v>
      </c>
      <c r="AH51" s="166" t="s">
        <v>780</v>
      </c>
      <c r="AI51" s="166" t="s">
        <v>1251</v>
      </c>
      <c r="AJ51" s="22" t="s">
        <v>287</v>
      </c>
      <c r="AK51" s="62" t="s">
        <v>498</v>
      </c>
    </row>
    <row r="52" spans="1:37" customFormat="1" x14ac:dyDescent="0.25">
      <c r="A52" s="153"/>
      <c r="B52" s="112">
        <v>36325</v>
      </c>
      <c r="C52" s="2"/>
      <c r="D52" s="1"/>
      <c r="E52" s="155" t="s">
        <v>785</v>
      </c>
      <c r="F52" s="155" t="s">
        <v>1</v>
      </c>
      <c r="G52" s="7" t="s">
        <v>1304</v>
      </c>
      <c r="H52" s="21">
        <v>6027</v>
      </c>
      <c r="I52" s="22"/>
      <c r="J52" s="158"/>
      <c r="K52" s="22"/>
      <c r="L52" s="155"/>
      <c r="M52" s="155" t="s">
        <v>207</v>
      </c>
      <c r="N52" s="22" t="s">
        <v>1320</v>
      </c>
      <c r="O52" s="161" t="s">
        <v>1033</v>
      </c>
      <c r="P52" s="36"/>
      <c r="Q52" s="22">
        <v>147</v>
      </c>
      <c r="R52" s="22">
        <v>85</v>
      </c>
      <c r="S52" s="22">
        <v>109</v>
      </c>
      <c r="T52" s="22">
        <v>5</v>
      </c>
      <c r="U52" s="22">
        <v>4</v>
      </c>
      <c r="V52" s="22">
        <v>58</v>
      </c>
      <c r="W52" s="22">
        <v>58</v>
      </c>
      <c r="X52" s="175">
        <f t="shared" si="3"/>
        <v>54</v>
      </c>
      <c r="Y52" s="32">
        <f t="shared" si="4"/>
        <v>0</v>
      </c>
      <c r="Z52" s="40" t="s">
        <v>1167</v>
      </c>
      <c r="AA52" s="63"/>
      <c r="AB52" s="93"/>
      <c r="AC52" s="21"/>
      <c r="AD52" s="21">
        <v>138646</v>
      </c>
      <c r="AE52" s="160" t="s">
        <v>1355</v>
      </c>
      <c r="AF52" s="143">
        <v>4.4999999999999998E-2</v>
      </c>
      <c r="AG52" s="170"/>
      <c r="AH52" s="166" t="s">
        <v>861</v>
      </c>
      <c r="AI52" s="166" t="s">
        <v>1251</v>
      </c>
      <c r="AJ52" s="22" t="s">
        <v>1072</v>
      </c>
      <c r="AK52" s="62" t="s">
        <v>499</v>
      </c>
    </row>
    <row r="53" spans="1:37" customFormat="1" ht="21" x14ac:dyDescent="0.25">
      <c r="A53" s="154"/>
      <c r="B53" s="112" t="s">
        <v>782</v>
      </c>
      <c r="C53" s="155"/>
      <c r="D53" s="22"/>
      <c r="E53" s="2" t="s">
        <v>94</v>
      </c>
      <c r="F53" s="2" t="s">
        <v>961</v>
      </c>
      <c r="G53" s="7" t="s">
        <v>1304</v>
      </c>
      <c r="H53" s="7">
        <v>6009</v>
      </c>
      <c r="I53" s="1">
        <v>429</v>
      </c>
      <c r="J53" s="1" t="s">
        <v>1303</v>
      </c>
      <c r="K53" s="1"/>
      <c r="L53" s="22" t="s">
        <v>1309</v>
      </c>
      <c r="M53" s="2" t="s">
        <v>940</v>
      </c>
      <c r="N53" s="93"/>
      <c r="O53" s="22" t="s">
        <v>873</v>
      </c>
      <c r="P53" s="36"/>
      <c r="Q53" s="159">
        <v>656</v>
      </c>
      <c r="R53" s="159">
        <v>558</v>
      </c>
      <c r="S53" s="159">
        <v>605</v>
      </c>
      <c r="T53" s="159">
        <v>593</v>
      </c>
      <c r="U53" s="159">
        <v>547</v>
      </c>
      <c r="V53" s="159">
        <v>536</v>
      </c>
      <c r="W53" s="159">
        <v>536</v>
      </c>
      <c r="X53" s="175">
        <f t="shared" si="3"/>
        <v>-11</v>
      </c>
      <c r="Y53" s="32">
        <f t="shared" si="4"/>
        <v>0</v>
      </c>
      <c r="Z53" s="40" t="s">
        <v>1167</v>
      </c>
      <c r="AA53" s="63"/>
      <c r="AB53" s="93"/>
      <c r="AC53" s="21">
        <v>311962</v>
      </c>
      <c r="AD53" s="21">
        <v>135708</v>
      </c>
      <c r="AE53" s="163" t="s">
        <v>1318</v>
      </c>
      <c r="AF53" s="167">
        <v>0.06</v>
      </c>
      <c r="AG53" s="169"/>
      <c r="AH53" s="166" t="s">
        <v>860</v>
      </c>
      <c r="AI53" s="166" t="s">
        <v>1251</v>
      </c>
      <c r="AJ53" s="1" t="s">
        <v>1314</v>
      </c>
      <c r="AK53" s="62" t="s">
        <v>496</v>
      </c>
    </row>
    <row r="54" spans="1:37" customFormat="1" x14ac:dyDescent="0.25">
      <c r="A54" s="153"/>
      <c r="B54" s="112">
        <v>36329</v>
      </c>
      <c r="C54" s="2"/>
      <c r="D54" s="1"/>
      <c r="E54" s="2" t="s">
        <v>234</v>
      </c>
      <c r="F54" s="2" t="s">
        <v>99</v>
      </c>
      <c r="G54" s="7" t="s">
        <v>1304</v>
      </c>
      <c r="H54" s="21">
        <v>6414</v>
      </c>
      <c r="I54" s="22"/>
      <c r="J54" s="158"/>
      <c r="K54" s="22"/>
      <c r="L54" s="155"/>
      <c r="M54" s="155" t="s">
        <v>237</v>
      </c>
      <c r="N54" s="22" t="s">
        <v>1320</v>
      </c>
      <c r="O54" s="161" t="s">
        <v>1520</v>
      </c>
      <c r="P54" s="36"/>
      <c r="Q54" s="22">
        <v>388</v>
      </c>
      <c r="R54" s="22">
        <v>42</v>
      </c>
      <c r="S54" s="22">
        <v>68</v>
      </c>
      <c r="T54" s="22">
        <v>118</v>
      </c>
      <c r="U54" s="22">
        <v>54</v>
      </c>
      <c r="V54" s="22">
        <v>54</v>
      </c>
      <c r="W54" s="22">
        <v>54</v>
      </c>
      <c r="X54" s="175">
        <f t="shared" si="3"/>
        <v>0</v>
      </c>
      <c r="Y54" s="32">
        <f t="shared" si="4"/>
        <v>0</v>
      </c>
      <c r="Z54" s="40" t="s">
        <v>1167</v>
      </c>
      <c r="AA54" s="63"/>
      <c r="AB54" s="93"/>
      <c r="AC54" s="21"/>
      <c r="AD54" s="21">
        <v>138822</v>
      </c>
      <c r="AE54" s="160" t="s">
        <v>1355</v>
      </c>
      <c r="AF54" s="167"/>
      <c r="AG54" s="170"/>
      <c r="AH54" s="172"/>
      <c r="AI54" s="166" t="s">
        <v>1251</v>
      </c>
      <c r="AJ54" s="22" t="s">
        <v>1374</v>
      </c>
      <c r="AK54" s="62" t="s">
        <v>501</v>
      </c>
    </row>
    <row r="55" spans="1:37" customFormat="1" x14ac:dyDescent="0.25">
      <c r="A55" s="153"/>
      <c r="B55" s="112" t="s">
        <v>782</v>
      </c>
      <c r="C55" s="2"/>
      <c r="D55" s="1"/>
      <c r="E55" s="2" t="s">
        <v>234</v>
      </c>
      <c r="F55" s="2" t="s">
        <v>236</v>
      </c>
      <c r="G55" s="7" t="s">
        <v>1304</v>
      </c>
      <c r="H55" s="7">
        <v>9715</v>
      </c>
      <c r="I55" s="1">
        <v>550</v>
      </c>
      <c r="J55" s="1" t="s">
        <v>1303</v>
      </c>
      <c r="K55" s="1"/>
      <c r="L55" s="160" t="s">
        <v>1309</v>
      </c>
      <c r="M55" s="2" t="s">
        <v>237</v>
      </c>
      <c r="N55" s="93"/>
      <c r="O55" s="22" t="s">
        <v>1520</v>
      </c>
      <c r="P55" s="36"/>
      <c r="Q55" s="22">
        <v>56</v>
      </c>
      <c r="R55" s="22">
        <v>382</v>
      </c>
      <c r="S55" s="22">
        <v>382</v>
      </c>
      <c r="T55" s="22">
        <v>382</v>
      </c>
      <c r="U55" s="22">
        <v>234</v>
      </c>
      <c r="V55" s="22">
        <v>375</v>
      </c>
      <c r="W55" s="22">
        <v>375</v>
      </c>
      <c r="X55" s="175">
        <f t="shared" si="3"/>
        <v>141</v>
      </c>
      <c r="Y55" s="32">
        <f t="shared" si="4"/>
        <v>0</v>
      </c>
      <c r="Z55" s="40" t="s">
        <v>1167</v>
      </c>
      <c r="AA55" s="63"/>
      <c r="AB55" s="93"/>
      <c r="AC55" s="21">
        <v>304696</v>
      </c>
      <c r="AD55" s="21">
        <v>125830</v>
      </c>
      <c r="AE55" s="163" t="s">
        <v>1355</v>
      </c>
      <c r="AF55" s="167">
        <v>5.5E-2</v>
      </c>
      <c r="AG55" s="169"/>
      <c r="AH55" s="166" t="s">
        <v>861</v>
      </c>
      <c r="AI55" s="166" t="s">
        <v>1251</v>
      </c>
      <c r="AJ55" s="1" t="s">
        <v>238</v>
      </c>
      <c r="AK55" s="62" t="s">
        <v>501</v>
      </c>
    </row>
    <row r="56" spans="1:37" customFormat="1" ht="21" x14ac:dyDescent="0.25">
      <c r="A56" s="38"/>
      <c r="B56" s="137" t="s">
        <v>782</v>
      </c>
      <c r="C56" s="44"/>
      <c r="D56" s="39"/>
      <c r="E56" s="2" t="s">
        <v>1070</v>
      </c>
      <c r="F56" s="44" t="s">
        <v>198</v>
      </c>
      <c r="G56" s="45" t="s">
        <v>1304</v>
      </c>
      <c r="H56" s="45">
        <v>9694</v>
      </c>
      <c r="I56" s="39">
        <v>550</v>
      </c>
      <c r="J56" s="39" t="s">
        <v>1303</v>
      </c>
      <c r="K56" s="39"/>
      <c r="L56" s="10" t="s">
        <v>1309</v>
      </c>
      <c r="M56" s="44" t="s">
        <v>160</v>
      </c>
      <c r="O56" s="10" t="s">
        <v>1520</v>
      </c>
      <c r="P56" s="53"/>
      <c r="Q56" s="10">
        <v>3265</v>
      </c>
      <c r="R56" s="22">
        <f>5250-2017</f>
        <v>3233</v>
      </c>
      <c r="S56" s="10">
        <v>2759</v>
      </c>
      <c r="T56" s="10">
        <v>3018</v>
      </c>
      <c r="U56" s="22">
        <f>4321+425</f>
        <v>4746</v>
      </c>
      <c r="V56" s="10">
        <v>4340</v>
      </c>
      <c r="W56" s="22">
        <v>4065</v>
      </c>
      <c r="X56" s="175">
        <f t="shared" si="3"/>
        <v>-681</v>
      </c>
      <c r="Y56" s="35">
        <f t="shared" si="4"/>
        <v>-275</v>
      </c>
      <c r="Z56" s="40" t="s">
        <v>425</v>
      </c>
      <c r="AA56" s="62"/>
      <c r="AC56" s="26">
        <v>366970</v>
      </c>
      <c r="AD56" s="26">
        <v>138279</v>
      </c>
      <c r="AE56" s="48" t="s">
        <v>1318</v>
      </c>
      <c r="AF56" s="128">
        <v>0.05</v>
      </c>
      <c r="AG56" s="125"/>
      <c r="AH56" s="52" t="s">
        <v>860</v>
      </c>
      <c r="AI56" s="52" t="s">
        <v>1251</v>
      </c>
      <c r="AJ56" s="39" t="s">
        <v>196</v>
      </c>
      <c r="AK56" s="62" t="s">
        <v>500</v>
      </c>
    </row>
    <row r="57" spans="1:37" customFormat="1" x14ac:dyDescent="0.25">
      <c r="A57" s="18"/>
      <c r="B57" s="137">
        <v>36423</v>
      </c>
      <c r="C57" s="44"/>
      <c r="D57" s="39"/>
      <c r="E57" s="11" t="s">
        <v>252</v>
      </c>
      <c r="F57" s="11" t="s">
        <v>451</v>
      </c>
      <c r="G57" s="45" t="s">
        <v>1304</v>
      </c>
      <c r="H57" s="26">
        <v>6850</v>
      </c>
      <c r="I57" s="10"/>
      <c r="J57" s="27"/>
      <c r="K57" s="10"/>
      <c r="L57" s="11"/>
      <c r="M57" s="11" t="s">
        <v>184</v>
      </c>
      <c r="N57" s="10" t="s">
        <v>1320</v>
      </c>
      <c r="O57" s="22" t="s">
        <v>1033</v>
      </c>
      <c r="P57" s="53"/>
      <c r="Q57" s="10">
        <v>260</v>
      </c>
      <c r="R57" s="10">
        <v>152</v>
      </c>
      <c r="S57" s="10">
        <v>108</v>
      </c>
      <c r="T57" s="10">
        <v>0</v>
      </c>
      <c r="U57" s="10">
        <v>732</v>
      </c>
      <c r="V57" s="10">
        <v>175</v>
      </c>
      <c r="W57" s="10">
        <v>175</v>
      </c>
      <c r="X57" s="175">
        <f t="shared" si="3"/>
        <v>-557</v>
      </c>
      <c r="Y57" s="35">
        <f t="shared" si="4"/>
        <v>0</v>
      </c>
      <c r="Z57" s="40" t="s">
        <v>1167</v>
      </c>
      <c r="AA57" s="62"/>
      <c r="AC57" s="26"/>
      <c r="AD57" s="26">
        <v>500658</v>
      </c>
      <c r="AE57" s="12" t="s">
        <v>1355</v>
      </c>
      <c r="AF57" s="128"/>
      <c r="AG57" s="126"/>
      <c r="AH57" s="52"/>
      <c r="AI57" s="52" t="s">
        <v>1251</v>
      </c>
      <c r="AJ57" s="10" t="s">
        <v>1216</v>
      </c>
      <c r="AK57" s="62" t="s">
        <v>496</v>
      </c>
    </row>
    <row r="58" spans="1:37" customFormat="1" x14ac:dyDescent="0.25">
      <c r="A58" s="38"/>
      <c r="B58" s="137"/>
      <c r="C58" s="44"/>
      <c r="D58" s="39"/>
      <c r="E58" s="44" t="s">
        <v>443</v>
      </c>
      <c r="F58" s="44" t="s">
        <v>444</v>
      </c>
      <c r="G58" s="45"/>
      <c r="H58" s="45">
        <v>438</v>
      </c>
      <c r="I58" s="39"/>
      <c r="J58" s="39"/>
      <c r="K58" s="39"/>
      <c r="L58" s="12"/>
      <c r="M58" s="44"/>
      <c r="O58" s="22" t="s">
        <v>1255</v>
      </c>
      <c r="P58" s="53"/>
      <c r="Q58" s="10"/>
      <c r="R58" s="10">
        <v>135</v>
      </c>
      <c r="S58" s="10"/>
      <c r="T58" s="10">
        <v>0</v>
      </c>
      <c r="U58" s="10">
        <v>128</v>
      </c>
      <c r="V58" s="10">
        <v>121</v>
      </c>
      <c r="W58" s="10">
        <v>121</v>
      </c>
      <c r="X58" s="175">
        <f t="shared" si="3"/>
        <v>-7</v>
      </c>
      <c r="Y58" s="35">
        <f t="shared" si="4"/>
        <v>0</v>
      </c>
      <c r="Z58" s="40" t="s">
        <v>1167</v>
      </c>
      <c r="AA58" s="62"/>
      <c r="AC58" s="26"/>
      <c r="AD58" s="26">
        <v>380710</v>
      </c>
      <c r="AE58" s="48"/>
      <c r="AF58" s="128"/>
      <c r="AG58" s="125"/>
      <c r="AH58" s="52"/>
      <c r="AI58" s="52"/>
      <c r="AJ58" s="39"/>
      <c r="AK58" s="62" t="s">
        <v>500</v>
      </c>
    </row>
    <row r="59" spans="1:37" customFormat="1" x14ac:dyDescent="0.25">
      <c r="A59" s="153"/>
      <c r="B59" s="112" t="s">
        <v>782</v>
      </c>
      <c r="C59" s="2"/>
      <c r="D59" s="1"/>
      <c r="E59" s="155" t="s">
        <v>928</v>
      </c>
      <c r="F59" s="155" t="s">
        <v>388</v>
      </c>
      <c r="G59" s="7" t="s">
        <v>1304</v>
      </c>
      <c r="H59" s="21">
        <v>2673</v>
      </c>
      <c r="I59" s="22"/>
      <c r="J59" s="158"/>
      <c r="K59" s="22"/>
      <c r="L59" s="155"/>
      <c r="M59" s="155" t="s">
        <v>928</v>
      </c>
      <c r="N59" s="22"/>
      <c r="O59" s="161" t="s">
        <v>873</v>
      </c>
      <c r="P59" s="36"/>
      <c r="Q59" s="22">
        <v>5</v>
      </c>
      <c r="R59" s="22">
        <v>2</v>
      </c>
      <c r="S59" s="22">
        <v>1</v>
      </c>
      <c r="T59" s="22">
        <v>1</v>
      </c>
      <c r="U59" s="22">
        <v>1</v>
      </c>
      <c r="V59" s="22">
        <v>2</v>
      </c>
      <c r="W59" s="22">
        <v>2</v>
      </c>
      <c r="X59" s="175">
        <f t="shared" si="3"/>
        <v>1</v>
      </c>
      <c r="Y59" s="32">
        <f t="shared" si="4"/>
        <v>0</v>
      </c>
      <c r="Z59" s="40" t="s">
        <v>1167</v>
      </c>
      <c r="AA59" s="63"/>
      <c r="AB59" s="93"/>
      <c r="AC59" s="21"/>
      <c r="AD59" s="21">
        <v>137632</v>
      </c>
      <c r="AE59" s="160" t="s">
        <v>1355</v>
      </c>
      <c r="AF59" s="167">
        <v>0.06</v>
      </c>
      <c r="AG59" s="170"/>
      <c r="AH59" s="166" t="s">
        <v>861</v>
      </c>
      <c r="AI59" s="166" t="s">
        <v>1251</v>
      </c>
      <c r="AJ59" s="22" t="s">
        <v>651</v>
      </c>
      <c r="AK59" s="62" t="s">
        <v>501</v>
      </c>
    </row>
    <row r="60" spans="1:37" customFormat="1" x14ac:dyDescent="0.25">
      <c r="A60" s="153"/>
      <c r="B60" s="112" t="s">
        <v>782</v>
      </c>
      <c r="C60" s="2"/>
      <c r="D60" s="1"/>
      <c r="E60" s="155" t="s">
        <v>928</v>
      </c>
      <c r="F60" s="155" t="s">
        <v>927</v>
      </c>
      <c r="G60" s="7" t="s">
        <v>1304</v>
      </c>
      <c r="H60" s="21">
        <v>2677</v>
      </c>
      <c r="I60" s="22"/>
      <c r="J60" s="158"/>
      <c r="K60" s="22"/>
      <c r="L60" s="155"/>
      <c r="M60" s="155" t="s">
        <v>928</v>
      </c>
      <c r="N60" s="22"/>
      <c r="O60" s="161" t="s">
        <v>873</v>
      </c>
      <c r="P60" s="36"/>
      <c r="Q60" s="22">
        <v>0</v>
      </c>
      <c r="R60" s="22">
        <v>1</v>
      </c>
      <c r="S60" s="22">
        <v>1</v>
      </c>
      <c r="T60" s="22">
        <v>1</v>
      </c>
      <c r="U60" s="22">
        <v>1</v>
      </c>
      <c r="V60" s="22">
        <v>1</v>
      </c>
      <c r="W60" s="22">
        <v>1</v>
      </c>
      <c r="X60" s="175">
        <f t="shared" si="3"/>
        <v>0</v>
      </c>
      <c r="Y60" s="32">
        <f t="shared" si="4"/>
        <v>0</v>
      </c>
      <c r="Z60" s="40" t="s">
        <v>1167</v>
      </c>
      <c r="AA60" s="63"/>
      <c r="AB60" s="93"/>
      <c r="AC60" s="21">
        <v>313274</v>
      </c>
      <c r="AD60" s="21">
        <v>137632</v>
      </c>
      <c r="AE60" s="160" t="s">
        <v>1355</v>
      </c>
      <c r="AF60" s="167">
        <v>0.06</v>
      </c>
      <c r="AG60" s="170"/>
      <c r="AH60" s="166" t="s">
        <v>861</v>
      </c>
      <c r="AI60" s="166" t="s">
        <v>1251</v>
      </c>
      <c r="AJ60" s="22" t="s">
        <v>651</v>
      </c>
      <c r="AK60" s="62" t="s">
        <v>501</v>
      </c>
    </row>
    <row r="61" spans="1:37" customFormat="1" x14ac:dyDescent="0.25">
      <c r="A61" s="154"/>
      <c r="B61" s="112">
        <v>36325</v>
      </c>
      <c r="C61" s="2"/>
      <c r="D61" s="1"/>
      <c r="E61" s="155" t="s">
        <v>1128</v>
      </c>
      <c r="F61" s="155" t="s">
        <v>1129</v>
      </c>
      <c r="G61" s="7" t="s">
        <v>1304</v>
      </c>
      <c r="H61" s="21">
        <v>9828</v>
      </c>
      <c r="I61" s="22"/>
      <c r="J61" s="158"/>
      <c r="K61" s="22"/>
      <c r="L61" s="155"/>
      <c r="M61" s="155"/>
      <c r="N61" s="22" t="s">
        <v>1320</v>
      </c>
      <c r="O61" s="30" t="s">
        <v>1124</v>
      </c>
      <c r="P61" s="36"/>
      <c r="Q61" s="22">
        <v>1200</v>
      </c>
      <c r="R61" s="22">
        <v>1786</v>
      </c>
      <c r="S61" s="22">
        <v>2879</v>
      </c>
      <c r="T61" s="22">
        <v>2672</v>
      </c>
      <c r="U61" s="22">
        <v>2116</v>
      </c>
      <c r="V61" s="22">
        <v>2005</v>
      </c>
      <c r="W61" s="22">
        <v>2005</v>
      </c>
      <c r="X61" s="175">
        <f t="shared" si="3"/>
        <v>-111</v>
      </c>
      <c r="Y61" s="32">
        <f t="shared" si="4"/>
        <v>0</v>
      </c>
      <c r="Z61" s="40" t="s">
        <v>1167</v>
      </c>
      <c r="AA61" s="63"/>
      <c r="AB61" s="93"/>
      <c r="AC61" s="21"/>
      <c r="AD61" s="21">
        <v>252799</v>
      </c>
      <c r="AE61" s="160" t="s">
        <v>1355</v>
      </c>
      <c r="AF61" s="167"/>
      <c r="AG61" s="170"/>
      <c r="AH61" s="166"/>
      <c r="AI61" s="166" t="s">
        <v>1251</v>
      </c>
      <c r="AJ61" s="22"/>
      <c r="AK61" s="62" t="s">
        <v>498</v>
      </c>
    </row>
    <row r="62" spans="1:37" customFormat="1" x14ac:dyDescent="0.25">
      <c r="A62" s="154"/>
      <c r="B62" s="112"/>
      <c r="C62" s="2"/>
      <c r="D62" s="1"/>
      <c r="E62" s="155" t="s">
        <v>1543</v>
      </c>
      <c r="F62" s="218" t="s">
        <v>98</v>
      </c>
      <c r="G62" s="7"/>
      <c r="H62" s="21">
        <v>6284</v>
      </c>
      <c r="I62" s="22"/>
      <c r="J62" s="158"/>
      <c r="K62" s="22"/>
      <c r="L62" s="155"/>
      <c r="M62" s="155"/>
      <c r="N62" s="22"/>
      <c r="O62" s="161" t="s">
        <v>1520</v>
      </c>
      <c r="P62" s="36"/>
      <c r="Q62" s="22">
        <v>506</v>
      </c>
      <c r="R62" s="22">
        <v>374</v>
      </c>
      <c r="S62" s="22">
        <v>441</v>
      </c>
      <c r="T62" s="22">
        <v>523</v>
      </c>
      <c r="U62" s="22">
        <v>423</v>
      </c>
      <c r="V62" s="22">
        <v>361</v>
      </c>
      <c r="W62" s="22">
        <v>361</v>
      </c>
      <c r="X62" s="175">
        <f t="shared" si="3"/>
        <v>-62</v>
      </c>
      <c r="Y62" s="32"/>
      <c r="Z62" s="40" t="s">
        <v>1167</v>
      </c>
      <c r="AA62" s="63"/>
      <c r="AB62" s="93"/>
      <c r="AC62" s="21"/>
      <c r="AD62" s="21">
        <v>159330</v>
      </c>
      <c r="AE62" s="160"/>
      <c r="AF62" s="167"/>
      <c r="AG62" s="170"/>
      <c r="AH62" s="166"/>
      <c r="AI62" s="166"/>
      <c r="AJ62" s="22"/>
      <c r="AK62" s="62" t="s">
        <v>498</v>
      </c>
    </row>
    <row r="63" spans="1:37" customFormat="1" x14ac:dyDescent="0.25">
      <c r="A63" s="38"/>
      <c r="B63" s="137" t="s">
        <v>782</v>
      </c>
      <c r="C63" s="44"/>
      <c r="D63" s="39"/>
      <c r="E63" s="44" t="s">
        <v>95</v>
      </c>
      <c r="F63" s="44" t="s">
        <v>1521</v>
      </c>
      <c r="G63" s="7" t="s">
        <v>1304</v>
      </c>
      <c r="H63" s="45">
        <v>4062</v>
      </c>
      <c r="I63" s="1">
        <v>487</v>
      </c>
      <c r="J63" s="1" t="s">
        <v>1303</v>
      </c>
      <c r="K63" s="1"/>
      <c r="L63" s="22" t="s">
        <v>1309</v>
      </c>
      <c r="M63" s="2" t="s">
        <v>1522</v>
      </c>
      <c r="N63" s="93"/>
      <c r="O63" s="10" t="s">
        <v>1520</v>
      </c>
      <c r="P63" s="36"/>
      <c r="Q63" s="22">
        <v>183</v>
      </c>
      <c r="R63" s="10">
        <v>0</v>
      </c>
      <c r="S63" s="10">
        <v>152</v>
      </c>
      <c r="T63" s="10">
        <v>145</v>
      </c>
      <c r="U63" s="10">
        <v>1</v>
      </c>
      <c r="V63" s="10">
        <v>0</v>
      </c>
      <c r="W63" s="10">
        <v>0</v>
      </c>
      <c r="X63" s="175">
        <f t="shared" si="3"/>
        <v>-1</v>
      </c>
      <c r="Y63" s="32">
        <f>+W63-V63</f>
        <v>0</v>
      </c>
      <c r="Z63" s="40" t="s">
        <v>1167</v>
      </c>
      <c r="AA63" s="63"/>
      <c r="AB63" s="93"/>
      <c r="AC63" s="21">
        <v>348355</v>
      </c>
      <c r="AD63" s="26">
        <v>51700</v>
      </c>
      <c r="AE63" s="163" t="s">
        <v>1318</v>
      </c>
      <c r="AF63" s="167">
        <v>0.16</v>
      </c>
      <c r="AG63" s="169">
        <v>9812</v>
      </c>
      <c r="AH63" s="166" t="s">
        <v>916</v>
      </c>
      <c r="AI63" s="166" t="s">
        <v>1251</v>
      </c>
      <c r="AJ63" s="39" t="s">
        <v>655</v>
      </c>
      <c r="AK63" s="62" t="s">
        <v>501</v>
      </c>
    </row>
    <row r="64" spans="1:37" customFormat="1" x14ac:dyDescent="0.25">
      <c r="A64" s="18"/>
      <c r="B64" s="137" t="s">
        <v>782</v>
      </c>
      <c r="C64" s="44"/>
      <c r="D64" s="39"/>
      <c r="E64" s="44" t="s">
        <v>308</v>
      </c>
      <c r="F64" s="44" t="s">
        <v>309</v>
      </c>
      <c r="G64" s="7" t="s">
        <v>1304</v>
      </c>
      <c r="H64" s="45">
        <v>6595</v>
      </c>
      <c r="I64" s="1">
        <v>601</v>
      </c>
      <c r="J64" s="1" t="s">
        <v>1303</v>
      </c>
      <c r="K64" s="1"/>
      <c r="L64" s="160" t="s">
        <v>1309</v>
      </c>
      <c r="M64" s="2" t="s">
        <v>310</v>
      </c>
      <c r="N64" s="93"/>
      <c r="O64" s="10" t="s">
        <v>293</v>
      </c>
      <c r="P64" s="36"/>
      <c r="Q64" s="10">
        <v>57</v>
      </c>
      <c r="R64" s="10">
        <v>65</v>
      </c>
      <c r="S64" s="10">
        <v>52</v>
      </c>
      <c r="T64" s="10">
        <v>53</v>
      </c>
      <c r="U64" s="10">
        <v>63</v>
      </c>
      <c r="V64" s="10">
        <v>91</v>
      </c>
      <c r="W64" s="10">
        <v>91</v>
      </c>
      <c r="X64" s="175">
        <f t="shared" si="3"/>
        <v>28</v>
      </c>
      <c r="Y64" s="32">
        <f>+W64-V64</f>
        <v>0</v>
      </c>
      <c r="Z64" s="40" t="s">
        <v>1167</v>
      </c>
      <c r="AA64" s="63"/>
      <c r="AB64" s="93"/>
      <c r="AC64" s="21">
        <v>358922</v>
      </c>
      <c r="AD64" s="26">
        <v>138472</v>
      </c>
      <c r="AE64" s="163" t="s">
        <v>1318</v>
      </c>
      <c r="AF64" s="143">
        <v>0.33</v>
      </c>
      <c r="AG64" s="142">
        <v>9907</v>
      </c>
      <c r="AH64" s="22" t="s">
        <v>520</v>
      </c>
      <c r="AI64" s="166" t="s">
        <v>1251</v>
      </c>
      <c r="AJ64" s="39" t="s">
        <v>1146</v>
      </c>
      <c r="AK64" s="62" t="s">
        <v>502</v>
      </c>
    </row>
    <row r="65" spans="1:37" customFormat="1" x14ac:dyDescent="0.25">
      <c r="A65" s="154"/>
      <c r="B65" s="112"/>
      <c r="C65" s="2"/>
      <c r="D65" s="1"/>
      <c r="E65" s="155" t="s">
        <v>445</v>
      </c>
      <c r="F65" s="155" t="s">
        <v>446</v>
      </c>
      <c r="G65" s="7"/>
      <c r="H65" s="21">
        <v>3527</v>
      </c>
      <c r="I65" s="22"/>
      <c r="J65" s="158"/>
      <c r="K65" s="22"/>
      <c r="L65" s="155"/>
      <c r="M65" s="155"/>
      <c r="N65" s="22"/>
      <c r="O65" s="161" t="s">
        <v>1505</v>
      </c>
      <c r="P65" s="36"/>
      <c r="Q65" s="22"/>
      <c r="R65" s="22">
        <v>1935</v>
      </c>
      <c r="S65" s="22"/>
      <c r="T65" s="22">
        <v>0</v>
      </c>
      <c r="U65" s="22">
        <v>1481</v>
      </c>
      <c r="V65" s="22">
        <v>2846</v>
      </c>
      <c r="W65" s="22">
        <f>1641-103</f>
        <v>1538</v>
      </c>
      <c r="X65" s="175">
        <f t="shared" si="3"/>
        <v>57</v>
      </c>
      <c r="Y65" s="32"/>
      <c r="Z65" s="40" t="s">
        <v>413</v>
      </c>
      <c r="AA65" s="63"/>
      <c r="AB65" s="93"/>
      <c r="AC65" s="21"/>
      <c r="AD65" s="21">
        <v>449243</v>
      </c>
      <c r="AE65" s="160"/>
      <c r="AF65" s="167"/>
      <c r="AG65" s="170"/>
      <c r="AH65" s="166"/>
      <c r="AI65" s="166"/>
      <c r="AJ65" s="22"/>
      <c r="AK65" s="62" t="s">
        <v>496</v>
      </c>
    </row>
    <row r="66" spans="1:37" customFormat="1" ht="21" x14ac:dyDescent="0.25">
      <c r="A66" s="153"/>
      <c r="B66" s="112" t="s">
        <v>782</v>
      </c>
      <c r="C66" s="2"/>
      <c r="D66" s="1"/>
      <c r="E66" s="2" t="s">
        <v>646</v>
      </c>
      <c r="F66" s="2" t="s">
        <v>171</v>
      </c>
      <c r="G66" s="7" t="s">
        <v>1304</v>
      </c>
      <c r="H66" s="7">
        <v>6569</v>
      </c>
      <c r="I66" s="1">
        <v>764</v>
      </c>
      <c r="J66" s="1" t="s">
        <v>1303</v>
      </c>
      <c r="K66" s="1">
        <v>1</v>
      </c>
      <c r="L66" s="160" t="s">
        <v>1309</v>
      </c>
      <c r="M66" s="2" t="s">
        <v>794</v>
      </c>
      <c r="N66" s="93"/>
      <c r="O66" s="22" t="s">
        <v>600</v>
      </c>
      <c r="P66" s="36"/>
      <c r="Q66" s="22">
        <v>3427</v>
      </c>
      <c r="R66" s="22">
        <v>1443</v>
      </c>
      <c r="S66" s="22">
        <v>2280</v>
      </c>
      <c r="T66" s="22">
        <v>1997</v>
      </c>
      <c r="U66" s="22">
        <v>1512</v>
      </c>
      <c r="V66" s="22">
        <v>1530</v>
      </c>
      <c r="W66" s="22">
        <v>1530</v>
      </c>
      <c r="X66" s="175">
        <f t="shared" si="3"/>
        <v>18</v>
      </c>
      <c r="Y66" s="32">
        <f t="shared" ref="Y66:Y90" si="5">+W66-V66</f>
        <v>0</v>
      </c>
      <c r="Z66" s="40" t="s">
        <v>1167</v>
      </c>
      <c r="AA66" s="63"/>
      <c r="AB66" s="93"/>
      <c r="AC66" s="21">
        <v>370007</v>
      </c>
      <c r="AD66" s="21">
        <v>138528</v>
      </c>
      <c r="AE66" s="163" t="s">
        <v>1318</v>
      </c>
      <c r="AF66" s="167">
        <v>0.06</v>
      </c>
      <c r="AG66" s="169"/>
      <c r="AH66" s="166" t="s">
        <v>860</v>
      </c>
      <c r="AI66" s="166" t="s">
        <v>1251</v>
      </c>
      <c r="AJ66" s="1" t="s">
        <v>729</v>
      </c>
      <c r="AK66" s="62" t="s">
        <v>499</v>
      </c>
    </row>
    <row r="67" spans="1:37" customFormat="1" ht="21" x14ac:dyDescent="0.25">
      <c r="A67" s="154"/>
      <c r="B67" s="112" t="s">
        <v>782</v>
      </c>
      <c r="C67" s="2"/>
      <c r="D67" s="1"/>
      <c r="E67" s="2" t="s">
        <v>646</v>
      </c>
      <c r="F67" s="2" t="s">
        <v>1410</v>
      </c>
      <c r="G67" s="7" t="s">
        <v>1304</v>
      </c>
      <c r="H67" s="7">
        <v>9695</v>
      </c>
      <c r="I67" s="1">
        <v>427</v>
      </c>
      <c r="J67" s="1" t="s">
        <v>1303</v>
      </c>
      <c r="K67" s="1">
        <v>1</v>
      </c>
      <c r="L67" s="22" t="s">
        <v>1309</v>
      </c>
      <c r="M67" s="2" t="s">
        <v>1409</v>
      </c>
      <c r="N67" s="93"/>
      <c r="O67" s="22" t="s">
        <v>1311</v>
      </c>
      <c r="P67" s="36"/>
      <c r="Q67" s="22">
        <v>289</v>
      </c>
      <c r="R67" s="22">
        <v>265</v>
      </c>
      <c r="S67" s="22">
        <v>218</v>
      </c>
      <c r="T67" s="22">
        <v>203</v>
      </c>
      <c r="U67" s="22">
        <v>217</v>
      </c>
      <c r="V67" s="22">
        <v>82</v>
      </c>
      <c r="W67" s="22">
        <v>82</v>
      </c>
      <c r="X67" s="175">
        <f t="shared" si="3"/>
        <v>-135</v>
      </c>
      <c r="Y67" s="32">
        <f t="shared" si="5"/>
        <v>0</v>
      </c>
      <c r="Z67" s="40" t="s">
        <v>1167</v>
      </c>
      <c r="AA67" s="63"/>
      <c r="AB67" s="93"/>
      <c r="AC67" s="21">
        <v>122174</v>
      </c>
      <c r="AD67" s="21">
        <v>502844</v>
      </c>
      <c r="AE67" s="163" t="s">
        <v>1355</v>
      </c>
      <c r="AF67" s="167">
        <v>0.22900000000000001</v>
      </c>
      <c r="AG67" s="169"/>
      <c r="AH67" s="166" t="s">
        <v>860</v>
      </c>
      <c r="AI67" s="166" t="s">
        <v>1251</v>
      </c>
      <c r="AJ67" s="1" t="s">
        <v>1411</v>
      </c>
      <c r="AK67" s="62" t="s">
        <v>498</v>
      </c>
    </row>
    <row r="68" spans="1:37" customFormat="1" x14ac:dyDescent="0.25">
      <c r="A68" s="18"/>
      <c r="B68" s="137" t="s">
        <v>782</v>
      </c>
      <c r="C68" s="44"/>
      <c r="D68" s="39"/>
      <c r="E68" s="11" t="s">
        <v>1481</v>
      </c>
      <c r="F68" s="11" t="s">
        <v>979</v>
      </c>
      <c r="G68" s="7" t="s">
        <v>1304</v>
      </c>
      <c r="H68" s="26">
        <v>6778</v>
      </c>
      <c r="I68" s="22"/>
      <c r="J68" s="158"/>
      <c r="K68" s="22"/>
      <c r="L68" s="155"/>
      <c r="M68" s="155" t="s">
        <v>980</v>
      </c>
      <c r="N68" s="22"/>
      <c r="O68" s="30" t="s">
        <v>873</v>
      </c>
      <c r="P68" s="36"/>
      <c r="Q68" s="10">
        <v>198</v>
      </c>
      <c r="R68" s="10">
        <v>171</v>
      </c>
      <c r="S68" s="10">
        <v>132</v>
      </c>
      <c r="T68" s="10">
        <v>128</v>
      </c>
      <c r="U68" s="10">
        <v>152</v>
      </c>
      <c r="V68" s="10">
        <v>114</v>
      </c>
      <c r="W68" s="10">
        <v>114</v>
      </c>
      <c r="X68" s="175">
        <f t="shared" si="3"/>
        <v>-38</v>
      </c>
      <c r="Y68" s="32">
        <f t="shared" si="5"/>
        <v>0</v>
      </c>
      <c r="Z68" s="40" t="s">
        <v>1167</v>
      </c>
      <c r="AA68" s="63"/>
      <c r="AB68" s="93"/>
      <c r="AC68" s="21">
        <v>361742</v>
      </c>
      <c r="AD68" s="26">
        <v>137206</v>
      </c>
      <c r="AE68" s="160" t="s">
        <v>1318</v>
      </c>
      <c r="AF68" s="167">
        <v>0.06</v>
      </c>
      <c r="AG68" s="170"/>
      <c r="AH68" s="166" t="s">
        <v>861</v>
      </c>
      <c r="AI68" s="166" t="s">
        <v>1251</v>
      </c>
      <c r="AJ68" s="10" t="s">
        <v>1148</v>
      </c>
      <c r="AK68" s="62" t="s">
        <v>499</v>
      </c>
    </row>
    <row r="69" spans="1:37" customFormat="1" x14ac:dyDescent="0.25">
      <c r="A69" s="154"/>
      <c r="B69" s="112" t="s">
        <v>782</v>
      </c>
      <c r="C69" s="2"/>
      <c r="D69" s="1"/>
      <c r="E69" s="2" t="s">
        <v>1025</v>
      </c>
      <c r="F69" s="2" t="s">
        <v>1026</v>
      </c>
      <c r="G69" s="7" t="s">
        <v>1304</v>
      </c>
      <c r="H69" s="7">
        <v>9610</v>
      </c>
      <c r="I69" s="1">
        <v>440</v>
      </c>
      <c r="J69" s="1" t="s">
        <v>1303</v>
      </c>
      <c r="K69" s="1">
        <v>1</v>
      </c>
      <c r="L69" s="160" t="s">
        <v>1309</v>
      </c>
      <c r="M69" s="2" t="s">
        <v>5</v>
      </c>
      <c r="N69" s="93"/>
      <c r="O69" s="22" t="s">
        <v>1023</v>
      </c>
      <c r="P69" s="36"/>
      <c r="Q69" s="159">
        <f>9277+6597</f>
        <v>15874</v>
      </c>
      <c r="R69" s="159">
        <v>18182</v>
      </c>
      <c r="S69" s="159">
        <v>35123</v>
      </c>
      <c r="T69" s="159">
        <v>34828</v>
      </c>
      <c r="U69" s="159">
        <v>16856</v>
      </c>
      <c r="V69" s="159">
        <v>0</v>
      </c>
      <c r="W69" s="159">
        <v>0</v>
      </c>
      <c r="X69" s="175">
        <f t="shared" ref="X69:X100" si="6">+W69-U69</f>
        <v>-16856</v>
      </c>
      <c r="Y69" s="32">
        <f t="shared" si="5"/>
        <v>0</v>
      </c>
      <c r="Z69" s="176" t="s">
        <v>411</v>
      </c>
      <c r="AA69" s="63"/>
      <c r="AB69" s="93"/>
      <c r="AC69" s="21">
        <v>313010</v>
      </c>
      <c r="AD69" s="21">
        <v>137924</v>
      </c>
      <c r="AE69" s="163" t="s">
        <v>1318</v>
      </c>
      <c r="AF69" s="167">
        <v>0.06</v>
      </c>
      <c r="AG69" s="169"/>
      <c r="AH69" s="166"/>
      <c r="AI69" s="166" t="s">
        <v>1251</v>
      </c>
      <c r="AJ69" s="1" t="s">
        <v>530</v>
      </c>
      <c r="AK69" s="62" t="s">
        <v>500</v>
      </c>
    </row>
    <row r="70" spans="1:37" customFormat="1" x14ac:dyDescent="0.25">
      <c r="A70" s="153"/>
      <c r="B70" s="112" t="s">
        <v>782</v>
      </c>
      <c r="C70" s="156"/>
      <c r="D70" s="22"/>
      <c r="E70" s="155" t="s">
        <v>283</v>
      </c>
      <c r="F70" s="155" t="s">
        <v>1476</v>
      </c>
      <c r="G70" s="7" t="s">
        <v>1304</v>
      </c>
      <c r="H70" s="21">
        <v>9771</v>
      </c>
      <c r="I70" s="22"/>
      <c r="J70" s="158"/>
      <c r="K70" s="22"/>
      <c r="L70" s="155"/>
      <c r="M70" s="155" t="s">
        <v>1331</v>
      </c>
      <c r="N70" s="22" t="s">
        <v>1320</v>
      </c>
      <c r="O70" s="161" t="s">
        <v>1520</v>
      </c>
      <c r="P70" s="36"/>
      <c r="Q70" s="159">
        <v>4938</v>
      </c>
      <c r="R70" s="159">
        <v>3131</v>
      </c>
      <c r="S70" s="159">
        <v>3331</v>
      </c>
      <c r="T70" s="159">
        <v>1118</v>
      </c>
      <c r="U70" s="159">
        <v>2067</v>
      </c>
      <c r="V70" s="159">
        <v>2052</v>
      </c>
      <c r="W70" s="159">
        <v>2052</v>
      </c>
      <c r="X70" s="175">
        <f t="shared" si="6"/>
        <v>-15</v>
      </c>
      <c r="Y70" s="32">
        <f t="shared" si="5"/>
        <v>0</v>
      </c>
      <c r="Z70" s="40" t="s">
        <v>1167</v>
      </c>
      <c r="AA70" s="63"/>
      <c r="AB70" s="93"/>
      <c r="AC70" s="21"/>
      <c r="AD70" s="21">
        <v>139501</v>
      </c>
      <c r="AE70" s="160" t="s">
        <v>1355</v>
      </c>
      <c r="AF70" s="167">
        <v>3.5000000000000003E-2</v>
      </c>
      <c r="AG70" s="169">
        <v>9906</v>
      </c>
      <c r="AH70" s="166" t="s">
        <v>780</v>
      </c>
      <c r="AI70" s="166" t="s">
        <v>1251</v>
      </c>
      <c r="AJ70" s="22" t="s">
        <v>776</v>
      </c>
      <c r="AK70" s="62" t="s">
        <v>500</v>
      </c>
    </row>
    <row r="71" spans="1:37" customFormat="1" ht="21" x14ac:dyDescent="0.25">
      <c r="A71" s="18"/>
      <c r="B71" s="137" t="s">
        <v>782</v>
      </c>
      <c r="C71" s="44"/>
      <c r="D71" s="39"/>
      <c r="E71" s="155" t="s">
        <v>513</v>
      </c>
      <c r="F71" s="155" t="s">
        <v>512</v>
      </c>
      <c r="G71" s="7" t="s">
        <v>1304</v>
      </c>
      <c r="H71" s="21">
        <v>9748</v>
      </c>
      <c r="I71" s="22"/>
      <c r="J71" s="158"/>
      <c r="K71" s="22">
        <v>1</v>
      </c>
      <c r="L71" s="155"/>
      <c r="M71" s="155" t="s">
        <v>513</v>
      </c>
      <c r="N71" s="22"/>
      <c r="O71" s="161" t="s">
        <v>466</v>
      </c>
      <c r="P71" s="36"/>
      <c r="Q71" s="159">
        <v>7906</v>
      </c>
      <c r="R71" s="159">
        <v>1440</v>
      </c>
      <c r="S71" s="159">
        <v>7591</v>
      </c>
      <c r="T71" s="159">
        <v>4676</v>
      </c>
      <c r="U71" s="159">
        <v>1070</v>
      </c>
      <c r="V71" s="159">
        <v>556</v>
      </c>
      <c r="W71" s="159">
        <v>556</v>
      </c>
      <c r="X71" s="175">
        <f t="shared" si="6"/>
        <v>-514</v>
      </c>
      <c r="Y71" s="32">
        <f t="shared" si="5"/>
        <v>0</v>
      </c>
      <c r="Z71" s="40" t="s">
        <v>1167</v>
      </c>
      <c r="AA71" s="63"/>
      <c r="AB71" s="93"/>
      <c r="AC71" s="21">
        <v>370009</v>
      </c>
      <c r="AD71" s="21">
        <v>137205</v>
      </c>
      <c r="AE71" s="160" t="s">
        <v>1355</v>
      </c>
      <c r="AF71" s="167">
        <v>0.04</v>
      </c>
      <c r="AG71" s="170"/>
      <c r="AH71" s="166" t="s">
        <v>860</v>
      </c>
      <c r="AI71" s="166" t="s">
        <v>1251</v>
      </c>
      <c r="AJ71" s="22" t="s">
        <v>768</v>
      </c>
      <c r="AK71" s="62" t="s">
        <v>499</v>
      </c>
    </row>
    <row r="72" spans="1:37" customFormat="1" ht="21" x14ac:dyDescent="0.25">
      <c r="A72" s="154"/>
      <c r="B72" s="112" t="s">
        <v>782</v>
      </c>
      <c r="C72" s="155"/>
      <c r="D72" s="22"/>
      <c r="E72" s="155" t="s">
        <v>351</v>
      </c>
      <c r="F72" s="2" t="s">
        <v>798</v>
      </c>
      <c r="G72" s="7" t="s">
        <v>1304</v>
      </c>
      <c r="H72" s="21">
        <v>6722</v>
      </c>
      <c r="I72" s="22"/>
      <c r="J72" s="158"/>
      <c r="K72" s="22"/>
      <c r="L72" s="155"/>
      <c r="M72" s="155"/>
      <c r="N72" s="22"/>
      <c r="O72" s="22" t="s">
        <v>600</v>
      </c>
      <c r="P72" s="36"/>
      <c r="Q72" s="22">
        <v>7513</v>
      </c>
      <c r="R72" s="22">
        <v>5859</v>
      </c>
      <c r="S72" s="22">
        <v>6829</v>
      </c>
      <c r="T72" s="22">
        <v>7117</v>
      </c>
      <c r="U72" s="22">
        <v>5899</v>
      </c>
      <c r="V72" s="22">
        <v>5377</v>
      </c>
      <c r="W72" s="22">
        <f>7875+353</f>
        <v>8228</v>
      </c>
      <c r="X72" s="175">
        <f t="shared" si="6"/>
        <v>2329</v>
      </c>
      <c r="Y72" s="32">
        <f t="shared" si="5"/>
        <v>2851</v>
      </c>
      <c r="Z72" s="40" t="s">
        <v>433</v>
      </c>
      <c r="AA72" s="63"/>
      <c r="AB72" s="93"/>
      <c r="AC72" s="21"/>
      <c r="AD72" s="21">
        <v>135865</v>
      </c>
      <c r="AE72" s="160" t="s">
        <v>1355</v>
      </c>
      <c r="AF72" s="143">
        <v>9.2999999999999999E-2</v>
      </c>
      <c r="AG72" s="142">
        <v>9908</v>
      </c>
      <c r="AH72" s="22" t="s">
        <v>521</v>
      </c>
      <c r="AI72" s="166" t="s">
        <v>1251</v>
      </c>
      <c r="AJ72" s="22" t="s">
        <v>1314</v>
      </c>
      <c r="AK72" s="62" t="s">
        <v>499</v>
      </c>
    </row>
    <row r="73" spans="1:37" customFormat="1" x14ac:dyDescent="0.25">
      <c r="A73" s="154"/>
      <c r="B73" s="112">
        <v>36325</v>
      </c>
      <c r="C73" s="2"/>
      <c r="D73" s="1"/>
      <c r="E73" s="155" t="s">
        <v>1467</v>
      </c>
      <c r="F73" s="155" t="s">
        <v>1468</v>
      </c>
      <c r="G73" s="7" t="s">
        <v>1304</v>
      </c>
      <c r="H73" s="21">
        <v>5333</v>
      </c>
      <c r="I73" s="22"/>
      <c r="J73" s="158"/>
      <c r="K73" s="22"/>
      <c r="L73" s="155"/>
      <c r="M73" s="155"/>
      <c r="N73" s="22" t="s">
        <v>1320</v>
      </c>
      <c r="O73" s="22" t="s">
        <v>1311</v>
      </c>
      <c r="P73" s="36"/>
      <c r="Q73" s="22"/>
      <c r="R73" s="22">
        <v>2979</v>
      </c>
      <c r="S73" s="22">
        <v>2920</v>
      </c>
      <c r="T73" s="22">
        <v>2422</v>
      </c>
      <c r="U73" s="22">
        <v>2213</v>
      </c>
      <c r="V73" s="22">
        <v>3572</v>
      </c>
      <c r="W73" s="22">
        <v>3572</v>
      </c>
      <c r="X73" s="175">
        <f t="shared" si="6"/>
        <v>1359</v>
      </c>
      <c r="Y73" s="32">
        <f t="shared" si="5"/>
        <v>0</v>
      </c>
      <c r="Z73" s="56" t="s">
        <v>1167</v>
      </c>
      <c r="AA73" s="63"/>
      <c r="AB73" s="93"/>
      <c r="AC73" s="21"/>
      <c r="AD73" s="21">
        <v>508842</v>
      </c>
      <c r="AE73" s="160" t="s">
        <v>1355</v>
      </c>
      <c r="AF73" s="167"/>
      <c r="AG73" s="170"/>
      <c r="AH73" s="166"/>
      <c r="AI73" s="166" t="s">
        <v>1251</v>
      </c>
      <c r="AJ73" s="22"/>
      <c r="AK73" s="62" t="s">
        <v>499</v>
      </c>
    </row>
    <row r="74" spans="1:37" s="93" customFormat="1" x14ac:dyDescent="0.25">
      <c r="A74" s="154"/>
      <c r="B74" s="112">
        <v>36325</v>
      </c>
      <c r="C74" s="2"/>
      <c r="D74" s="1"/>
      <c r="E74" s="155" t="s">
        <v>1467</v>
      </c>
      <c r="F74" s="155" t="s">
        <v>312</v>
      </c>
      <c r="G74" s="7" t="s">
        <v>1304</v>
      </c>
      <c r="H74" s="21">
        <v>9864</v>
      </c>
      <c r="I74" s="22"/>
      <c r="J74" s="158"/>
      <c r="K74" s="22"/>
      <c r="L74" s="155"/>
      <c r="M74" s="155"/>
      <c r="N74" s="22" t="s">
        <v>1320</v>
      </c>
      <c r="O74" s="161" t="s">
        <v>873</v>
      </c>
      <c r="P74" s="36"/>
      <c r="Q74" s="22"/>
      <c r="R74" s="22">
        <v>25000</v>
      </c>
      <c r="S74" s="22">
        <v>0</v>
      </c>
      <c r="T74" s="22"/>
      <c r="U74" s="22">
        <f>20280+4000</f>
        <v>24280</v>
      </c>
      <c r="V74" s="22">
        <v>19555</v>
      </c>
      <c r="W74" s="22">
        <v>24280</v>
      </c>
      <c r="X74" s="175">
        <f t="shared" si="6"/>
        <v>0</v>
      </c>
      <c r="Y74" s="32">
        <f t="shared" si="5"/>
        <v>4725</v>
      </c>
      <c r="Z74" s="40" t="s">
        <v>414</v>
      </c>
      <c r="AA74" s="63"/>
      <c r="AC74" s="21"/>
      <c r="AD74" s="21">
        <v>586029</v>
      </c>
      <c r="AE74" s="160" t="s">
        <v>1355</v>
      </c>
      <c r="AF74" s="167"/>
      <c r="AG74" s="170"/>
      <c r="AH74" s="166"/>
      <c r="AI74" s="166" t="s">
        <v>1251</v>
      </c>
      <c r="AJ74" s="22"/>
      <c r="AK74" s="62"/>
    </row>
    <row r="75" spans="1:37" customFormat="1" hidden="1" x14ac:dyDescent="0.25">
      <c r="A75" s="18"/>
      <c r="B75" s="137" t="s">
        <v>782</v>
      </c>
      <c r="C75" s="11"/>
      <c r="D75" s="10"/>
      <c r="E75" s="44" t="s">
        <v>92</v>
      </c>
      <c r="F75" s="44" t="s">
        <v>1488</v>
      </c>
      <c r="G75" s="45" t="s">
        <v>1304</v>
      </c>
      <c r="H75" s="45">
        <v>6709</v>
      </c>
      <c r="I75" s="39">
        <v>457</v>
      </c>
      <c r="J75" s="39" t="s">
        <v>1303</v>
      </c>
      <c r="K75" s="39"/>
      <c r="L75" s="10" t="s">
        <v>1309</v>
      </c>
      <c r="M75" s="44" t="s">
        <v>1489</v>
      </c>
      <c r="O75" s="10" t="s">
        <v>1415</v>
      </c>
      <c r="P75" s="53"/>
      <c r="Q75" s="10"/>
      <c r="R75" s="10"/>
      <c r="S75" s="10"/>
      <c r="T75" s="10"/>
      <c r="U75" s="10"/>
      <c r="V75" s="10"/>
      <c r="W75" s="10"/>
      <c r="X75" s="175">
        <f t="shared" si="6"/>
        <v>0</v>
      </c>
      <c r="Y75" s="35">
        <f t="shared" si="5"/>
        <v>0</v>
      </c>
      <c r="Z75" s="40" t="s">
        <v>1006</v>
      </c>
      <c r="AA75" s="40"/>
      <c r="AC75" s="26">
        <v>361748</v>
      </c>
      <c r="AD75" s="26">
        <v>55644</v>
      </c>
      <c r="AE75" s="48" t="s">
        <v>1318</v>
      </c>
      <c r="AF75" s="128">
        <v>0.06</v>
      </c>
      <c r="AG75" s="125"/>
      <c r="AH75" s="52" t="s">
        <v>861</v>
      </c>
      <c r="AI75" s="52" t="s">
        <v>1251</v>
      </c>
      <c r="AJ75" s="39" t="s">
        <v>1314</v>
      </c>
    </row>
    <row r="76" spans="1:37" customFormat="1" x14ac:dyDescent="0.25">
      <c r="A76" s="154"/>
      <c r="B76" s="112">
        <v>36325</v>
      </c>
      <c r="C76" s="2"/>
      <c r="D76" s="1"/>
      <c r="E76" s="2" t="s">
        <v>148</v>
      </c>
      <c r="F76" s="155" t="s">
        <v>566</v>
      </c>
      <c r="G76" s="7" t="s">
        <v>1304</v>
      </c>
      <c r="H76" s="21">
        <v>9676</v>
      </c>
      <c r="I76" s="22"/>
      <c r="J76" s="158"/>
      <c r="K76" s="22"/>
      <c r="L76" s="155"/>
      <c r="M76" s="155"/>
      <c r="N76" s="22" t="s">
        <v>1320</v>
      </c>
      <c r="O76" s="161" t="s">
        <v>1520</v>
      </c>
      <c r="P76" s="36"/>
      <c r="Q76" s="22"/>
      <c r="R76" s="22">
        <v>0</v>
      </c>
      <c r="S76" s="22">
        <v>0</v>
      </c>
      <c r="T76" s="22">
        <v>0</v>
      </c>
      <c r="U76" s="22">
        <v>0</v>
      </c>
      <c r="V76" s="22">
        <v>0</v>
      </c>
      <c r="W76" s="22">
        <v>0</v>
      </c>
      <c r="X76" s="175">
        <f t="shared" si="6"/>
        <v>0</v>
      </c>
      <c r="Y76" s="32">
        <f t="shared" si="5"/>
        <v>0</v>
      </c>
      <c r="Z76" s="40" t="s">
        <v>1167</v>
      </c>
      <c r="AA76" s="63"/>
      <c r="AB76" s="93"/>
      <c r="AC76" s="21"/>
      <c r="AD76" s="21">
        <v>279659</v>
      </c>
      <c r="AE76" s="160" t="s">
        <v>1355</v>
      </c>
      <c r="AF76" s="167"/>
      <c r="AG76" s="170"/>
      <c r="AH76" s="166"/>
      <c r="AI76" s="166" t="s">
        <v>1251</v>
      </c>
      <c r="AJ76" s="22"/>
      <c r="AK76" s="62" t="s">
        <v>500</v>
      </c>
    </row>
    <row r="77" spans="1:37" customFormat="1" x14ac:dyDescent="0.25">
      <c r="A77" s="153"/>
      <c r="B77" s="112"/>
      <c r="C77" s="2"/>
      <c r="D77" s="1"/>
      <c r="E77" s="2" t="s">
        <v>148</v>
      </c>
      <c r="F77" s="2" t="s">
        <v>74</v>
      </c>
      <c r="G77" s="7"/>
      <c r="H77" s="7">
        <v>9842</v>
      </c>
      <c r="I77" s="1"/>
      <c r="J77" s="1"/>
      <c r="K77" s="1"/>
      <c r="L77" s="22"/>
      <c r="M77" s="2"/>
      <c r="N77" s="93"/>
      <c r="O77" s="22" t="s">
        <v>328</v>
      </c>
      <c r="P77" s="36"/>
      <c r="Q77" s="22"/>
      <c r="R77" s="22">
        <v>7603</v>
      </c>
      <c r="S77" s="22">
        <v>8596</v>
      </c>
      <c r="T77" s="22">
        <v>8218</v>
      </c>
      <c r="U77" s="22">
        <v>6731</v>
      </c>
      <c r="V77" s="22">
        <v>8424</v>
      </c>
      <c r="W77" s="22">
        <v>6487</v>
      </c>
      <c r="X77" s="175">
        <f t="shared" si="6"/>
        <v>-244</v>
      </c>
      <c r="Y77" s="32">
        <f t="shared" si="5"/>
        <v>-1937</v>
      </c>
      <c r="Z77" s="40" t="s">
        <v>423</v>
      </c>
      <c r="AA77" s="63"/>
      <c r="AB77" s="93"/>
      <c r="AC77" s="21"/>
      <c r="AD77" s="21">
        <v>377169</v>
      </c>
      <c r="AE77" s="163"/>
      <c r="AF77" s="167"/>
      <c r="AG77" s="169"/>
      <c r="AH77" s="166"/>
      <c r="AI77" s="166"/>
      <c r="AJ77" s="1"/>
      <c r="AK77" s="62" t="s">
        <v>499</v>
      </c>
    </row>
    <row r="78" spans="1:37" customFormat="1" x14ac:dyDescent="0.25">
      <c r="A78" s="153"/>
      <c r="B78" s="112"/>
      <c r="C78" s="2"/>
      <c r="D78" s="1"/>
      <c r="E78" s="155" t="s">
        <v>146</v>
      </c>
      <c r="F78" s="218" t="s">
        <v>394</v>
      </c>
      <c r="G78" s="7"/>
      <c r="H78" s="21">
        <v>6373</v>
      </c>
      <c r="I78" s="22"/>
      <c r="J78" s="158"/>
      <c r="K78" s="22"/>
      <c r="L78" s="155"/>
      <c r="M78" s="155"/>
      <c r="N78" s="22"/>
      <c r="O78" s="161" t="s">
        <v>1520</v>
      </c>
      <c r="P78" s="36"/>
      <c r="Q78" s="159">
        <v>0</v>
      </c>
      <c r="R78" s="159">
        <v>455</v>
      </c>
      <c r="S78" s="159">
        <v>525</v>
      </c>
      <c r="T78" s="159">
        <v>541</v>
      </c>
      <c r="U78" s="159">
        <v>564</v>
      </c>
      <c r="V78" s="159">
        <v>554</v>
      </c>
      <c r="W78" s="159">
        <v>554</v>
      </c>
      <c r="X78" s="175">
        <f t="shared" si="6"/>
        <v>-10</v>
      </c>
      <c r="Y78" s="32">
        <f t="shared" si="5"/>
        <v>0</v>
      </c>
      <c r="Z78" s="40" t="s">
        <v>1167</v>
      </c>
      <c r="AA78" s="63"/>
      <c r="AB78" s="93"/>
      <c r="AC78" s="21"/>
      <c r="AD78" s="21">
        <v>290616</v>
      </c>
      <c r="AE78" s="160"/>
      <c r="AF78" s="167"/>
      <c r="AG78" s="169"/>
      <c r="AH78" s="166"/>
      <c r="AI78" s="166"/>
      <c r="AJ78" s="22"/>
      <c r="AK78" s="62" t="s">
        <v>498</v>
      </c>
    </row>
    <row r="79" spans="1:37" customFormat="1" x14ac:dyDescent="0.25">
      <c r="A79" s="154"/>
      <c r="B79" s="112">
        <v>36325</v>
      </c>
      <c r="C79" s="2"/>
      <c r="D79" s="1"/>
      <c r="E79" s="155" t="s">
        <v>146</v>
      </c>
      <c r="F79" s="155" t="s">
        <v>954</v>
      </c>
      <c r="G79" s="7" t="s">
        <v>1304</v>
      </c>
      <c r="H79" s="21">
        <v>6480</v>
      </c>
      <c r="I79" s="22"/>
      <c r="J79" s="158"/>
      <c r="K79" s="22"/>
      <c r="L79" s="155"/>
      <c r="M79" s="155"/>
      <c r="N79" s="22" t="s">
        <v>1320</v>
      </c>
      <c r="O79" s="161" t="s">
        <v>1033</v>
      </c>
      <c r="P79" s="36"/>
      <c r="Q79" s="22">
        <v>35</v>
      </c>
      <c r="R79" s="22">
        <v>20</v>
      </c>
      <c r="S79" s="22">
        <v>12</v>
      </c>
      <c r="T79" s="22">
        <v>16</v>
      </c>
      <c r="U79" s="22">
        <v>19</v>
      </c>
      <c r="V79" s="22">
        <v>17</v>
      </c>
      <c r="W79" s="22">
        <v>17</v>
      </c>
      <c r="X79" s="175">
        <f t="shared" si="6"/>
        <v>-2</v>
      </c>
      <c r="Y79" s="32">
        <f t="shared" si="5"/>
        <v>0</v>
      </c>
      <c r="Z79" s="40" t="s">
        <v>1167</v>
      </c>
      <c r="AA79" s="63"/>
      <c r="AB79" s="93"/>
      <c r="AC79" s="21"/>
      <c r="AD79" s="21">
        <v>114514</v>
      </c>
      <c r="AE79" s="160" t="s">
        <v>1355</v>
      </c>
      <c r="AF79" s="167"/>
      <c r="AG79" s="170"/>
      <c r="AH79" s="166"/>
      <c r="AI79" s="166" t="s">
        <v>1251</v>
      </c>
      <c r="AJ79" s="22"/>
      <c r="AK79" s="12" t="s">
        <v>498</v>
      </c>
    </row>
    <row r="80" spans="1:37" customFormat="1" x14ac:dyDescent="0.25">
      <c r="A80" s="154"/>
      <c r="B80" s="112">
        <v>36325</v>
      </c>
      <c r="C80" s="2"/>
      <c r="D80" s="1"/>
      <c r="E80" s="155" t="s">
        <v>146</v>
      </c>
      <c r="F80" s="155" t="s">
        <v>1290</v>
      </c>
      <c r="G80" s="7" t="s">
        <v>1304</v>
      </c>
      <c r="H80" s="21">
        <v>6551</v>
      </c>
      <c r="I80" s="22"/>
      <c r="J80" s="158"/>
      <c r="K80" s="22"/>
      <c r="L80" s="155"/>
      <c r="M80" s="155"/>
      <c r="N80" s="22" t="s">
        <v>1320</v>
      </c>
      <c r="O80" s="10" t="s">
        <v>857</v>
      </c>
      <c r="P80" s="36"/>
      <c r="Q80" s="22">
        <v>104</v>
      </c>
      <c r="R80" s="22">
        <v>100</v>
      </c>
      <c r="S80" s="22">
        <v>100</v>
      </c>
      <c r="T80" s="22">
        <v>100</v>
      </c>
      <c r="U80" s="22">
        <v>100</v>
      </c>
      <c r="V80" s="22">
        <v>100</v>
      </c>
      <c r="W80" s="22">
        <v>100</v>
      </c>
      <c r="X80" s="175">
        <f t="shared" si="6"/>
        <v>0</v>
      </c>
      <c r="Y80" s="32">
        <f t="shared" si="5"/>
        <v>0</v>
      </c>
      <c r="Z80" s="40" t="s">
        <v>1167</v>
      </c>
      <c r="AA80" s="63"/>
      <c r="AB80" s="93"/>
      <c r="AC80" s="21"/>
      <c r="AD80" s="21">
        <v>138574</v>
      </c>
      <c r="AE80" s="160" t="s">
        <v>1355</v>
      </c>
      <c r="AF80" s="167"/>
      <c r="AG80" s="170"/>
      <c r="AH80" s="166"/>
      <c r="AI80" s="166" t="s">
        <v>1251</v>
      </c>
      <c r="AJ80" s="22"/>
      <c r="AK80" s="62" t="s">
        <v>498</v>
      </c>
    </row>
    <row r="81" spans="1:37" customFormat="1" x14ac:dyDescent="0.25">
      <c r="A81" s="153"/>
      <c r="B81" s="112">
        <v>36325</v>
      </c>
      <c r="C81" s="2"/>
      <c r="D81" s="1"/>
      <c r="E81" s="155" t="s">
        <v>146</v>
      </c>
      <c r="F81" s="155" t="s">
        <v>1432</v>
      </c>
      <c r="G81" s="7" t="s">
        <v>1304</v>
      </c>
      <c r="H81" s="21">
        <v>6835</v>
      </c>
      <c r="I81" s="22"/>
      <c r="J81" s="158"/>
      <c r="K81" s="22"/>
      <c r="L81" s="155"/>
      <c r="M81" s="155" t="s">
        <v>883</v>
      </c>
      <c r="N81" s="22" t="s">
        <v>1320</v>
      </c>
      <c r="O81" s="30" t="s">
        <v>873</v>
      </c>
      <c r="P81" s="36"/>
      <c r="Q81" s="22">
        <v>22</v>
      </c>
      <c r="R81" s="22">
        <v>31</v>
      </c>
      <c r="S81" s="22">
        <v>28</v>
      </c>
      <c r="T81" s="22">
        <v>29</v>
      </c>
      <c r="U81" s="22">
        <v>16</v>
      </c>
      <c r="V81" s="22">
        <v>9</v>
      </c>
      <c r="W81" s="22">
        <v>9</v>
      </c>
      <c r="X81" s="175">
        <f t="shared" si="6"/>
        <v>-7</v>
      </c>
      <c r="Y81" s="32">
        <f t="shared" si="5"/>
        <v>0</v>
      </c>
      <c r="Z81" s="40" t="s">
        <v>1167</v>
      </c>
      <c r="AA81" s="63"/>
      <c r="AB81" s="93"/>
      <c r="AC81" s="21"/>
      <c r="AD81" s="21">
        <v>138097</v>
      </c>
      <c r="AE81" s="160" t="s">
        <v>1355</v>
      </c>
      <c r="AF81" s="167">
        <v>2.5000000000000001E-2</v>
      </c>
      <c r="AG81" s="170"/>
      <c r="AH81" s="166" t="s">
        <v>861</v>
      </c>
      <c r="AI81" s="172"/>
      <c r="AJ81" s="22"/>
      <c r="AK81" s="62" t="s">
        <v>498</v>
      </c>
    </row>
    <row r="82" spans="1:37" customFormat="1" x14ac:dyDescent="0.25">
      <c r="A82" s="153"/>
      <c r="B82" s="112" t="s">
        <v>782</v>
      </c>
      <c r="C82" s="2"/>
      <c r="D82" s="1"/>
      <c r="E82" s="2" t="s">
        <v>146</v>
      </c>
      <c r="F82" s="2" t="s">
        <v>147</v>
      </c>
      <c r="G82" s="7" t="s">
        <v>1304</v>
      </c>
      <c r="H82" s="7">
        <v>9656</v>
      </c>
      <c r="I82" s="1">
        <v>550</v>
      </c>
      <c r="J82" s="1" t="s">
        <v>1303</v>
      </c>
      <c r="K82" s="1"/>
      <c r="L82" s="160" t="s">
        <v>1309</v>
      </c>
      <c r="M82" s="2" t="s">
        <v>148</v>
      </c>
      <c r="N82" s="93"/>
      <c r="O82" s="22" t="s">
        <v>1520</v>
      </c>
      <c r="P82" s="36"/>
      <c r="Q82" s="159">
        <v>975</v>
      </c>
      <c r="R82" s="159">
        <v>1142</v>
      </c>
      <c r="S82" s="159">
        <v>458</v>
      </c>
      <c r="T82" s="159">
        <v>1396</v>
      </c>
      <c r="U82" s="159">
        <v>1073</v>
      </c>
      <c r="V82" s="159">
        <v>608</v>
      </c>
      <c r="W82" s="159">
        <v>608</v>
      </c>
      <c r="X82" s="175">
        <f t="shared" si="6"/>
        <v>-465</v>
      </c>
      <c r="Y82" s="32">
        <f t="shared" si="5"/>
        <v>0</v>
      </c>
      <c r="Z82" s="40" t="s">
        <v>1167</v>
      </c>
      <c r="AA82" s="63"/>
      <c r="AB82" s="93"/>
      <c r="AC82" s="21">
        <v>309891</v>
      </c>
      <c r="AD82" s="21">
        <v>125892</v>
      </c>
      <c r="AE82" s="163" t="s">
        <v>1318</v>
      </c>
      <c r="AF82" s="167">
        <v>5.3999999999999999E-2</v>
      </c>
      <c r="AG82" s="169">
        <v>9812</v>
      </c>
      <c r="AH82" s="166" t="s">
        <v>916</v>
      </c>
      <c r="AI82" s="166" t="s">
        <v>1251</v>
      </c>
      <c r="AJ82" s="1" t="s">
        <v>149</v>
      </c>
      <c r="AK82" s="62" t="s">
        <v>498</v>
      </c>
    </row>
    <row r="83" spans="1:37" customFormat="1" x14ac:dyDescent="0.25">
      <c r="A83" s="154"/>
      <c r="B83" s="112">
        <v>36325</v>
      </c>
      <c r="C83" s="2"/>
      <c r="D83" s="1"/>
      <c r="E83" s="155" t="s">
        <v>146</v>
      </c>
      <c r="F83" s="155" t="s">
        <v>59</v>
      </c>
      <c r="G83" s="7" t="s">
        <v>1304</v>
      </c>
      <c r="H83" s="21">
        <v>9840</v>
      </c>
      <c r="I83" s="22"/>
      <c r="J83" s="158"/>
      <c r="K83" s="22"/>
      <c r="L83" s="155"/>
      <c r="M83" s="155"/>
      <c r="N83" s="22" t="s">
        <v>1320</v>
      </c>
      <c r="O83" s="10" t="s">
        <v>556</v>
      </c>
      <c r="P83" s="36"/>
      <c r="Q83" s="22"/>
      <c r="R83" s="22">
        <v>1</v>
      </c>
      <c r="S83" s="22">
        <v>0</v>
      </c>
      <c r="T83" s="22">
        <v>890</v>
      </c>
      <c r="U83" s="22">
        <v>890</v>
      </c>
      <c r="V83" s="22">
        <v>860</v>
      </c>
      <c r="W83" s="22">
        <v>860</v>
      </c>
      <c r="X83" s="175">
        <f t="shared" si="6"/>
        <v>-30</v>
      </c>
      <c r="Y83" s="32">
        <f t="shared" si="5"/>
        <v>0</v>
      </c>
      <c r="Z83" s="40" t="s">
        <v>1167</v>
      </c>
      <c r="AA83" s="63"/>
      <c r="AB83" s="93"/>
      <c r="AC83" s="21"/>
      <c r="AD83" s="21">
        <v>417850</v>
      </c>
      <c r="AE83" s="160" t="s">
        <v>1355</v>
      </c>
      <c r="AF83" s="167"/>
      <c r="AG83" s="170"/>
      <c r="AH83" s="166"/>
      <c r="AI83" s="166" t="s">
        <v>1251</v>
      </c>
      <c r="AJ83" s="22"/>
      <c r="AK83" s="62" t="s">
        <v>500</v>
      </c>
    </row>
    <row r="84" spans="1:37" customFormat="1" x14ac:dyDescent="0.25">
      <c r="A84" s="154"/>
      <c r="B84" s="112">
        <v>36325</v>
      </c>
      <c r="C84" s="2"/>
      <c r="D84" s="1"/>
      <c r="E84" s="155" t="s">
        <v>1110</v>
      </c>
      <c r="F84" s="155" t="s">
        <v>1111</v>
      </c>
      <c r="G84" s="7" t="s">
        <v>1304</v>
      </c>
      <c r="H84" s="21">
        <v>4056</v>
      </c>
      <c r="I84" s="22"/>
      <c r="J84" s="158"/>
      <c r="K84" s="22"/>
      <c r="L84" s="155"/>
      <c r="M84" s="155"/>
      <c r="N84" s="22" t="s">
        <v>1320</v>
      </c>
      <c r="O84" s="10" t="s">
        <v>600</v>
      </c>
      <c r="P84" s="36"/>
      <c r="Q84" s="22">
        <v>799</v>
      </c>
      <c r="R84" s="22">
        <v>853</v>
      </c>
      <c r="S84" s="22">
        <v>708</v>
      </c>
      <c r="T84" s="22">
        <v>687</v>
      </c>
      <c r="U84" s="22">
        <v>913</v>
      </c>
      <c r="V84" s="22">
        <v>1010</v>
      </c>
      <c r="W84" s="22">
        <v>1010</v>
      </c>
      <c r="X84" s="175">
        <f t="shared" si="6"/>
        <v>97</v>
      </c>
      <c r="Y84" s="32">
        <f t="shared" si="5"/>
        <v>0</v>
      </c>
      <c r="Z84" s="40" t="s">
        <v>1167</v>
      </c>
      <c r="AA84" s="63"/>
      <c r="AB84" s="93"/>
      <c r="AC84" s="21"/>
      <c r="AD84" s="21">
        <v>94120</v>
      </c>
      <c r="AE84" s="160" t="s">
        <v>1355</v>
      </c>
      <c r="AF84" s="167"/>
      <c r="AG84" s="170"/>
      <c r="AH84" s="166"/>
      <c r="AI84" s="166" t="s">
        <v>1251</v>
      </c>
      <c r="AJ84" s="22"/>
      <c r="AK84" s="62" t="s">
        <v>496</v>
      </c>
    </row>
    <row r="85" spans="1:37" customFormat="1" x14ac:dyDescent="0.25">
      <c r="A85" s="154"/>
      <c r="B85" s="112">
        <v>36325</v>
      </c>
      <c r="C85" s="2"/>
      <c r="D85" s="1"/>
      <c r="E85" s="155" t="s">
        <v>1110</v>
      </c>
      <c r="F85" s="155" t="s">
        <v>953</v>
      </c>
      <c r="G85" s="7" t="s">
        <v>1304</v>
      </c>
      <c r="H85" s="21">
        <v>6855</v>
      </c>
      <c r="I85" s="22"/>
      <c r="J85" s="158"/>
      <c r="K85" s="22"/>
      <c r="L85" s="155"/>
      <c r="M85" s="155"/>
      <c r="N85" s="22" t="s">
        <v>1320</v>
      </c>
      <c r="O85" s="10" t="s">
        <v>873</v>
      </c>
      <c r="P85" s="36"/>
      <c r="Q85" s="22">
        <v>292</v>
      </c>
      <c r="R85" s="22">
        <v>520</v>
      </c>
      <c r="S85" s="22">
        <v>355</v>
      </c>
      <c r="T85" s="22">
        <v>486</v>
      </c>
      <c r="U85" s="22">
        <v>517</v>
      </c>
      <c r="V85" s="22">
        <v>478</v>
      </c>
      <c r="W85" s="22">
        <v>478</v>
      </c>
      <c r="X85" s="175">
        <f t="shared" si="6"/>
        <v>-39</v>
      </c>
      <c r="Y85" s="32">
        <f t="shared" si="5"/>
        <v>0</v>
      </c>
      <c r="Z85" s="40" t="s">
        <v>1167</v>
      </c>
      <c r="AA85" s="63"/>
      <c r="AB85" s="93"/>
      <c r="AC85" s="21"/>
      <c r="AD85" s="21">
        <v>94120</v>
      </c>
      <c r="AE85" s="160" t="s">
        <v>1355</v>
      </c>
      <c r="AF85" s="167"/>
      <c r="AG85" s="170"/>
      <c r="AH85" s="166"/>
      <c r="AI85" s="166" t="s">
        <v>1251</v>
      </c>
      <c r="AJ85" s="22"/>
      <c r="AK85" s="62" t="s">
        <v>496</v>
      </c>
    </row>
    <row r="86" spans="1:37" customFormat="1" x14ac:dyDescent="0.25">
      <c r="A86" s="18"/>
      <c r="B86" s="137">
        <v>36423</v>
      </c>
      <c r="C86" s="44"/>
      <c r="D86" s="39"/>
      <c r="E86" s="155" t="s">
        <v>494</v>
      </c>
      <c r="F86" s="155" t="s">
        <v>1213</v>
      </c>
      <c r="G86" s="7" t="s">
        <v>1304</v>
      </c>
      <c r="H86" s="21">
        <v>9758</v>
      </c>
      <c r="I86" s="22"/>
      <c r="J86" s="158"/>
      <c r="K86" s="22"/>
      <c r="L86" s="155"/>
      <c r="M86" s="155" t="s">
        <v>494</v>
      </c>
      <c r="N86" s="22" t="s">
        <v>1320</v>
      </c>
      <c r="O86" s="161" t="s">
        <v>466</v>
      </c>
      <c r="P86" s="36"/>
      <c r="Q86" s="159">
        <v>919</v>
      </c>
      <c r="R86" s="159">
        <v>1176</v>
      </c>
      <c r="S86" s="159">
        <v>933</v>
      </c>
      <c r="T86" s="159">
        <v>950</v>
      </c>
      <c r="U86" s="159">
        <v>1035</v>
      </c>
      <c r="V86" s="159">
        <v>1309</v>
      </c>
      <c r="W86" s="159">
        <v>1309</v>
      </c>
      <c r="X86" s="175">
        <f t="shared" si="6"/>
        <v>274</v>
      </c>
      <c r="Y86" s="32">
        <f t="shared" si="5"/>
        <v>0</v>
      </c>
      <c r="Z86" s="40" t="s">
        <v>1167</v>
      </c>
      <c r="AA86" s="63"/>
      <c r="AB86" s="93"/>
      <c r="AC86" s="21"/>
      <c r="AD86" s="21">
        <v>203354</v>
      </c>
      <c r="AE86" s="160" t="s">
        <v>1355</v>
      </c>
      <c r="AF86" s="167"/>
      <c r="AG86" s="170"/>
      <c r="AH86" s="166"/>
      <c r="AI86" s="166" t="s">
        <v>1251</v>
      </c>
      <c r="AJ86" s="22"/>
      <c r="AK86" s="63" t="s">
        <v>499</v>
      </c>
    </row>
    <row r="87" spans="1:37" customFormat="1" x14ac:dyDescent="0.25">
      <c r="A87" s="18"/>
      <c r="B87" s="137" t="s">
        <v>782</v>
      </c>
      <c r="C87" s="44"/>
      <c r="D87" s="39"/>
      <c r="E87" s="44" t="s">
        <v>492</v>
      </c>
      <c r="F87" s="44" t="s">
        <v>493</v>
      </c>
      <c r="G87" s="45" t="s">
        <v>1304</v>
      </c>
      <c r="H87" s="45">
        <v>6746</v>
      </c>
      <c r="I87" s="39">
        <v>600</v>
      </c>
      <c r="J87" s="39" t="s">
        <v>1303</v>
      </c>
      <c r="K87" s="39"/>
      <c r="L87" s="12" t="s">
        <v>1309</v>
      </c>
      <c r="M87" s="44" t="s">
        <v>494</v>
      </c>
      <c r="O87" s="10" t="s">
        <v>466</v>
      </c>
      <c r="P87" s="53"/>
      <c r="Q87" s="10">
        <v>542</v>
      </c>
      <c r="R87" s="10">
        <v>73</v>
      </c>
      <c r="S87" s="10">
        <v>232</v>
      </c>
      <c r="T87" s="10">
        <v>140</v>
      </c>
      <c r="U87" s="10">
        <v>1</v>
      </c>
      <c r="V87" s="10">
        <v>1</v>
      </c>
      <c r="W87" s="10">
        <v>1</v>
      </c>
      <c r="X87" s="175">
        <f t="shared" si="6"/>
        <v>0</v>
      </c>
      <c r="Y87" s="35">
        <f t="shared" si="5"/>
        <v>0</v>
      </c>
      <c r="Z87" s="40" t="s">
        <v>1167</v>
      </c>
      <c r="AA87" s="62"/>
      <c r="AC87" s="26">
        <v>341314</v>
      </c>
      <c r="AD87" s="26">
        <v>203354</v>
      </c>
      <c r="AE87" s="48" t="s">
        <v>1318</v>
      </c>
      <c r="AF87" s="128">
        <v>8.5000000000000006E-2</v>
      </c>
      <c r="AG87" s="125">
        <v>9812</v>
      </c>
      <c r="AH87" s="52" t="s">
        <v>916</v>
      </c>
      <c r="AI87" s="52" t="s">
        <v>1251</v>
      </c>
      <c r="AJ87" s="39" t="s">
        <v>495</v>
      </c>
      <c r="AK87" s="62" t="s">
        <v>499</v>
      </c>
    </row>
    <row r="88" spans="1:37" customFormat="1" x14ac:dyDescent="0.25">
      <c r="A88" s="38"/>
      <c r="B88" s="137" t="s">
        <v>782</v>
      </c>
      <c r="C88" s="44"/>
      <c r="D88" s="39"/>
      <c r="E88" s="44" t="s">
        <v>492</v>
      </c>
      <c r="F88" s="44" t="s">
        <v>846</v>
      </c>
      <c r="G88" s="45" t="s">
        <v>1304</v>
      </c>
      <c r="H88" s="45">
        <v>6764</v>
      </c>
      <c r="I88" s="39">
        <v>600</v>
      </c>
      <c r="J88" s="39" t="s">
        <v>1303</v>
      </c>
      <c r="K88" s="39"/>
      <c r="L88" s="12" t="s">
        <v>1309</v>
      </c>
      <c r="M88" s="44" t="s">
        <v>494</v>
      </c>
      <c r="O88" s="22" t="s">
        <v>466</v>
      </c>
      <c r="P88" s="53"/>
      <c r="Q88" s="10">
        <v>441</v>
      </c>
      <c r="R88" s="10">
        <v>310</v>
      </c>
      <c r="S88" s="10">
        <v>357</v>
      </c>
      <c r="T88" s="10">
        <v>344</v>
      </c>
      <c r="U88" s="10">
        <v>324</v>
      </c>
      <c r="V88" s="10">
        <v>328</v>
      </c>
      <c r="W88" s="10">
        <v>328</v>
      </c>
      <c r="X88" s="175">
        <f t="shared" si="6"/>
        <v>4</v>
      </c>
      <c r="Y88" s="35">
        <f t="shared" si="5"/>
        <v>0</v>
      </c>
      <c r="Z88" s="40" t="s">
        <v>1167</v>
      </c>
      <c r="AA88" s="62"/>
      <c r="AC88" s="26">
        <v>341315</v>
      </c>
      <c r="AD88" s="26">
        <v>586516</v>
      </c>
      <c r="AE88" s="39" t="s">
        <v>1318</v>
      </c>
      <c r="AF88" s="128">
        <v>8.6999999999999994E-2</v>
      </c>
      <c r="AG88" s="125">
        <v>9812</v>
      </c>
      <c r="AH88" s="52" t="s">
        <v>916</v>
      </c>
      <c r="AI88" s="52" t="s">
        <v>1251</v>
      </c>
      <c r="AJ88" s="39" t="s">
        <v>495</v>
      </c>
      <c r="AK88" s="62" t="s">
        <v>499</v>
      </c>
    </row>
    <row r="89" spans="1:37" customFormat="1" x14ac:dyDescent="0.25">
      <c r="A89" s="153"/>
      <c r="B89" s="112" t="s">
        <v>782</v>
      </c>
      <c r="C89" s="2"/>
      <c r="D89" s="1"/>
      <c r="E89" s="2" t="s">
        <v>492</v>
      </c>
      <c r="F89" s="2" t="s">
        <v>869</v>
      </c>
      <c r="G89" s="7" t="s">
        <v>1304</v>
      </c>
      <c r="H89" s="7">
        <v>9634</v>
      </c>
      <c r="I89" s="1">
        <v>600</v>
      </c>
      <c r="J89" s="1" t="s">
        <v>1303</v>
      </c>
      <c r="K89" s="1"/>
      <c r="L89" s="160" t="s">
        <v>1309</v>
      </c>
      <c r="M89" s="2" t="s">
        <v>494</v>
      </c>
      <c r="N89" s="93"/>
      <c r="O89" s="22" t="s">
        <v>466</v>
      </c>
      <c r="P89" s="36"/>
      <c r="Q89" s="22">
        <v>1404</v>
      </c>
      <c r="R89" s="22">
        <v>695</v>
      </c>
      <c r="S89" s="22">
        <v>1274</v>
      </c>
      <c r="T89" s="22">
        <v>1154</v>
      </c>
      <c r="U89" s="22">
        <v>1010</v>
      </c>
      <c r="V89" s="22">
        <v>931</v>
      </c>
      <c r="W89" s="22">
        <v>931</v>
      </c>
      <c r="X89" s="175">
        <f t="shared" si="6"/>
        <v>-79</v>
      </c>
      <c r="Y89" s="32">
        <f t="shared" si="5"/>
        <v>0</v>
      </c>
      <c r="Z89" s="40" t="s">
        <v>1167</v>
      </c>
      <c r="AA89" s="63"/>
      <c r="AB89" s="93"/>
      <c r="AC89" s="21">
        <v>341318</v>
      </c>
      <c r="AD89" s="157">
        <v>586516</v>
      </c>
      <c r="AE89" s="163" t="s">
        <v>1318</v>
      </c>
      <c r="AF89" s="167">
        <v>0.15</v>
      </c>
      <c r="AG89" s="169">
        <v>9904</v>
      </c>
      <c r="AH89" s="166" t="s">
        <v>780</v>
      </c>
      <c r="AI89" s="166" t="s">
        <v>1251</v>
      </c>
      <c r="AJ89" s="1" t="s">
        <v>495</v>
      </c>
      <c r="AK89" s="62" t="s">
        <v>499</v>
      </c>
    </row>
    <row r="90" spans="1:37" customFormat="1" ht="21" x14ac:dyDescent="0.25">
      <c r="A90" s="38"/>
      <c r="B90" s="137" t="s">
        <v>782</v>
      </c>
      <c r="C90" s="44"/>
      <c r="D90" s="39"/>
      <c r="E90" s="44" t="s">
        <v>370</v>
      </c>
      <c r="F90" s="44" t="s">
        <v>367</v>
      </c>
      <c r="G90" s="45" t="s">
        <v>1304</v>
      </c>
      <c r="H90" s="45">
        <v>6884</v>
      </c>
      <c r="I90" s="39">
        <v>650</v>
      </c>
      <c r="J90" s="39" t="s">
        <v>1303</v>
      </c>
      <c r="K90" s="39"/>
      <c r="L90" s="12" t="s">
        <v>1309</v>
      </c>
      <c r="M90" s="44" t="s">
        <v>371</v>
      </c>
      <c r="O90" s="10" t="s">
        <v>349</v>
      </c>
      <c r="P90" s="53"/>
      <c r="Q90" s="10">
        <v>48238</v>
      </c>
      <c r="R90" s="22">
        <v>53398</v>
      </c>
      <c r="S90" s="10">
        <f>45177+214</f>
        <v>45391</v>
      </c>
      <c r="T90" s="10">
        <f>46496+555</f>
        <v>47051</v>
      </c>
      <c r="U90" s="22">
        <v>52951</v>
      </c>
      <c r="V90" s="10">
        <v>52771</v>
      </c>
      <c r="W90" s="22">
        <f>48434-158</f>
        <v>48276</v>
      </c>
      <c r="X90" s="175">
        <f t="shared" si="6"/>
        <v>-4675</v>
      </c>
      <c r="Y90" s="35">
        <f t="shared" si="5"/>
        <v>-4495</v>
      </c>
      <c r="Z90" s="40" t="s">
        <v>413</v>
      </c>
      <c r="AA90" s="62"/>
      <c r="AC90" s="26">
        <v>304462</v>
      </c>
      <c r="AD90" s="26">
        <v>125899</v>
      </c>
      <c r="AE90" s="39" t="s">
        <v>1318</v>
      </c>
      <c r="AF90" s="146">
        <v>0.06</v>
      </c>
      <c r="AG90" s="45"/>
      <c r="AH90" s="117" t="s">
        <v>860</v>
      </c>
      <c r="AI90" s="52"/>
      <c r="AJ90" s="39" t="s">
        <v>372</v>
      </c>
      <c r="AK90" s="62" t="s">
        <v>499</v>
      </c>
    </row>
    <row r="91" spans="1:37" customFormat="1" x14ac:dyDescent="0.25">
      <c r="A91" s="154"/>
      <c r="B91" s="112"/>
      <c r="C91" s="155"/>
      <c r="D91" s="22"/>
      <c r="E91" s="155" t="s">
        <v>370</v>
      </c>
      <c r="F91" s="155" t="s">
        <v>412</v>
      </c>
      <c r="G91" s="7"/>
      <c r="H91" s="21">
        <v>9872</v>
      </c>
      <c r="I91" s="22"/>
      <c r="J91" s="158"/>
      <c r="K91" s="22"/>
      <c r="L91" s="155"/>
      <c r="M91" s="155"/>
      <c r="N91" s="22"/>
      <c r="O91" s="161" t="s">
        <v>1033</v>
      </c>
      <c r="P91" s="36"/>
      <c r="Q91" s="22"/>
      <c r="R91" s="22">
        <v>0</v>
      </c>
      <c r="S91" s="22"/>
      <c r="T91" s="22"/>
      <c r="U91" s="22">
        <v>0</v>
      </c>
      <c r="V91" s="22">
        <v>471</v>
      </c>
      <c r="W91" s="22">
        <v>471</v>
      </c>
      <c r="X91" s="175">
        <f t="shared" si="6"/>
        <v>471</v>
      </c>
      <c r="Y91" s="32"/>
      <c r="Z91" s="56"/>
      <c r="AA91" s="63"/>
      <c r="AB91" s="93"/>
      <c r="AC91" s="21"/>
      <c r="AD91" s="21">
        <v>652448</v>
      </c>
      <c r="AE91" s="160"/>
      <c r="AF91" s="143"/>
      <c r="AG91" s="170"/>
      <c r="AH91" s="166"/>
      <c r="AI91" s="166"/>
      <c r="AJ91" s="22"/>
      <c r="AK91" s="62" t="s">
        <v>632</v>
      </c>
    </row>
    <row r="92" spans="1:37" s="93" customFormat="1" x14ac:dyDescent="0.25">
      <c r="A92" s="154"/>
      <c r="B92" s="112">
        <v>36325</v>
      </c>
      <c r="C92" s="2"/>
      <c r="D92" s="1"/>
      <c r="E92" s="155" t="s">
        <v>1108</v>
      </c>
      <c r="F92" s="155" t="s">
        <v>693</v>
      </c>
      <c r="G92" s="7" t="s">
        <v>1304</v>
      </c>
      <c r="H92" s="21">
        <v>4132</v>
      </c>
      <c r="I92" s="22"/>
      <c r="J92" s="158"/>
      <c r="K92" s="22"/>
      <c r="L92" s="155"/>
      <c r="M92" s="155"/>
      <c r="N92" s="22" t="s">
        <v>1320</v>
      </c>
      <c r="O92" s="22" t="s">
        <v>816</v>
      </c>
      <c r="P92" s="36"/>
      <c r="Q92" s="22">
        <v>155</v>
      </c>
      <c r="R92" s="22">
        <v>159</v>
      </c>
      <c r="S92" s="22">
        <v>165</v>
      </c>
      <c r="T92" s="22">
        <v>164</v>
      </c>
      <c r="U92" s="22">
        <v>158</v>
      </c>
      <c r="V92" s="22">
        <v>157</v>
      </c>
      <c r="W92" s="22">
        <v>157</v>
      </c>
      <c r="X92" s="175">
        <f t="shared" si="6"/>
        <v>-1</v>
      </c>
      <c r="Y92" s="32">
        <f>+W92-V92</f>
        <v>0</v>
      </c>
      <c r="Z92" s="40" t="s">
        <v>1167</v>
      </c>
      <c r="AA92" s="63"/>
      <c r="AC92" s="21"/>
      <c r="AD92" s="21">
        <v>334995</v>
      </c>
      <c r="AE92" s="160" t="s">
        <v>1355</v>
      </c>
      <c r="AF92" s="167"/>
      <c r="AG92" s="170"/>
      <c r="AH92" s="166"/>
      <c r="AI92" s="166" t="s">
        <v>1251</v>
      </c>
      <c r="AJ92" s="22"/>
      <c r="AK92" s="62" t="s">
        <v>500</v>
      </c>
    </row>
    <row r="93" spans="1:37" customFormat="1" ht="21" x14ac:dyDescent="0.25">
      <c r="A93" s="18"/>
      <c r="B93" s="137" t="s">
        <v>782</v>
      </c>
      <c r="C93" s="44"/>
      <c r="D93" s="39"/>
      <c r="E93" s="44" t="s">
        <v>1106</v>
      </c>
      <c r="F93" s="44" t="s">
        <v>1107</v>
      </c>
      <c r="G93" s="45" t="s">
        <v>1304</v>
      </c>
      <c r="H93" s="45">
        <v>6018</v>
      </c>
      <c r="I93" s="39">
        <v>430</v>
      </c>
      <c r="J93" s="39" t="s">
        <v>1303</v>
      </c>
      <c r="K93" s="39"/>
      <c r="L93" s="12" t="s">
        <v>1309</v>
      </c>
      <c r="M93" s="44" t="s">
        <v>1108</v>
      </c>
      <c r="O93" s="10" t="s">
        <v>1098</v>
      </c>
      <c r="P93" s="53"/>
      <c r="Q93" s="17">
        <v>6663</v>
      </c>
      <c r="R93" s="22">
        <v>3195</v>
      </c>
      <c r="S93" s="17">
        <v>4558</v>
      </c>
      <c r="T93" s="17">
        <v>4001</v>
      </c>
      <c r="U93" s="22">
        <v>3128</v>
      </c>
      <c r="V93" s="17">
        <v>2992</v>
      </c>
      <c r="W93" s="22">
        <v>2992</v>
      </c>
      <c r="X93" s="175">
        <f t="shared" si="6"/>
        <v>-136</v>
      </c>
      <c r="Y93" s="35">
        <f>+W93-V93</f>
        <v>0</v>
      </c>
      <c r="Z93" s="40" t="s">
        <v>417</v>
      </c>
      <c r="AA93" s="62"/>
      <c r="AC93" s="26">
        <v>359691</v>
      </c>
      <c r="AD93" s="26">
        <v>133304</v>
      </c>
      <c r="AE93" s="48" t="s">
        <v>1318</v>
      </c>
      <c r="AF93" s="128">
        <v>0.06</v>
      </c>
      <c r="AG93" s="125"/>
      <c r="AH93" s="52" t="s">
        <v>860</v>
      </c>
      <c r="AI93" s="52" t="s">
        <v>1251</v>
      </c>
      <c r="AJ93" s="39" t="s">
        <v>1314</v>
      </c>
      <c r="AK93" s="62" t="s">
        <v>500</v>
      </c>
    </row>
    <row r="94" spans="1:37" customFormat="1" hidden="1" x14ac:dyDescent="0.25">
      <c r="A94" s="154"/>
      <c r="B94" s="112"/>
      <c r="C94" s="2"/>
      <c r="D94" s="1"/>
      <c r="E94" s="155" t="s">
        <v>1100</v>
      </c>
      <c r="F94" s="155" t="s">
        <v>269</v>
      </c>
      <c r="G94" s="7"/>
      <c r="H94" s="21">
        <v>9862</v>
      </c>
      <c r="I94" s="22"/>
      <c r="J94" s="158"/>
      <c r="K94" s="22"/>
      <c r="L94" s="155"/>
      <c r="M94" s="155"/>
      <c r="N94" s="22"/>
      <c r="O94" s="22" t="s">
        <v>1415</v>
      </c>
      <c r="P94" s="36"/>
      <c r="Q94" s="22"/>
      <c r="R94" s="22"/>
      <c r="S94" s="22"/>
      <c r="T94" s="22"/>
      <c r="U94" s="22"/>
      <c r="V94" s="22"/>
      <c r="W94" s="22"/>
      <c r="X94" s="175">
        <f t="shared" si="6"/>
        <v>0</v>
      </c>
      <c r="Y94" s="32"/>
      <c r="Z94" s="40" t="s">
        <v>1166</v>
      </c>
      <c r="AA94" s="63"/>
      <c r="AB94" s="93"/>
      <c r="AC94" s="21"/>
      <c r="AD94" s="21" t="s">
        <v>1170</v>
      </c>
      <c r="AE94" s="160"/>
      <c r="AF94" s="167"/>
      <c r="AG94" s="170"/>
      <c r="AH94" s="166"/>
      <c r="AI94" s="166"/>
      <c r="AJ94" s="22"/>
      <c r="AK94" s="62"/>
    </row>
    <row r="95" spans="1:37" customFormat="1" ht="21" x14ac:dyDescent="0.25">
      <c r="A95" s="18"/>
      <c r="B95" s="137" t="s">
        <v>782</v>
      </c>
      <c r="C95" s="44"/>
      <c r="D95" s="39"/>
      <c r="E95" s="44" t="s">
        <v>1106</v>
      </c>
      <c r="F95" s="44" t="s">
        <v>1113</v>
      </c>
      <c r="G95" s="45" t="s">
        <v>1304</v>
      </c>
      <c r="H95" s="45">
        <v>6029</v>
      </c>
      <c r="I95" s="39">
        <v>430</v>
      </c>
      <c r="J95" s="39" t="s">
        <v>1303</v>
      </c>
      <c r="K95" s="39"/>
      <c r="L95" s="12" t="s">
        <v>1309</v>
      </c>
      <c r="M95" s="44" t="s">
        <v>1108</v>
      </c>
      <c r="O95" s="10" t="s">
        <v>1098</v>
      </c>
      <c r="P95" s="53"/>
      <c r="Q95" s="17">
        <v>3840</v>
      </c>
      <c r="R95" s="22">
        <v>3006</v>
      </c>
      <c r="S95" s="17">
        <v>3317</v>
      </c>
      <c r="T95" s="17">
        <v>3210</v>
      </c>
      <c r="U95" s="22">
        <v>2886</v>
      </c>
      <c r="V95" s="17">
        <v>2849</v>
      </c>
      <c r="W95" s="22">
        <v>2849</v>
      </c>
      <c r="X95" s="175">
        <f t="shared" si="6"/>
        <v>-37</v>
      </c>
      <c r="Y95" s="35">
        <f>+W95-V95</f>
        <v>0</v>
      </c>
      <c r="Z95" s="115" t="s">
        <v>431</v>
      </c>
      <c r="AA95" s="62"/>
      <c r="AC95" s="26">
        <v>359688</v>
      </c>
      <c r="AD95" s="26">
        <v>133304</v>
      </c>
      <c r="AE95" s="48" t="s">
        <v>1318</v>
      </c>
      <c r="AF95" s="128">
        <v>0.06</v>
      </c>
      <c r="AG95" s="125"/>
      <c r="AH95" s="52"/>
      <c r="AI95" s="52" t="s">
        <v>1251</v>
      </c>
      <c r="AJ95" s="39" t="s">
        <v>1314</v>
      </c>
      <c r="AK95" s="62" t="s">
        <v>500</v>
      </c>
    </row>
    <row r="96" spans="1:37" customFormat="1" ht="21" x14ac:dyDescent="0.25">
      <c r="A96" s="154"/>
      <c r="B96" s="112" t="s">
        <v>782</v>
      </c>
      <c r="C96" s="2"/>
      <c r="D96" s="1"/>
      <c r="E96" s="2" t="s">
        <v>1106</v>
      </c>
      <c r="F96" s="2" t="s">
        <v>1114</v>
      </c>
      <c r="G96" s="7" t="s">
        <v>1304</v>
      </c>
      <c r="H96" s="7">
        <v>6154</v>
      </c>
      <c r="I96" s="1">
        <v>767</v>
      </c>
      <c r="J96" s="1" t="s">
        <v>1303</v>
      </c>
      <c r="K96" s="1">
        <v>1</v>
      </c>
      <c r="L96" s="160" t="s">
        <v>1309</v>
      </c>
      <c r="M96" s="2" t="s">
        <v>1108</v>
      </c>
      <c r="N96" s="93"/>
      <c r="O96" s="22" t="s">
        <v>1098</v>
      </c>
      <c r="P96" s="36"/>
      <c r="Q96" s="22">
        <v>3379</v>
      </c>
      <c r="R96" s="22">
        <v>2983</v>
      </c>
      <c r="S96" s="22">
        <v>2767</v>
      </c>
      <c r="T96" s="22">
        <v>2808</v>
      </c>
      <c r="U96" s="22">
        <v>2450</v>
      </c>
      <c r="V96" s="22">
        <v>4104</v>
      </c>
      <c r="W96" s="22">
        <v>7286</v>
      </c>
      <c r="X96" s="175">
        <f t="shared" si="6"/>
        <v>4836</v>
      </c>
      <c r="Y96" s="32">
        <f>+W96-V96</f>
        <v>3182</v>
      </c>
      <c r="Z96" s="176" t="s">
        <v>427</v>
      </c>
      <c r="AA96" s="63"/>
      <c r="AB96" s="93"/>
      <c r="AC96" s="21">
        <v>311694</v>
      </c>
      <c r="AD96" s="21">
        <v>133304</v>
      </c>
      <c r="AE96" s="163" t="s">
        <v>1318</v>
      </c>
      <c r="AF96" s="167">
        <v>0.06</v>
      </c>
      <c r="AG96" s="169"/>
      <c r="AH96" s="166" t="s">
        <v>860</v>
      </c>
      <c r="AI96" s="166" t="s">
        <v>1251</v>
      </c>
      <c r="AJ96" s="1" t="s">
        <v>1314</v>
      </c>
      <c r="AK96" s="62" t="s">
        <v>500</v>
      </c>
    </row>
    <row r="97" spans="1:37" customFormat="1" ht="21" x14ac:dyDescent="0.25">
      <c r="A97" s="153"/>
      <c r="B97" s="112" t="s">
        <v>782</v>
      </c>
      <c r="C97" s="2"/>
      <c r="D97" s="1"/>
      <c r="E97" s="2" t="s">
        <v>1106</v>
      </c>
      <c r="F97" s="2" t="s">
        <v>1119</v>
      </c>
      <c r="G97" s="7" t="s">
        <v>1304</v>
      </c>
      <c r="H97" s="7">
        <v>6706</v>
      </c>
      <c r="I97" s="1">
        <v>767</v>
      </c>
      <c r="J97" s="1" t="s">
        <v>1303</v>
      </c>
      <c r="K97" s="1">
        <v>1</v>
      </c>
      <c r="L97" s="160" t="s">
        <v>1309</v>
      </c>
      <c r="M97" s="2" t="s">
        <v>1108</v>
      </c>
      <c r="N97" s="93"/>
      <c r="O97" s="22" t="s">
        <v>1098</v>
      </c>
      <c r="P97" s="36"/>
      <c r="Q97" s="22">
        <v>1744</v>
      </c>
      <c r="R97" s="22">
        <v>1116</v>
      </c>
      <c r="S97" s="22">
        <v>1345</v>
      </c>
      <c r="T97" s="22">
        <v>1222</v>
      </c>
      <c r="U97" s="22">
        <v>956</v>
      </c>
      <c r="V97" s="22">
        <v>1076</v>
      </c>
      <c r="W97" s="22">
        <v>1076</v>
      </c>
      <c r="X97" s="175">
        <f t="shared" si="6"/>
        <v>120</v>
      </c>
      <c r="Y97" s="32">
        <f>+W97-V97</f>
        <v>0</v>
      </c>
      <c r="Z97" s="40" t="s">
        <v>1167</v>
      </c>
      <c r="AA97" s="63"/>
      <c r="AB97" s="93"/>
      <c r="AC97" s="21">
        <v>359692</v>
      </c>
      <c r="AD97" s="21">
        <v>133304</v>
      </c>
      <c r="AE97" s="163" t="s">
        <v>1318</v>
      </c>
      <c r="AF97" s="167">
        <v>0.06</v>
      </c>
      <c r="AG97" s="169"/>
      <c r="AH97" s="166" t="s">
        <v>860</v>
      </c>
      <c r="AI97" s="166" t="s">
        <v>1251</v>
      </c>
      <c r="AJ97" s="1" t="s">
        <v>1314</v>
      </c>
      <c r="AK97" s="62" t="s">
        <v>500</v>
      </c>
    </row>
    <row r="98" spans="1:37" customFormat="1" x14ac:dyDescent="0.25">
      <c r="A98" s="154"/>
      <c r="B98" s="112" t="s">
        <v>782</v>
      </c>
      <c r="C98" s="2"/>
      <c r="D98" s="1"/>
      <c r="E98" s="2" t="s">
        <v>994</v>
      </c>
      <c r="F98" s="2" t="s">
        <v>995</v>
      </c>
      <c r="G98" s="7" t="s">
        <v>1304</v>
      </c>
      <c r="H98" s="7">
        <v>9698</v>
      </c>
      <c r="I98" s="1">
        <v>441</v>
      </c>
      <c r="J98" s="1" t="s">
        <v>1303</v>
      </c>
      <c r="K98" s="1"/>
      <c r="L98" s="160" t="s">
        <v>1309</v>
      </c>
      <c r="M98" s="2" t="s">
        <v>944</v>
      </c>
      <c r="N98" s="93"/>
      <c r="O98" s="22" t="s">
        <v>873</v>
      </c>
      <c r="P98" s="36"/>
      <c r="Q98" s="22">
        <v>42</v>
      </c>
      <c r="R98" s="22">
        <v>100</v>
      </c>
      <c r="S98" s="22">
        <v>60</v>
      </c>
      <c r="T98" s="22">
        <v>187</v>
      </c>
      <c r="U98" s="22">
        <v>91</v>
      </c>
      <c r="V98" s="22">
        <v>191</v>
      </c>
      <c r="W98" s="22">
        <v>191</v>
      </c>
      <c r="X98" s="175">
        <f t="shared" si="6"/>
        <v>100</v>
      </c>
      <c r="Y98" s="32">
        <f>+W98-V98</f>
        <v>0</v>
      </c>
      <c r="Z98" s="40" t="s">
        <v>1167</v>
      </c>
      <c r="AA98" s="115"/>
      <c r="AB98" s="93"/>
      <c r="AC98" s="21">
        <v>361745</v>
      </c>
      <c r="AD98" s="21">
        <v>133263</v>
      </c>
      <c r="AE98" s="163" t="s">
        <v>1318</v>
      </c>
      <c r="AF98" s="167">
        <v>0.24</v>
      </c>
      <c r="AG98" s="169">
        <v>9905</v>
      </c>
      <c r="AH98" s="166" t="s">
        <v>780</v>
      </c>
      <c r="AI98" s="166" t="s">
        <v>1251</v>
      </c>
      <c r="AJ98" s="1" t="s">
        <v>996</v>
      </c>
      <c r="AK98" s="62" t="s">
        <v>501</v>
      </c>
    </row>
    <row r="99" spans="1:37" customFormat="1" x14ac:dyDescent="0.25">
      <c r="A99" s="154"/>
      <c r="B99" s="112">
        <v>36325</v>
      </c>
      <c r="C99" s="2"/>
      <c r="D99" s="1"/>
      <c r="E99" s="155" t="s">
        <v>887</v>
      </c>
      <c r="F99" s="155" t="s">
        <v>888</v>
      </c>
      <c r="G99" s="7" t="s">
        <v>1304</v>
      </c>
      <c r="H99" s="21">
        <v>6840</v>
      </c>
      <c r="I99" s="22"/>
      <c r="J99" s="158"/>
      <c r="K99" s="22"/>
      <c r="L99" s="155"/>
      <c r="M99" s="155"/>
      <c r="N99" s="22" t="s">
        <v>1320</v>
      </c>
      <c r="O99" s="30" t="s">
        <v>1520</v>
      </c>
      <c r="P99" s="36"/>
      <c r="Q99" s="22">
        <v>1304</v>
      </c>
      <c r="R99" s="22">
        <v>943</v>
      </c>
      <c r="S99" s="22">
        <v>1015</v>
      </c>
      <c r="T99" s="22">
        <v>970</v>
      </c>
      <c r="U99" s="22">
        <v>933</v>
      </c>
      <c r="V99" s="22">
        <v>817</v>
      </c>
      <c r="W99" s="22">
        <v>817</v>
      </c>
      <c r="X99" s="175">
        <f t="shared" si="6"/>
        <v>-116</v>
      </c>
      <c r="Y99" s="32">
        <f>+W99-V99</f>
        <v>0</v>
      </c>
      <c r="Z99" s="40" t="s">
        <v>1167</v>
      </c>
      <c r="AA99" s="63"/>
      <c r="AB99" s="93"/>
      <c r="AC99" s="21"/>
      <c r="AD99" s="21">
        <v>133125</v>
      </c>
      <c r="AE99" s="160" t="s">
        <v>1355</v>
      </c>
      <c r="AF99" s="167"/>
      <c r="AG99" s="170"/>
      <c r="AH99" s="166"/>
      <c r="AI99" s="166" t="s">
        <v>1251</v>
      </c>
      <c r="AJ99" s="22"/>
      <c r="AK99" s="62" t="s">
        <v>496</v>
      </c>
    </row>
    <row r="100" spans="1:37" customFormat="1" x14ac:dyDescent="0.25">
      <c r="A100" s="154"/>
      <c r="B100" s="112"/>
      <c r="C100" s="2"/>
      <c r="D100" s="1"/>
      <c r="E100" s="2" t="s">
        <v>1184</v>
      </c>
      <c r="F100" s="155" t="s">
        <v>1405</v>
      </c>
      <c r="G100" s="7" t="s">
        <v>1304</v>
      </c>
      <c r="H100" s="21">
        <v>435</v>
      </c>
      <c r="I100" s="22"/>
      <c r="J100" s="158"/>
      <c r="K100" s="22"/>
      <c r="L100" s="155"/>
      <c r="M100" s="155"/>
      <c r="N100" s="22" t="s">
        <v>1320</v>
      </c>
      <c r="O100" s="30" t="s">
        <v>402</v>
      </c>
      <c r="P100" s="36"/>
      <c r="Q100" s="22"/>
      <c r="R100" s="22">
        <v>682</v>
      </c>
      <c r="S100" s="22">
        <v>0</v>
      </c>
      <c r="T100" s="22">
        <v>0</v>
      </c>
      <c r="U100" s="22">
        <v>656</v>
      </c>
      <c r="V100" s="22">
        <v>656</v>
      </c>
      <c r="W100" s="22">
        <v>656</v>
      </c>
      <c r="X100" s="175">
        <f t="shared" si="6"/>
        <v>0</v>
      </c>
      <c r="Y100" s="32"/>
      <c r="Z100" s="40" t="s">
        <v>1167</v>
      </c>
      <c r="AA100" s="63"/>
      <c r="AB100" s="93"/>
      <c r="AC100" s="21"/>
      <c r="AD100" s="21">
        <v>584398</v>
      </c>
      <c r="AE100" s="160"/>
      <c r="AF100" s="167"/>
      <c r="AG100" s="170"/>
      <c r="AH100" s="166"/>
      <c r="AI100" s="166"/>
      <c r="AJ100" s="22" t="s">
        <v>1136</v>
      </c>
      <c r="AK100" s="62" t="s">
        <v>503</v>
      </c>
    </row>
    <row r="101" spans="1:37" customFormat="1" x14ac:dyDescent="0.25">
      <c r="A101" s="153"/>
      <c r="B101" s="112">
        <v>36325</v>
      </c>
      <c r="C101" s="2"/>
      <c r="D101" s="1"/>
      <c r="E101" s="2" t="s">
        <v>1184</v>
      </c>
      <c r="F101" s="155" t="s">
        <v>1272</v>
      </c>
      <c r="G101" s="7" t="s">
        <v>1304</v>
      </c>
      <c r="H101" s="21">
        <v>6519</v>
      </c>
      <c r="I101" s="22"/>
      <c r="J101" s="158"/>
      <c r="K101" s="22"/>
      <c r="L101" s="155"/>
      <c r="M101" s="155" t="s">
        <v>883</v>
      </c>
      <c r="N101" s="22" t="s">
        <v>1320</v>
      </c>
      <c r="O101" s="10" t="s">
        <v>1520</v>
      </c>
      <c r="P101" s="36"/>
      <c r="Q101" s="22">
        <v>1</v>
      </c>
      <c r="R101" s="22">
        <v>1</v>
      </c>
      <c r="S101" s="22">
        <v>2</v>
      </c>
      <c r="T101" s="22">
        <v>1</v>
      </c>
      <c r="U101" s="22">
        <v>1</v>
      </c>
      <c r="V101" s="22">
        <v>1</v>
      </c>
      <c r="W101" s="22">
        <v>1</v>
      </c>
      <c r="X101" s="175">
        <f t="shared" ref="X101:X132" si="7">+W101-U101</f>
        <v>0</v>
      </c>
      <c r="Y101" s="32">
        <f t="shared" ref="Y101:Y114" si="8">+W101-V101</f>
        <v>0</v>
      </c>
      <c r="Z101" s="40" t="s">
        <v>1167</v>
      </c>
      <c r="AA101" s="63"/>
      <c r="AB101" s="93"/>
      <c r="AC101" s="21"/>
      <c r="AD101" s="21">
        <v>589516</v>
      </c>
      <c r="AE101" s="160" t="s">
        <v>1355</v>
      </c>
      <c r="AF101" s="167">
        <v>2.5000000000000001E-2</v>
      </c>
      <c r="AG101" s="170"/>
      <c r="AH101" s="166" t="s">
        <v>861</v>
      </c>
      <c r="AI101" s="172"/>
      <c r="AJ101" s="22" t="s">
        <v>791</v>
      </c>
      <c r="AK101" s="62" t="s">
        <v>497</v>
      </c>
    </row>
    <row r="102" spans="1:37" customFormat="1" x14ac:dyDescent="0.25">
      <c r="A102" s="226"/>
      <c r="B102" s="197">
        <v>36325</v>
      </c>
      <c r="C102" s="198"/>
      <c r="D102" s="199"/>
      <c r="E102" s="2" t="s">
        <v>1184</v>
      </c>
      <c r="F102" s="109" t="s">
        <v>1236</v>
      </c>
      <c r="G102" s="201" t="s">
        <v>1304</v>
      </c>
      <c r="H102" s="208">
        <v>9843</v>
      </c>
      <c r="I102" s="195"/>
      <c r="J102" s="202"/>
      <c r="K102" s="195"/>
      <c r="L102" s="200"/>
      <c r="M102" s="200"/>
      <c r="N102" s="195" t="s">
        <v>1320</v>
      </c>
      <c r="O102" s="161" t="s">
        <v>1520</v>
      </c>
      <c r="P102" s="203"/>
      <c r="Q102" s="195"/>
      <c r="R102" s="10">
        <v>99</v>
      </c>
      <c r="S102" s="10">
        <v>0</v>
      </c>
      <c r="T102" s="10">
        <v>153</v>
      </c>
      <c r="U102" s="10">
        <v>99</v>
      </c>
      <c r="V102" s="10">
        <v>106</v>
      </c>
      <c r="W102" s="10">
        <v>106</v>
      </c>
      <c r="X102" s="175">
        <f t="shared" si="7"/>
        <v>7</v>
      </c>
      <c r="Y102" s="204">
        <f t="shared" si="8"/>
        <v>0</v>
      </c>
      <c r="Z102" s="40" t="s">
        <v>1167</v>
      </c>
      <c r="AA102" s="221"/>
      <c r="AB102" s="222"/>
      <c r="AC102" s="220"/>
      <c r="AD102" s="208">
        <v>586540</v>
      </c>
      <c r="AE102" s="223" t="s">
        <v>1355</v>
      </c>
      <c r="AF102" s="205"/>
      <c r="AG102" s="206"/>
      <c r="AH102" s="207"/>
      <c r="AI102" s="207" t="s">
        <v>1251</v>
      </c>
      <c r="AJ102" s="208" t="s">
        <v>1216</v>
      </c>
      <c r="AK102" s="209" t="s">
        <v>496</v>
      </c>
    </row>
    <row r="103" spans="1:37" customFormat="1" x14ac:dyDescent="0.25">
      <c r="A103" s="226"/>
      <c r="B103" s="197">
        <v>36325</v>
      </c>
      <c r="C103" s="198"/>
      <c r="D103" s="199"/>
      <c r="E103" s="2" t="s">
        <v>1184</v>
      </c>
      <c r="F103" s="109" t="s">
        <v>459</v>
      </c>
      <c r="G103" s="201" t="s">
        <v>1304</v>
      </c>
      <c r="H103" s="208">
        <v>9858</v>
      </c>
      <c r="I103" s="195"/>
      <c r="J103" s="202"/>
      <c r="K103" s="195"/>
      <c r="L103" s="200"/>
      <c r="M103" s="200"/>
      <c r="N103" s="195" t="s">
        <v>1320</v>
      </c>
      <c r="O103" s="30" t="s">
        <v>600</v>
      </c>
      <c r="P103" s="203"/>
      <c r="Q103" s="195"/>
      <c r="R103" s="22">
        <v>9000</v>
      </c>
      <c r="S103" s="10">
        <v>0</v>
      </c>
      <c r="T103" s="10">
        <v>0</v>
      </c>
      <c r="U103" s="22">
        <v>8500</v>
      </c>
      <c r="V103" s="10">
        <v>8960</v>
      </c>
      <c r="W103" s="22">
        <v>8888</v>
      </c>
      <c r="X103" s="175">
        <f t="shared" si="7"/>
        <v>388</v>
      </c>
      <c r="Y103" s="204">
        <f t="shared" si="8"/>
        <v>-72</v>
      </c>
      <c r="Z103" s="40" t="s">
        <v>422</v>
      </c>
      <c r="AA103" s="221"/>
      <c r="AB103" s="222"/>
      <c r="AC103" s="220"/>
      <c r="AD103" s="208">
        <v>500668</v>
      </c>
      <c r="AE103" s="223" t="s">
        <v>1355</v>
      </c>
      <c r="AF103" s="205"/>
      <c r="AG103" s="206"/>
      <c r="AH103" s="207"/>
      <c r="AI103" s="207" t="s">
        <v>1251</v>
      </c>
      <c r="AJ103" s="10" t="s">
        <v>1216</v>
      </c>
      <c r="AK103" s="209" t="s">
        <v>501</v>
      </c>
    </row>
    <row r="104" spans="1:37" customFormat="1" x14ac:dyDescent="0.25">
      <c r="A104" s="226"/>
      <c r="B104" s="197"/>
      <c r="C104" s="198"/>
      <c r="D104" s="199"/>
      <c r="E104" s="2" t="s">
        <v>1184</v>
      </c>
      <c r="F104" s="109" t="s">
        <v>458</v>
      </c>
      <c r="G104" s="201"/>
      <c r="H104" s="208">
        <v>9868</v>
      </c>
      <c r="I104" s="195"/>
      <c r="J104" s="202"/>
      <c r="K104" s="195"/>
      <c r="L104" s="200"/>
      <c r="M104" s="200"/>
      <c r="N104" s="195"/>
      <c r="O104" s="22" t="s">
        <v>600</v>
      </c>
      <c r="P104" s="203"/>
      <c r="Q104" s="195"/>
      <c r="R104" s="10">
        <v>1000</v>
      </c>
      <c r="S104" s="10"/>
      <c r="T104" s="10">
        <v>0</v>
      </c>
      <c r="U104" s="10">
        <v>725</v>
      </c>
      <c r="V104" s="10">
        <v>349</v>
      </c>
      <c r="W104" s="10">
        <v>349</v>
      </c>
      <c r="X104" s="175">
        <f t="shared" si="7"/>
        <v>-376</v>
      </c>
      <c r="Y104" s="204">
        <f t="shared" si="8"/>
        <v>0</v>
      </c>
      <c r="Z104" s="40" t="s">
        <v>1167</v>
      </c>
      <c r="AA104" s="221"/>
      <c r="AB104" s="222"/>
      <c r="AC104" s="220"/>
      <c r="AD104" s="208">
        <v>500668</v>
      </c>
      <c r="AE104" s="223"/>
      <c r="AF104" s="205"/>
      <c r="AG104" s="206"/>
      <c r="AH104" s="207"/>
      <c r="AI104" s="207"/>
      <c r="AJ104" s="10" t="s">
        <v>1216</v>
      </c>
      <c r="AK104" s="209" t="s">
        <v>501</v>
      </c>
    </row>
    <row r="105" spans="1:37" customFormat="1" hidden="1" x14ac:dyDescent="0.25">
      <c r="A105" s="38"/>
      <c r="B105" s="137" t="s">
        <v>782</v>
      </c>
      <c r="C105" s="44"/>
      <c r="D105" s="39"/>
      <c r="E105" s="2" t="s">
        <v>643</v>
      </c>
      <c r="F105" s="44" t="s">
        <v>100</v>
      </c>
      <c r="G105" s="7" t="s">
        <v>1304</v>
      </c>
      <c r="H105" s="45">
        <v>6553</v>
      </c>
      <c r="I105" s="1">
        <v>550</v>
      </c>
      <c r="J105" s="1" t="s">
        <v>1303</v>
      </c>
      <c r="K105" s="1"/>
      <c r="L105" s="22" t="s">
        <v>1309</v>
      </c>
      <c r="M105" s="2" t="s">
        <v>67</v>
      </c>
      <c r="N105" s="93"/>
      <c r="O105" s="30" t="s">
        <v>1505</v>
      </c>
      <c r="P105" s="36"/>
      <c r="Q105" s="39"/>
      <c r="R105" s="39"/>
      <c r="S105" s="39"/>
      <c r="T105" s="39"/>
      <c r="U105" s="39"/>
      <c r="V105" s="39"/>
      <c r="W105" s="39"/>
      <c r="X105" s="175">
        <f t="shared" si="7"/>
        <v>0</v>
      </c>
      <c r="Y105" s="32">
        <f t="shared" si="8"/>
        <v>0</v>
      </c>
      <c r="Z105" s="40" t="s">
        <v>1268</v>
      </c>
      <c r="AA105" s="63"/>
      <c r="AB105" s="93"/>
      <c r="AC105" s="93"/>
      <c r="AD105" s="26">
        <v>28070</v>
      </c>
      <c r="AE105" s="163" t="s">
        <v>1318</v>
      </c>
      <c r="AF105" s="167">
        <v>0.33</v>
      </c>
      <c r="AG105" s="169">
        <v>9904</v>
      </c>
      <c r="AH105" s="166" t="s">
        <v>780</v>
      </c>
      <c r="AI105" s="166" t="s">
        <v>1251</v>
      </c>
      <c r="AJ105" s="1" t="s">
        <v>728</v>
      </c>
    </row>
    <row r="106" spans="1:37" customFormat="1" hidden="1" x14ac:dyDescent="0.25">
      <c r="A106" s="153"/>
      <c r="B106" s="112">
        <v>36325</v>
      </c>
      <c r="C106" s="2"/>
      <c r="D106" s="1"/>
      <c r="E106" s="155" t="s">
        <v>787</v>
      </c>
      <c r="F106" s="155" t="s">
        <v>2</v>
      </c>
      <c r="G106" s="7" t="s">
        <v>1304</v>
      </c>
      <c r="H106" s="21">
        <v>6759</v>
      </c>
      <c r="I106" s="22"/>
      <c r="J106" s="158"/>
      <c r="K106" s="22"/>
      <c r="L106" s="155"/>
      <c r="M106" s="155" t="s">
        <v>208</v>
      </c>
      <c r="N106" s="22" t="s">
        <v>1320</v>
      </c>
      <c r="O106" s="161" t="s">
        <v>1505</v>
      </c>
      <c r="P106" s="36"/>
      <c r="Q106" s="22"/>
      <c r="R106" s="22"/>
      <c r="S106" s="22"/>
      <c r="T106" s="22"/>
      <c r="U106" s="22"/>
      <c r="V106" s="22"/>
      <c r="W106" s="22"/>
      <c r="X106" s="175">
        <f t="shared" si="7"/>
        <v>0</v>
      </c>
      <c r="Y106" s="32">
        <f t="shared" si="8"/>
        <v>0</v>
      </c>
      <c r="Z106" s="115" t="s">
        <v>1479</v>
      </c>
      <c r="AA106" s="63"/>
      <c r="AB106" s="93"/>
      <c r="AC106" s="21"/>
      <c r="AD106" s="21" t="s">
        <v>1469</v>
      </c>
      <c r="AE106" s="160" t="s">
        <v>1355</v>
      </c>
      <c r="AF106" s="167">
        <v>5.5E-2</v>
      </c>
      <c r="AG106" s="170"/>
      <c r="AH106" s="166" t="s">
        <v>861</v>
      </c>
      <c r="AI106" s="166" t="s">
        <v>1251</v>
      </c>
      <c r="AJ106" s="22" t="s">
        <v>786</v>
      </c>
    </row>
    <row r="107" spans="1:37" customFormat="1" hidden="1" x14ac:dyDescent="0.25">
      <c r="A107" s="18"/>
      <c r="B107" s="137" t="s">
        <v>782</v>
      </c>
      <c r="C107" s="44"/>
      <c r="D107" s="39"/>
      <c r="E107" s="44" t="s">
        <v>1496</v>
      </c>
      <c r="F107" s="44" t="s">
        <v>1497</v>
      </c>
      <c r="G107" s="7" t="s">
        <v>1304</v>
      </c>
      <c r="H107" s="45">
        <v>6759</v>
      </c>
      <c r="I107" s="1">
        <v>766</v>
      </c>
      <c r="J107" s="1" t="s">
        <v>1303</v>
      </c>
      <c r="K107" s="1"/>
      <c r="L107" s="22" t="s">
        <v>1309</v>
      </c>
      <c r="M107" s="2" t="s">
        <v>1504</v>
      </c>
      <c r="N107" s="93"/>
      <c r="O107" s="10" t="s">
        <v>1505</v>
      </c>
      <c r="P107" s="36"/>
      <c r="Q107" s="10"/>
      <c r="R107" s="10"/>
      <c r="S107" s="10"/>
      <c r="T107" s="10"/>
      <c r="U107" s="10"/>
      <c r="V107" s="10"/>
      <c r="W107" s="10"/>
      <c r="X107" s="175">
        <f t="shared" si="7"/>
        <v>0</v>
      </c>
      <c r="Y107" s="32">
        <f t="shared" si="8"/>
        <v>0</v>
      </c>
      <c r="Z107" s="40" t="s">
        <v>1568</v>
      </c>
      <c r="AA107" s="63"/>
      <c r="AB107" s="93"/>
      <c r="AC107" s="21">
        <v>313454</v>
      </c>
      <c r="AD107" s="26">
        <v>28193</v>
      </c>
      <c r="AE107" s="163" t="s">
        <v>1355</v>
      </c>
      <c r="AF107" s="167">
        <v>0.02</v>
      </c>
      <c r="AG107" s="169">
        <v>9904</v>
      </c>
      <c r="AH107" s="166" t="s">
        <v>915</v>
      </c>
      <c r="AI107" s="166" t="s">
        <v>1251</v>
      </c>
      <c r="AJ107" s="39" t="s">
        <v>741</v>
      </c>
    </row>
    <row r="108" spans="1:37" customFormat="1" ht="21" x14ac:dyDescent="0.25">
      <c r="A108" s="38"/>
      <c r="B108" s="137"/>
      <c r="C108" s="44"/>
      <c r="D108" s="39"/>
      <c r="E108" s="44" t="s">
        <v>456</v>
      </c>
      <c r="F108" s="44" t="s">
        <v>457</v>
      </c>
      <c r="G108" s="7"/>
      <c r="H108" s="45">
        <v>6821</v>
      </c>
      <c r="I108" s="1"/>
      <c r="J108" s="1"/>
      <c r="K108" s="1"/>
      <c r="L108" s="22"/>
      <c r="M108" s="2"/>
      <c r="N108" s="93"/>
      <c r="O108" s="22" t="s">
        <v>1520</v>
      </c>
      <c r="P108" s="36"/>
      <c r="Q108" s="22"/>
      <c r="R108" s="10">
        <v>0</v>
      </c>
      <c r="S108" s="10"/>
      <c r="T108" s="10">
        <v>0</v>
      </c>
      <c r="U108" s="10">
        <v>0</v>
      </c>
      <c r="V108" s="10">
        <v>0</v>
      </c>
      <c r="W108" s="10">
        <v>0</v>
      </c>
      <c r="X108" s="175">
        <f t="shared" si="7"/>
        <v>0</v>
      </c>
      <c r="Y108" s="32">
        <f t="shared" si="8"/>
        <v>0</v>
      </c>
      <c r="Z108" s="254" t="s">
        <v>452</v>
      </c>
      <c r="AA108" s="63"/>
      <c r="AB108" s="93"/>
      <c r="AC108" s="93"/>
      <c r="AD108" s="26" t="s">
        <v>1469</v>
      </c>
      <c r="AE108" s="12" t="s">
        <v>1355</v>
      </c>
      <c r="AF108" s="128"/>
      <c r="AG108" s="126"/>
      <c r="AH108" s="52"/>
      <c r="AI108" s="52" t="s">
        <v>1251</v>
      </c>
      <c r="AJ108" s="10" t="s">
        <v>1216</v>
      </c>
      <c r="AK108" s="62" t="s">
        <v>496</v>
      </c>
    </row>
    <row r="109" spans="1:37" customFormat="1" x14ac:dyDescent="0.25">
      <c r="A109" s="153"/>
      <c r="B109" s="112">
        <v>36329</v>
      </c>
      <c r="C109" s="2"/>
      <c r="D109" s="1"/>
      <c r="E109" s="2" t="s">
        <v>1060</v>
      </c>
      <c r="F109" s="155" t="s">
        <v>386</v>
      </c>
      <c r="G109" s="7" t="s">
        <v>1304</v>
      </c>
      <c r="H109" s="21">
        <v>9857</v>
      </c>
      <c r="I109" s="22"/>
      <c r="J109" s="158"/>
      <c r="K109" s="22"/>
      <c r="L109" s="155"/>
      <c r="M109" s="155" t="s">
        <v>1333</v>
      </c>
      <c r="N109" s="22" t="s">
        <v>1320</v>
      </c>
      <c r="O109" s="22" t="s">
        <v>1520</v>
      </c>
      <c r="P109" s="36"/>
      <c r="Q109" s="22"/>
      <c r="R109" s="22">
        <v>809</v>
      </c>
      <c r="S109" s="22">
        <v>0</v>
      </c>
      <c r="T109" s="22">
        <v>537</v>
      </c>
      <c r="U109" s="22">
        <v>847</v>
      </c>
      <c r="V109" s="22">
        <v>652</v>
      </c>
      <c r="W109" s="22">
        <v>652</v>
      </c>
      <c r="X109" s="175">
        <f t="shared" si="7"/>
        <v>-195</v>
      </c>
      <c r="Y109" s="32">
        <f t="shared" si="8"/>
        <v>0</v>
      </c>
      <c r="Z109" s="40" t="s">
        <v>1167</v>
      </c>
      <c r="AA109" s="63"/>
      <c r="AB109" s="93"/>
      <c r="AC109" s="21"/>
      <c r="AD109" s="21">
        <v>417652</v>
      </c>
      <c r="AE109" s="160" t="s">
        <v>1355</v>
      </c>
      <c r="AF109" s="167"/>
      <c r="AG109" s="170"/>
      <c r="AH109" s="172"/>
      <c r="AI109" s="166" t="s">
        <v>1251</v>
      </c>
      <c r="AJ109" s="22" t="s">
        <v>1216</v>
      </c>
      <c r="AK109" s="62" t="s">
        <v>496</v>
      </c>
    </row>
    <row r="110" spans="1:37" customFormat="1" x14ac:dyDescent="0.25">
      <c r="A110" s="38"/>
      <c r="B110" s="137" t="s">
        <v>782</v>
      </c>
      <c r="C110" s="44"/>
      <c r="D110" s="39"/>
      <c r="E110" s="44" t="s">
        <v>1471</v>
      </c>
      <c r="F110" s="44" t="s">
        <v>1472</v>
      </c>
      <c r="G110" s="45" t="s">
        <v>1304</v>
      </c>
      <c r="H110" s="45">
        <v>6369</v>
      </c>
      <c r="I110" s="39">
        <v>447</v>
      </c>
      <c r="J110" s="39" t="s">
        <v>1303</v>
      </c>
      <c r="K110" s="39"/>
      <c r="L110" s="12" t="s">
        <v>1309</v>
      </c>
      <c r="M110" s="44" t="s">
        <v>1473</v>
      </c>
      <c r="O110" s="10" t="s">
        <v>1415</v>
      </c>
      <c r="P110" s="53"/>
      <c r="Q110" s="10">
        <v>45</v>
      </c>
      <c r="R110" s="10">
        <v>36</v>
      </c>
      <c r="S110" s="10">
        <v>29</v>
      </c>
      <c r="T110" s="10">
        <v>36</v>
      </c>
      <c r="U110" s="10">
        <v>31</v>
      </c>
      <c r="V110" s="10">
        <v>36</v>
      </c>
      <c r="W110" s="10">
        <v>36</v>
      </c>
      <c r="X110" s="175">
        <f t="shared" si="7"/>
        <v>5</v>
      </c>
      <c r="Y110" s="35">
        <f t="shared" si="8"/>
        <v>0</v>
      </c>
      <c r="Z110" s="40" t="s">
        <v>1167</v>
      </c>
      <c r="AA110" s="62"/>
      <c r="AC110" s="26">
        <v>313187</v>
      </c>
      <c r="AD110" s="26">
        <v>130463</v>
      </c>
      <c r="AE110" s="48" t="s">
        <v>1318</v>
      </c>
      <c r="AF110" s="128">
        <v>0.06</v>
      </c>
      <c r="AG110" s="125"/>
      <c r="AH110" s="52" t="s">
        <v>861</v>
      </c>
      <c r="AI110" s="52" t="s">
        <v>1251</v>
      </c>
      <c r="AJ110" s="39" t="s">
        <v>1314</v>
      </c>
      <c r="AK110" s="62" t="s">
        <v>497</v>
      </c>
    </row>
    <row r="111" spans="1:37" customFormat="1" x14ac:dyDescent="0.25">
      <c r="A111" s="153"/>
      <c r="B111" s="112">
        <v>36480</v>
      </c>
      <c r="C111" s="2"/>
      <c r="D111" s="1"/>
      <c r="E111" s="155" t="s">
        <v>1085</v>
      </c>
      <c r="F111" s="155" t="s">
        <v>1086</v>
      </c>
      <c r="G111" s="7" t="s">
        <v>1304</v>
      </c>
      <c r="H111" s="21">
        <v>9811</v>
      </c>
      <c r="I111" s="22"/>
      <c r="J111" s="158"/>
      <c r="K111" s="22"/>
      <c r="L111" s="155"/>
      <c r="M111" s="155" t="s">
        <v>883</v>
      </c>
      <c r="N111" s="22" t="s">
        <v>1320</v>
      </c>
      <c r="O111" s="161" t="s">
        <v>1520</v>
      </c>
      <c r="P111" s="36"/>
      <c r="Q111" s="22">
        <v>496</v>
      </c>
      <c r="R111" s="22">
        <v>706</v>
      </c>
      <c r="S111" s="22">
        <v>539</v>
      </c>
      <c r="T111" s="22">
        <v>555</v>
      </c>
      <c r="U111" s="22">
        <v>651</v>
      </c>
      <c r="V111" s="22">
        <v>357</v>
      </c>
      <c r="W111" s="22">
        <v>357</v>
      </c>
      <c r="X111" s="175">
        <f t="shared" si="7"/>
        <v>-294</v>
      </c>
      <c r="Y111" s="32">
        <f t="shared" si="8"/>
        <v>0</v>
      </c>
      <c r="Z111" s="40" t="s">
        <v>1167</v>
      </c>
      <c r="AA111" s="63"/>
      <c r="AB111" s="93"/>
      <c r="AC111" s="21"/>
      <c r="AD111" s="21">
        <v>140955</v>
      </c>
      <c r="AE111" s="160" t="s">
        <v>1355</v>
      </c>
      <c r="AF111" s="167">
        <v>5.5E-2</v>
      </c>
      <c r="AG111" s="170"/>
      <c r="AH111" s="166" t="s">
        <v>861</v>
      </c>
      <c r="AI111" s="166" t="s">
        <v>1251</v>
      </c>
      <c r="AJ111" s="22"/>
      <c r="AK111" s="62" t="s">
        <v>499</v>
      </c>
    </row>
    <row r="112" spans="1:37" customFormat="1" ht="21" x14ac:dyDescent="0.25">
      <c r="A112" s="153"/>
      <c r="B112" s="112">
        <v>36325</v>
      </c>
      <c r="C112" s="2"/>
      <c r="D112" s="1"/>
      <c r="E112" s="155" t="s">
        <v>627</v>
      </c>
      <c r="F112" s="155" t="s">
        <v>639</v>
      </c>
      <c r="G112" s="7" t="s">
        <v>1304</v>
      </c>
      <c r="H112" s="21">
        <v>6789</v>
      </c>
      <c r="I112" s="22"/>
      <c r="J112" s="158"/>
      <c r="K112" s="22"/>
      <c r="L112" s="155"/>
      <c r="M112" s="155" t="s">
        <v>883</v>
      </c>
      <c r="N112" s="22" t="s">
        <v>1320</v>
      </c>
      <c r="O112" s="161" t="s">
        <v>349</v>
      </c>
      <c r="P112" s="36"/>
      <c r="Q112" s="22">
        <v>11579</v>
      </c>
      <c r="R112" s="22">
        <v>12642</v>
      </c>
      <c r="S112" s="22">
        <v>12488</v>
      </c>
      <c r="T112" s="22">
        <v>12650</v>
      </c>
      <c r="U112" s="22">
        <v>11433</v>
      </c>
      <c r="V112" s="22">
        <v>11537</v>
      </c>
      <c r="W112" s="22">
        <v>11526</v>
      </c>
      <c r="X112" s="175">
        <f t="shared" si="7"/>
        <v>93</v>
      </c>
      <c r="Y112" s="32">
        <f t="shared" si="8"/>
        <v>-11</v>
      </c>
      <c r="Z112" s="176" t="s">
        <v>419</v>
      </c>
      <c r="AA112" s="63"/>
      <c r="AB112" s="93"/>
      <c r="AC112" s="21"/>
      <c r="AD112" s="21">
        <v>108151</v>
      </c>
      <c r="AE112" s="160" t="s">
        <v>1355</v>
      </c>
      <c r="AF112" s="167">
        <v>0.06</v>
      </c>
      <c r="AG112" s="170"/>
      <c r="AH112" s="166" t="s">
        <v>861</v>
      </c>
      <c r="AI112" s="166" t="s">
        <v>1251</v>
      </c>
      <c r="AJ112" s="22"/>
      <c r="AK112" s="62" t="s">
        <v>500</v>
      </c>
    </row>
    <row r="113" spans="1:37" customFormat="1" x14ac:dyDescent="0.25">
      <c r="A113" s="18"/>
      <c r="B113" s="137">
        <v>36452</v>
      </c>
      <c r="C113" s="44"/>
      <c r="D113" s="39"/>
      <c r="E113" s="44" t="s">
        <v>228</v>
      </c>
      <c r="F113" s="11" t="s">
        <v>1428</v>
      </c>
      <c r="G113" s="45" t="s">
        <v>1304</v>
      </c>
      <c r="H113" s="26">
        <v>5113</v>
      </c>
      <c r="I113" s="10">
        <v>447</v>
      </c>
      <c r="J113" s="27" t="s">
        <v>1303</v>
      </c>
      <c r="K113" s="10"/>
      <c r="L113" s="10" t="s">
        <v>1309</v>
      </c>
      <c r="M113" s="44" t="s">
        <v>230</v>
      </c>
      <c r="N113" s="10" t="s">
        <v>1320</v>
      </c>
      <c r="O113" s="30" t="s">
        <v>1415</v>
      </c>
      <c r="P113" s="53"/>
      <c r="Q113" s="10">
        <v>2629</v>
      </c>
      <c r="R113" s="22">
        <v>2738</v>
      </c>
      <c r="S113" s="10">
        <v>3249</v>
      </c>
      <c r="T113" s="10">
        <v>3225</v>
      </c>
      <c r="U113" s="22">
        <v>2531</v>
      </c>
      <c r="V113" s="10">
        <v>2482</v>
      </c>
      <c r="W113" s="10">
        <v>2482</v>
      </c>
      <c r="X113" s="175">
        <f t="shared" si="7"/>
        <v>-49</v>
      </c>
      <c r="Y113" s="35">
        <f t="shared" si="8"/>
        <v>0</v>
      </c>
      <c r="Z113" s="40" t="s">
        <v>417</v>
      </c>
      <c r="AA113" s="62"/>
      <c r="AC113" s="26"/>
      <c r="AD113" s="26">
        <v>138405</v>
      </c>
      <c r="AE113" s="12" t="s">
        <v>1355</v>
      </c>
      <c r="AF113" s="128"/>
      <c r="AG113" s="126"/>
      <c r="AH113" s="52"/>
      <c r="AI113" s="52" t="s">
        <v>1251</v>
      </c>
      <c r="AJ113" s="10"/>
      <c r="AK113" s="62" t="s">
        <v>502</v>
      </c>
    </row>
    <row r="114" spans="1:37" customFormat="1" x14ac:dyDescent="0.25">
      <c r="A114" s="18"/>
      <c r="B114" s="137">
        <v>36452</v>
      </c>
      <c r="C114" s="44"/>
      <c r="D114" s="39"/>
      <c r="E114" s="44" t="s">
        <v>228</v>
      </c>
      <c r="F114" s="11" t="s">
        <v>1425</v>
      </c>
      <c r="G114" s="45" t="s">
        <v>1304</v>
      </c>
      <c r="H114" s="26">
        <v>5156</v>
      </c>
      <c r="I114" s="10">
        <v>427</v>
      </c>
      <c r="J114" s="27" t="s">
        <v>1303</v>
      </c>
      <c r="K114" s="10"/>
      <c r="L114" s="10" t="s">
        <v>1309</v>
      </c>
      <c r="M114" s="44" t="s">
        <v>230</v>
      </c>
      <c r="N114" s="10" t="s">
        <v>1320</v>
      </c>
      <c r="O114" s="30" t="s">
        <v>1311</v>
      </c>
      <c r="P114" s="53"/>
      <c r="Q114" s="10">
        <v>90</v>
      </c>
      <c r="R114" s="10">
        <v>80</v>
      </c>
      <c r="S114" s="10">
        <v>87</v>
      </c>
      <c r="T114" s="10">
        <v>83</v>
      </c>
      <c r="U114" s="10">
        <v>57</v>
      </c>
      <c r="V114" s="10">
        <v>96</v>
      </c>
      <c r="W114" s="10">
        <v>96</v>
      </c>
      <c r="X114" s="175">
        <f t="shared" si="7"/>
        <v>39</v>
      </c>
      <c r="Y114" s="35">
        <f t="shared" si="8"/>
        <v>0</v>
      </c>
      <c r="Z114" s="40" t="s">
        <v>1167</v>
      </c>
      <c r="AA114" s="62"/>
      <c r="AC114" s="26"/>
      <c r="AD114" s="26">
        <v>138350</v>
      </c>
      <c r="AE114" s="12" t="s">
        <v>1355</v>
      </c>
      <c r="AF114" s="128"/>
      <c r="AG114" s="126"/>
      <c r="AH114" s="52"/>
      <c r="AI114" s="52" t="s">
        <v>1251</v>
      </c>
      <c r="AJ114" s="10"/>
      <c r="AK114" s="62" t="s">
        <v>502</v>
      </c>
    </row>
    <row r="115" spans="1:37" customFormat="1" x14ac:dyDescent="0.25">
      <c r="A115" s="18"/>
      <c r="B115" s="137">
        <v>36452</v>
      </c>
      <c r="C115" s="44"/>
      <c r="D115" s="39"/>
      <c r="E115" s="44" t="s">
        <v>228</v>
      </c>
      <c r="F115" s="11" t="s">
        <v>215</v>
      </c>
      <c r="G115" s="45" t="s">
        <v>1304</v>
      </c>
      <c r="H115" s="26">
        <v>5972</v>
      </c>
      <c r="I115" s="10">
        <v>479</v>
      </c>
      <c r="J115" s="27" t="s">
        <v>1303</v>
      </c>
      <c r="K115" s="10"/>
      <c r="L115" s="10" t="s">
        <v>1309</v>
      </c>
      <c r="M115" s="44" t="s">
        <v>230</v>
      </c>
      <c r="N115" s="10" t="s">
        <v>1320</v>
      </c>
      <c r="O115" s="30" t="s">
        <v>600</v>
      </c>
      <c r="P115" s="53"/>
      <c r="Q115" s="10">
        <v>357</v>
      </c>
      <c r="R115" s="10">
        <v>219</v>
      </c>
      <c r="S115" s="10">
        <v>250</v>
      </c>
      <c r="T115" s="10">
        <v>249</v>
      </c>
      <c r="U115" s="10">
        <v>208</v>
      </c>
      <c r="V115" s="10">
        <v>343</v>
      </c>
      <c r="W115" s="10">
        <v>343</v>
      </c>
      <c r="X115" s="175">
        <f t="shared" si="7"/>
        <v>135</v>
      </c>
      <c r="Y115" s="35">
        <f t="shared" ref="Y115:Y133" si="9">+W115-V115</f>
        <v>0</v>
      </c>
      <c r="Z115" s="40" t="s">
        <v>1167</v>
      </c>
      <c r="AA115" s="62"/>
      <c r="AC115" s="26"/>
      <c r="AD115" s="26">
        <v>138358</v>
      </c>
      <c r="AE115" s="12" t="s">
        <v>1355</v>
      </c>
      <c r="AF115" s="128"/>
      <c r="AG115" s="126"/>
      <c r="AH115" s="52"/>
      <c r="AI115" s="52" t="s">
        <v>1251</v>
      </c>
      <c r="AJ115" s="10"/>
      <c r="AK115" s="62" t="s">
        <v>502</v>
      </c>
    </row>
    <row r="116" spans="1:37" customFormat="1" ht="21" hidden="1" x14ac:dyDescent="0.25">
      <c r="A116" s="38"/>
      <c r="B116" s="137" t="s">
        <v>782</v>
      </c>
      <c r="C116" s="44"/>
      <c r="D116" s="39"/>
      <c r="E116" s="44" t="s">
        <v>1518</v>
      </c>
      <c r="F116" s="44" t="s">
        <v>1519</v>
      </c>
      <c r="G116" s="45" t="s">
        <v>1304</v>
      </c>
      <c r="H116" s="45">
        <v>508</v>
      </c>
      <c r="I116" s="39">
        <v>550</v>
      </c>
      <c r="J116" s="39" t="s">
        <v>1303</v>
      </c>
      <c r="K116" s="39"/>
      <c r="L116" s="10" t="s">
        <v>1309</v>
      </c>
      <c r="M116" s="44" t="s">
        <v>1518</v>
      </c>
      <c r="O116" s="10" t="s">
        <v>1520</v>
      </c>
      <c r="P116" s="53"/>
      <c r="Q116" s="10">
        <v>45</v>
      </c>
      <c r="R116" s="10"/>
      <c r="S116" s="10">
        <v>45</v>
      </c>
      <c r="T116" s="10">
        <v>43</v>
      </c>
      <c r="U116" s="10"/>
      <c r="V116" s="10"/>
      <c r="W116" s="10"/>
      <c r="X116" s="175">
        <f t="shared" si="7"/>
        <v>0</v>
      </c>
      <c r="Y116" s="35">
        <f t="shared" si="9"/>
        <v>0</v>
      </c>
      <c r="Z116" s="40" t="s">
        <v>1059</v>
      </c>
      <c r="AA116" s="62"/>
      <c r="AC116" s="26">
        <v>313269</v>
      </c>
      <c r="AD116" s="26">
        <v>138536</v>
      </c>
      <c r="AE116" s="48" t="s">
        <v>1318</v>
      </c>
      <c r="AF116" s="128">
        <v>5.5E-2</v>
      </c>
      <c r="AG116" s="125"/>
      <c r="AH116" s="52" t="s">
        <v>861</v>
      </c>
      <c r="AI116" s="52" t="s">
        <v>1251</v>
      </c>
      <c r="AJ116" s="39" t="s">
        <v>1362</v>
      </c>
      <c r="AK116" s="62" t="s">
        <v>501</v>
      </c>
    </row>
    <row r="117" spans="1:37" customFormat="1" x14ac:dyDescent="0.25">
      <c r="A117" s="18"/>
      <c r="B117" s="137">
        <v>36452</v>
      </c>
      <c r="C117" s="44"/>
      <c r="D117" s="39"/>
      <c r="E117" s="44" t="s">
        <v>228</v>
      </c>
      <c r="F117" s="11" t="s">
        <v>1029</v>
      </c>
      <c r="G117" s="7" t="s">
        <v>1304</v>
      </c>
      <c r="H117" s="26">
        <v>6323</v>
      </c>
      <c r="I117" s="22">
        <v>550</v>
      </c>
      <c r="J117" s="158" t="s">
        <v>1303</v>
      </c>
      <c r="K117" s="22"/>
      <c r="L117" s="22" t="s">
        <v>1309</v>
      </c>
      <c r="M117" s="2" t="s">
        <v>230</v>
      </c>
      <c r="N117" s="22" t="s">
        <v>1320</v>
      </c>
      <c r="O117" s="30" t="s">
        <v>1520</v>
      </c>
      <c r="P117" s="36"/>
      <c r="Q117" s="22">
        <v>817</v>
      </c>
      <c r="R117" s="10">
        <v>464</v>
      </c>
      <c r="S117" s="10">
        <v>802</v>
      </c>
      <c r="T117" s="10">
        <v>794</v>
      </c>
      <c r="U117" s="10">
        <v>448</v>
      </c>
      <c r="V117" s="10">
        <v>862</v>
      </c>
      <c r="W117" s="10">
        <v>862</v>
      </c>
      <c r="X117" s="175">
        <f t="shared" si="7"/>
        <v>414</v>
      </c>
      <c r="Y117" s="32">
        <f t="shared" si="9"/>
        <v>0</v>
      </c>
      <c r="Z117" s="40" t="s">
        <v>1167</v>
      </c>
      <c r="AA117" s="63"/>
      <c r="AB117" s="93"/>
      <c r="AC117" s="21"/>
      <c r="AD117" s="26">
        <v>138375</v>
      </c>
      <c r="AE117" s="160" t="s">
        <v>1355</v>
      </c>
      <c r="AF117" s="167"/>
      <c r="AG117" s="170"/>
      <c r="AH117" s="166"/>
      <c r="AI117" s="166" t="s">
        <v>1251</v>
      </c>
      <c r="AJ117" s="10"/>
      <c r="AK117" s="62" t="s">
        <v>502</v>
      </c>
    </row>
    <row r="118" spans="1:37" customFormat="1" x14ac:dyDescent="0.25">
      <c r="A118" s="153"/>
      <c r="B118" s="112">
        <v>36325</v>
      </c>
      <c r="C118" s="2"/>
      <c r="D118" s="1"/>
      <c r="E118" s="155" t="s">
        <v>228</v>
      </c>
      <c r="F118" s="155" t="s">
        <v>1433</v>
      </c>
      <c r="G118" s="7" t="s">
        <v>1304</v>
      </c>
      <c r="H118" s="21">
        <v>6545</v>
      </c>
      <c r="I118" s="22"/>
      <c r="J118" s="158"/>
      <c r="K118" s="22"/>
      <c r="L118" s="155"/>
      <c r="M118" s="155" t="s">
        <v>883</v>
      </c>
      <c r="N118" s="22" t="s">
        <v>1320</v>
      </c>
      <c r="O118" s="10" t="s">
        <v>1520</v>
      </c>
      <c r="P118" s="36"/>
      <c r="Q118" s="22">
        <v>107</v>
      </c>
      <c r="R118" s="22">
        <v>98</v>
      </c>
      <c r="S118" s="22">
        <v>111</v>
      </c>
      <c r="T118" s="22">
        <v>103</v>
      </c>
      <c r="U118" s="22">
        <v>71</v>
      </c>
      <c r="V118" s="22">
        <v>63</v>
      </c>
      <c r="W118" s="22">
        <v>63</v>
      </c>
      <c r="X118" s="175">
        <f t="shared" si="7"/>
        <v>-8</v>
      </c>
      <c r="Y118" s="32">
        <f t="shared" si="9"/>
        <v>0</v>
      </c>
      <c r="Z118" s="40" t="s">
        <v>1167</v>
      </c>
      <c r="AA118" s="63"/>
      <c r="AB118" s="93"/>
      <c r="AC118" s="21"/>
      <c r="AD118" s="21">
        <v>138381</v>
      </c>
      <c r="AE118" s="160" t="s">
        <v>1355</v>
      </c>
      <c r="AF118" s="167">
        <v>2.5000000000000001E-2</v>
      </c>
      <c r="AG118" s="170"/>
      <c r="AH118" s="166" t="s">
        <v>861</v>
      </c>
      <c r="AI118" s="172"/>
      <c r="AJ118" s="22" t="s">
        <v>791</v>
      </c>
      <c r="AK118" s="215" t="s">
        <v>502</v>
      </c>
    </row>
    <row r="119" spans="1:37" customFormat="1" x14ac:dyDescent="0.25">
      <c r="A119" s="18"/>
      <c r="B119" s="137">
        <v>36452</v>
      </c>
      <c r="C119" s="44"/>
      <c r="D119" s="39"/>
      <c r="E119" s="44" t="s">
        <v>228</v>
      </c>
      <c r="F119" s="11" t="s">
        <v>1426</v>
      </c>
      <c r="G119" s="45" t="s">
        <v>1304</v>
      </c>
      <c r="H119" s="26">
        <v>6630</v>
      </c>
      <c r="I119" s="10">
        <v>764</v>
      </c>
      <c r="J119" s="27" t="s">
        <v>1303</v>
      </c>
      <c r="K119" s="10"/>
      <c r="L119" s="10" t="s">
        <v>1309</v>
      </c>
      <c r="M119" s="44" t="s">
        <v>230</v>
      </c>
      <c r="N119" s="10" t="s">
        <v>1320</v>
      </c>
      <c r="O119" s="30" t="s">
        <v>600</v>
      </c>
      <c r="P119" s="53"/>
      <c r="Q119" s="10">
        <v>63</v>
      </c>
      <c r="R119" s="10">
        <v>42</v>
      </c>
      <c r="S119" s="10">
        <v>57</v>
      </c>
      <c r="T119" s="10">
        <v>52</v>
      </c>
      <c r="U119" s="10">
        <v>27</v>
      </c>
      <c r="V119" s="10">
        <v>30</v>
      </c>
      <c r="W119" s="10">
        <v>30</v>
      </c>
      <c r="X119" s="175">
        <f t="shared" si="7"/>
        <v>3</v>
      </c>
      <c r="Y119" s="35">
        <f t="shared" si="9"/>
        <v>0</v>
      </c>
      <c r="Z119" s="40" t="s">
        <v>1167</v>
      </c>
      <c r="AA119" s="62"/>
      <c r="AC119" s="26"/>
      <c r="AD119" s="26">
        <v>138394</v>
      </c>
      <c r="AE119" s="12" t="s">
        <v>1355</v>
      </c>
      <c r="AF119" s="128"/>
      <c r="AG119" s="126"/>
      <c r="AH119" s="52"/>
      <c r="AI119" s="52" t="s">
        <v>1251</v>
      </c>
      <c r="AJ119" s="10"/>
      <c r="AK119" s="62" t="s">
        <v>502</v>
      </c>
    </row>
    <row r="120" spans="1:37" customFormat="1" ht="21" x14ac:dyDescent="0.25">
      <c r="A120" s="153"/>
      <c r="B120" s="112" t="s">
        <v>782</v>
      </c>
      <c r="C120" s="2"/>
      <c r="D120" s="1"/>
      <c r="E120" s="2" t="s">
        <v>228</v>
      </c>
      <c r="F120" s="2" t="s">
        <v>229</v>
      </c>
      <c r="G120" s="7" t="s">
        <v>1304</v>
      </c>
      <c r="H120" s="7">
        <v>9712</v>
      </c>
      <c r="I120" s="1">
        <v>550</v>
      </c>
      <c r="J120" s="1" t="s">
        <v>1303</v>
      </c>
      <c r="K120" s="1"/>
      <c r="L120" s="160" t="s">
        <v>1309</v>
      </c>
      <c r="M120" s="2" t="s">
        <v>230</v>
      </c>
      <c r="N120" s="93"/>
      <c r="O120" s="22" t="s">
        <v>1520</v>
      </c>
      <c r="P120" s="36"/>
      <c r="Q120" s="22">
        <v>1454</v>
      </c>
      <c r="R120" s="22">
        <v>1251</v>
      </c>
      <c r="S120" s="22">
        <v>1316</v>
      </c>
      <c r="T120" s="22">
        <v>1328</v>
      </c>
      <c r="U120" s="22">
        <v>1040</v>
      </c>
      <c r="V120" s="22">
        <v>1300</v>
      </c>
      <c r="W120" s="22">
        <v>1300</v>
      </c>
      <c r="X120" s="175">
        <f t="shared" si="7"/>
        <v>260</v>
      </c>
      <c r="Y120" s="32">
        <f t="shared" si="9"/>
        <v>0</v>
      </c>
      <c r="Z120" s="40" t="s">
        <v>1167</v>
      </c>
      <c r="AA120" s="63"/>
      <c r="AB120" s="93"/>
      <c r="AC120" s="21">
        <v>130512</v>
      </c>
      <c r="AD120" s="21">
        <v>125801</v>
      </c>
      <c r="AE120" s="163" t="s">
        <v>1355</v>
      </c>
      <c r="AF120" s="167">
        <v>0.13</v>
      </c>
      <c r="AG120" s="169"/>
      <c r="AH120" s="166" t="s">
        <v>860</v>
      </c>
      <c r="AI120" s="166" t="s">
        <v>1251</v>
      </c>
      <c r="AJ120" s="1" t="s">
        <v>231</v>
      </c>
      <c r="AK120" s="62" t="s">
        <v>502</v>
      </c>
    </row>
    <row r="121" spans="1:37" customFormat="1" hidden="1" x14ac:dyDescent="0.25">
      <c r="A121" s="154"/>
      <c r="B121" s="112" t="s">
        <v>782</v>
      </c>
      <c r="C121" s="156"/>
      <c r="D121" s="22"/>
      <c r="E121" s="2" t="s">
        <v>1531</v>
      </c>
      <c r="F121" s="2" t="s">
        <v>1532</v>
      </c>
      <c r="G121" s="7" t="s">
        <v>1304</v>
      </c>
      <c r="H121" s="7">
        <v>4179</v>
      </c>
      <c r="I121" s="1">
        <v>485</v>
      </c>
      <c r="J121" s="1" t="s">
        <v>1303</v>
      </c>
      <c r="K121" s="1"/>
      <c r="L121" s="22" t="s">
        <v>1309</v>
      </c>
      <c r="M121" s="2" t="s">
        <v>1531</v>
      </c>
      <c r="N121" s="93"/>
      <c r="O121" s="22" t="s">
        <v>1520</v>
      </c>
      <c r="P121" s="36"/>
      <c r="Q121" s="22">
        <v>1020</v>
      </c>
      <c r="R121" s="22"/>
      <c r="S121" s="22"/>
      <c r="T121" s="22"/>
      <c r="U121" s="22"/>
      <c r="V121" s="22"/>
      <c r="W121" s="22"/>
      <c r="X121" s="175">
        <f t="shared" si="7"/>
        <v>0</v>
      </c>
      <c r="Y121" s="32">
        <f t="shared" si="9"/>
        <v>0</v>
      </c>
      <c r="Z121" s="115" t="s">
        <v>248</v>
      </c>
      <c r="AA121" s="63"/>
      <c r="AB121" s="93"/>
      <c r="AC121" s="21">
        <v>311981</v>
      </c>
      <c r="AD121" s="21">
        <v>135714</v>
      </c>
      <c r="AE121" s="163" t="s">
        <v>1318</v>
      </c>
      <c r="AF121" s="143">
        <v>0.13</v>
      </c>
      <c r="AG121" s="142">
        <v>9908</v>
      </c>
      <c r="AH121" s="22" t="s">
        <v>521</v>
      </c>
      <c r="AI121" s="166" t="s">
        <v>1251</v>
      </c>
      <c r="AJ121" s="1" t="s">
        <v>1314</v>
      </c>
      <c r="AK121" s="62" t="s">
        <v>500</v>
      </c>
    </row>
    <row r="122" spans="1:37" customFormat="1" hidden="1" x14ac:dyDescent="0.25">
      <c r="A122" s="153"/>
      <c r="B122" s="112" t="s">
        <v>782</v>
      </c>
      <c r="C122" s="156"/>
      <c r="D122" s="22"/>
      <c r="E122" s="2" t="s">
        <v>1534</v>
      </c>
      <c r="F122" s="2" t="s">
        <v>1533</v>
      </c>
      <c r="G122" s="7" t="s">
        <v>1304</v>
      </c>
      <c r="H122" s="7">
        <v>4192</v>
      </c>
      <c r="I122" s="1">
        <v>550</v>
      </c>
      <c r="J122" s="1" t="s">
        <v>1303</v>
      </c>
      <c r="K122" s="1"/>
      <c r="L122" s="22" t="s">
        <v>1309</v>
      </c>
      <c r="M122" s="2" t="s">
        <v>1534</v>
      </c>
      <c r="N122" s="93"/>
      <c r="O122" s="22" t="s">
        <v>1520</v>
      </c>
      <c r="P122" s="36"/>
      <c r="Q122" s="22"/>
      <c r="R122" s="22"/>
      <c r="S122" s="22"/>
      <c r="T122" s="22"/>
      <c r="U122" s="22"/>
      <c r="V122" s="22"/>
      <c r="W122" s="22"/>
      <c r="X122" s="175">
        <f t="shared" si="7"/>
        <v>0</v>
      </c>
      <c r="Y122" s="32">
        <f t="shared" si="9"/>
        <v>0</v>
      </c>
      <c r="Z122" s="115" t="s">
        <v>1392</v>
      </c>
      <c r="AA122" s="115"/>
      <c r="AB122" s="93"/>
      <c r="AC122" s="21">
        <v>358910</v>
      </c>
      <c r="AD122" s="21">
        <v>130508</v>
      </c>
      <c r="AE122" s="163" t="s">
        <v>1318</v>
      </c>
      <c r="AF122" s="167">
        <v>5.5E-2</v>
      </c>
      <c r="AG122" s="169"/>
      <c r="AH122" s="166" t="s">
        <v>861</v>
      </c>
      <c r="AI122" s="166" t="s">
        <v>1251</v>
      </c>
      <c r="AJ122" s="1" t="s">
        <v>710</v>
      </c>
    </row>
    <row r="123" spans="1:37" customFormat="1" x14ac:dyDescent="0.25">
      <c r="A123" s="38"/>
      <c r="B123" s="137" t="s">
        <v>782</v>
      </c>
      <c r="C123" s="44"/>
      <c r="D123" s="39"/>
      <c r="E123" s="44" t="s">
        <v>1555</v>
      </c>
      <c r="F123" s="44" t="s">
        <v>599</v>
      </c>
      <c r="G123" s="7" t="s">
        <v>1304</v>
      </c>
      <c r="H123" s="45">
        <v>4046</v>
      </c>
      <c r="I123" s="1">
        <v>479</v>
      </c>
      <c r="J123" s="1" t="s">
        <v>1303</v>
      </c>
      <c r="K123" s="1"/>
      <c r="L123" s="160" t="s">
        <v>1309</v>
      </c>
      <c r="M123" s="2" t="s">
        <v>1556</v>
      </c>
      <c r="N123" s="93"/>
      <c r="O123" s="10" t="s">
        <v>600</v>
      </c>
      <c r="P123" s="36"/>
      <c r="Q123" s="10">
        <v>7</v>
      </c>
      <c r="R123" s="10">
        <v>27</v>
      </c>
      <c r="S123" s="10">
        <v>41</v>
      </c>
      <c r="T123" s="10">
        <v>37</v>
      </c>
      <c r="U123" s="10">
        <v>26</v>
      </c>
      <c r="V123" s="10">
        <v>27</v>
      </c>
      <c r="W123" s="10">
        <v>27</v>
      </c>
      <c r="X123" s="175">
        <f t="shared" si="7"/>
        <v>1</v>
      </c>
      <c r="Y123" s="32">
        <f t="shared" si="9"/>
        <v>0</v>
      </c>
      <c r="Z123" s="40" t="s">
        <v>1167</v>
      </c>
      <c r="AA123" s="63"/>
      <c r="AB123" s="93"/>
      <c r="AC123" s="21">
        <v>369997</v>
      </c>
      <c r="AD123" s="26">
        <v>138108</v>
      </c>
      <c r="AE123" s="163" t="s">
        <v>1318</v>
      </c>
      <c r="AF123" s="167">
        <v>6.5000000000000002E-2</v>
      </c>
      <c r="AG123" s="169"/>
      <c r="AH123" s="166" t="s">
        <v>861</v>
      </c>
      <c r="AI123" s="166" t="s">
        <v>1251</v>
      </c>
      <c r="AJ123" s="39" t="s">
        <v>653</v>
      </c>
      <c r="AK123" s="62" t="s">
        <v>497</v>
      </c>
    </row>
    <row r="124" spans="1:37" customFormat="1" x14ac:dyDescent="0.25">
      <c r="A124" s="153"/>
      <c r="B124" s="112" t="s">
        <v>782</v>
      </c>
      <c r="C124" s="2"/>
      <c r="D124" s="1"/>
      <c r="E124" s="2" t="s">
        <v>1555</v>
      </c>
      <c r="F124" s="2" t="s">
        <v>597</v>
      </c>
      <c r="G124" s="7" t="s">
        <v>1304</v>
      </c>
      <c r="H124" s="7">
        <v>4555</v>
      </c>
      <c r="I124" s="1">
        <v>600</v>
      </c>
      <c r="J124" s="1" t="s">
        <v>1303</v>
      </c>
      <c r="K124" s="1"/>
      <c r="L124" s="160" t="s">
        <v>1309</v>
      </c>
      <c r="M124" s="2" t="s">
        <v>1556</v>
      </c>
      <c r="N124" s="93"/>
      <c r="O124" s="22" t="s">
        <v>1254</v>
      </c>
      <c r="P124" s="36"/>
      <c r="Q124" s="22">
        <v>395</v>
      </c>
      <c r="R124" s="22">
        <v>629</v>
      </c>
      <c r="S124" s="22">
        <v>395</v>
      </c>
      <c r="T124" s="22">
        <v>395</v>
      </c>
      <c r="U124" s="22">
        <v>627</v>
      </c>
      <c r="V124" s="22">
        <v>624</v>
      </c>
      <c r="W124" s="22">
        <v>624</v>
      </c>
      <c r="X124" s="175">
        <f t="shared" si="7"/>
        <v>-3</v>
      </c>
      <c r="Y124" s="32">
        <f t="shared" si="9"/>
        <v>0</v>
      </c>
      <c r="Z124" s="40" t="s">
        <v>1167</v>
      </c>
      <c r="AA124" s="63"/>
      <c r="AB124" s="93"/>
      <c r="AC124" s="21">
        <v>370001</v>
      </c>
      <c r="AD124" s="21">
        <v>26583</v>
      </c>
      <c r="AE124" s="163" t="s">
        <v>1318</v>
      </c>
      <c r="AF124" s="167">
        <v>0.03</v>
      </c>
      <c r="AG124" s="169"/>
      <c r="AH124" s="166" t="s">
        <v>861</v>
      </c>
      <c r="AI124" s="166" t="s">
        <v>1251</v>
      </c>
      <c r="AJ124" s="1" t="s">
        <v>669</v>
      </c>
      <c r="AK124" s="62" t="s">
        <v>497</v>
      </c>
    </row>
    <row r="125" spans="1:37" customFormat="1" hidden="1" x14ac:dyDescent="0.25">
      <c r="A125" s="38"/>
      <c r="B125" s="137" t="s">
        <v>782</v>
      </c>
      <c r="C125" s="44"/>
      <c r="D125" s="39"/>
      <c r="E125" s="44" t="s">
        <v>1541</v>
      </c>
      <c r="F125" s="44" t="s">
        <v>1542</v>
      </c>
      <c r="G125" s="45" t="s">
        <v>1304</v>
      </c>
      <c r="H125" s="45">
        <v>4399</v>
      </c>
      <c r="I125" s="39">
        <v>550</v>
      </c>
      <c r="J125" s="39" t="s">
        <v>1303</v>
      </c>
      <c r="K125" s="39"/>
      <c r="L125" s="12" t="s">
        <v>1309</v>
      </c>
      <c r="M125" s="44" t="s">
        <v>1553</v>
      </c>
      <c r="O125" s="10" t="s">
        <v>1520</v>
      </c>
      <c r="P125" s="53"/>
      <c r="Q125" s="10"/>
      <c r="R125" s="10"/>
      <c r="S125" s="10"/>
      <c r="T125" s="10"/>
      <c r="U125" s="10"/>
      <c r="V125" s="10"/>
      <c r="W125" s="10"/>
      <c r="X125" s="175">
        <f t="shared" si="7"/>
        <v>0</v>
      </c>
      <c r="Y125" s="35">
        <f t="shared" si="9"/>
        <v>0</v>
      </c>
      <c r="Z125" s="117" t="s">
        <v>1135</v>
      </c>
      <c r="AA125" s="62"/>
      <c r="AD125" s="26">
        <v>26521</v>
      </c>
      <c r="AE125" s="48" t="s">
        <v>1318</v>
      </c>
      <c r="AF125" s="128">
        <v>5.5E-2</v>
      </c>
      <c r="AG125" s="125"/>
      <c r="AH125" s="52" t="s">
        <v>861</v>
      </c>
      <c r="AI125" s="52" t="s">
        <v>1251</v>
      </c>
      <c r="AJ125" s="39" t="s">
        <v>262</v>
      </c>
    </row>
    <row r="126" spans="1:37" customFormat="1" x14ac:dyDescent="0.25">
      <c r="A126" s="153"/>
      <c r="B126" s="112" t="s">
        <v>782</v>
      </c>
      <c r="C126" s="2"/>
      <c r="D126" s="1"/>
      <c r="E126" s="2" t="s">
        <v>1555</v>
      </c>
      <c r="F126" s="2" t="s">
        <v>799</v>
      </c>
      <c r="G126" s="7" t="s">
        <v>1304</v>
      </c>
      <c r="H126" s="7">
        <v>6833</v>
      </c>
      <c r="I126" s="1">
        <v>479</v>
      </c>
      <c r="J126" s="1" t="s">
        <v>1303</v>
      </c>
      <c r="K126" s="1"/>
      <c r="L126" s="160" t="s">
        <v>1309</v>
      </c>
      <c r="M126" s="2" t="s">
        <v>1556</v>
      </c>
      <c r="N126" s="93"/>
      <c r="O126" s="22" t="s">
        <v>600</v>
      </c>
      <c r="P126" s="36"/>
      <c r="Q126" s="22">
        <v>58</v>
      </c>
      <c r="R126" s="22">
        <v>152</v>
      </c>
      <c r="S126" s="22">
        <v>65</v>
      </c>
      <c r="T126" s="22">
        <v>62</v>
      </c>
      <c r="U126" s="22">
        <v>102</v>
      </c>
      <c r="V126" s="22">
        <v>62</v>
      </c>
      <c r="W126" s="22">
        <v>62</v>
      </c>
      <c r="X126" s="175">
        <f t="shared" si="7"/>
        <v>-40</v>
      </c>
      <c r="Y126" s="32">
        <f t="shared" si="9"/>
        <v>0</v>
      </c>
      <c r="Z126" s="40" t="s">
        <v>1167</v>
      </c>
      <c r="AA126" s="115"/>
      <c r="AB126" s="93"/>
      <c r="AC126" s="21">
        <v>369998</v>
      </c>
      <c r="AD126" s="21">
        <v>138119</v>
      </c>
      <c r="AE126" s="163" t="s">
        <v>1318</v>
      </c>
      <c r="AF126" s="167">
        <v>6.5000000000000002E-2</v>
      </c>
      <c r="AG126" s="169"/>
      <c r="AH126" s="166" t="s">
        <v>861</v>
      </c>
      <c r="AI126" s="166" t="s">
        <v>1251</v>
      </c>
      <c r="AJ126" s="1" t="s">
        <v>746</v>
      </c>
      <c r="AK126" s="62" t="s">
        <v>497</v>
      </c>
    </row>
    <row r="127" spans="1:37" customFormat="1" x14ac:dyDescent="0.25">
      <c r="A127" s="153"/>
      <c r="B127" s="112" t="s">
        <v>782</v>
      </c>
      <c r="C127" s="2"/>
      <c r="D127" s="1"/>
      <c r="E127" s="2" t="s">
        <v>1555</v>
      </c>
      <c r="F127" s="2" t="s">
        <v>319</v>
      </c>
      <c r="G127" s="7" t="s">
        <v>1304</v>
      </c>
      <c r="H127" s="7">
        <v>9689</v>
      </c>
      <c r="I127" s="1">
        <v>550</v>
      </c>
      <c r="J127" s="1" t="s">
        <v>1303</v>
      </c>
      <c r="K127" s="1"/>
      <c r="L127" s="160" t="s">
        <v>1309</v>
      </c>
      <c r="M127" s="2" t="s">
        <v>1556</v>
      </c>
      <c r="N127" s="93"/>
      <c r="O127" s="161" t="s">
        <v>293</v>
      </c>
      <c r="P127" s="36"/>
      <c r="Q127" s="22">
        <v>58</v>
      </c>
      <c r="R127" s="22">
        <v>37</v>
      </c>
      <c r="S127" s="22">
        <v>62</v>
      </c>
      <c r="T127" s="22">
        <v>53</v>
      </c>
      <c r="U127" s="22">
        <v>420</v>
      </c>
      <c r="V127" s="22">
        <v>515</v>
      </c>
      <c r="W127" s="22">
        <v>515</v>
      </c>
      <c r="X127" s="175">
        <f t="shared" si="7"/>
        <v>95</v>
      </c>
      <c r="Y127" s="32">
        <f t="shared" si="9"/>
        <v>0</v>
      </c>
      <c r="Z127" s="40" t="s">
        <v>1167</v>
      </c>
      <c r="AA127" s="63"/>
      <c r="AB127" s="93"/>
      <c r="AC127" s="21">
        <v>358928</v>
      </c>
      <c r="AD127" s="21">
        <v>139044</v>
      </c>
      <c r="AE127" s="163" t="s">
        <v>1318</v>
      </c>
      <c r="AF127" s="167">
        <v>0.06</v>
      </c>
      <c r="AG127" s="169"/>
      <c r="AH127" s="166" t="s">
        <v>861</v>
      </c>
      <c r="AI127" s="166" t="s">
        <v>1251</v>
      </c>
      <c r="AJ127" s="1" t="s">
        <v>762</v>
      </c>
      <c r="AK127" s="62" t="s">
        <v>497</v>
      </c>
    </row>
    <row r="128" spans="1:37" s="24" customFormat="1" x14ac:dyDescent="0.25">
      <c r="A128" s="38"/>
      <c r="B128" s="137">
        <v>36329</v>
      </c>
      <c r="C128" s="44"/>
      <c r="D128" s="39"/>
      <c r="E128" s="11" t="s">
        <v>0</v>
      </c>
      <c r="F128" s="11" t="s">
        <v>3</v>
      </c>
      <c r="G128" s="45" t="s">
        <v>1304</v>
      </c>
      <c r="H128" s="26">
        <v>9786</v>
      </c>
      <c r="I128" s="10"/>
      <c r="J128" s="27"/>
      <c r="K128" s="10"/>
      <c r="L128" s="11"/>
      <c r="M128" s="11" t="s">
        <v>1332</v>
      </c>
      <c r="N128" s="10" t="s">
        <v>1320</v>
      </c>
      <c r="O128" s="30" t="s">
        <v>1415</v>
      </c>
      <c r="P128" s="53"/>
      <c r="Q128" s="10">
        <v>600</v>
      </c>
      <c r="R128" s="10">
        <v>653</v>
      </c>
      <c r="S128" s="10">
        <v>683</v>
      </c>
      <c r="T128" s="10">
        <v>698</v>
      </c>
      <c r="U128" s="10">
        <v>648</v>
      </c>
      <c r="V128" s="10">
        <v>739</v>
      </c>
      <c r="W128" s="10">
        <v>739</v>
      </c>
      <c r="X128" s="175">
        <f t="shared" si="7"/>
        <v>91</v>
      </c>
      <c r="Y128" s="35">
        <f t="shared" si="9"/>
        <v>0</v>
      </c>
      <c r="Z128" s="40" t="s">
        <v>1167</v>
      </c>
      <c r="AA128" s="62"/>
      <c r="AB128"/>
      <c r="AC128" s="26"/>
      <c r="AD128" s="26">
        <v>138810</v>
      </c>
      <c r="AE128" s="12" t="s">
        <v>1355</v>
      </c>
      <c r="AF128" s="128">
        <v>0.06</v>
      </c>
      <c r="AG128" s="126"/>
      <c r="AH128" s="52" t="s">
        <v>861</v>
      </c>
      <c r="AI128" s="52" t="s">
        <v>1251</v>
      </c>
      <c r="AJ128" s="10" t="s">
        <v>1140</v>
      </c>
      <c r="AK128" s="62" t="s">
        <v>501</v>
      </c>
    </row>
    <row r="129" spans="1:37" customFormat="1" x14ac:dyDescent="0.25">
      <c r="A129" s="38"/>
      <c r="B129" s="137">
        <v>36329</v>
      </c>
      <c r="C129" s="44"/>
      <c r="D129" s="39"/>
      <c r="E129" s="11" t="s">
        <v>0</v>
      </c>
      <c r="F129" s="11" t="s">
        <v>1191</v>
      </c>
      <c r="G129" s="45" t="s">
        <v>1304</v>
      </c>
      <c r="H129" s="26">
        <v>9812</v>
      </c>
      <c r="I129" s="10"/>
      <c r="J129" s="27"/>
      <c r="K129" s="10"/>
      <c r="L129" s="11"/>
      <c r="M129" s="11" t="s">
        <v>1332</v>
      </c>
      <c r="N129" s="10" t="s">
        <v>1320</v>
      </c>
      <c r="O129" s="30" t="s">
        <v>1415</v>
      </c>
      <c r="P129" s="53"/>
      <c r="Q129" s="10">
        <v>570</v>
      </c>
      <c r="R129" s="10">
        <v>272</v>
      </c>
      <c r="S129" s="10">
        <v>398</v>
      </c>
      <c r="T129" s="10">
        <v>321</v>
      </c>
      <c r="U129" s="10">
        <v>290</v>
      </c>
      <c r="V129" s="10">
        <v>283</v>
      </c>
      <c r="W129" s="10">
        <v>283</v>
      </c>
      <c r="X129" s="175">
        <f t="shared" si="7"/>
        <v>-7</v>
      </c>
      <c r="Y129" s="35">
        <f t="shared" si="9"/>
        <v>0</v>
      </c>
      <c r="Z129" s="40" t="s">
        <v>1167</v>
      </c>
      <c r="AA129" s="62"/>
      <c r="AC129" s="26"/>
      <c r="AD129" s="26">
        <v>141021</v>
      </c>
      <c r="AE129" s="12" t="s">
        <v>1355</v>
      </c>
      <c r="AF129" s="128">
        <v>0.06</v>
      </c>
      <c r="AG129" s="126"/>
      <c r="AH129" s="52" t="s">
        <v>861</v>
      </c>
      <c r="AI129" s="52" t="s">
        <v>1251</v>
      </c>
      <c r="AJ129" s="10" t="s">
        <v>1140</v>
      </c>
      <c r="AK129" s="215" t="s">
        <v>501</v>
      </c>
    </row>
    <row r="130" spans="1:37" customFormat="1" x14ac:dyDescent="0.25">
      <c r="A130" s="177"/>
      <c r="B130" s="178">
        <v>36325</v>
      </c>
      <c r="C130" s="179"/>
      <c r="D130" s="180"/>
      <c r="E130" s="152" t="s">
        <v>0</v>
      </c>
      <c r="F130" s="152" t="s">
        <v>1394</v>
      </c>
      <c r="G130" s="182" t="s">
        <v>1304</v>
      </c>
      <c r="H130" s="213">
        <v>9824</v>
      </c>
      <c r="I130" s="184"/>
      <c r="J130" s="185"/>
      <c r="K130" s="184"/>
      <c r="L130" s="181"/>
      <c r="M130" s="181" t="s">
        <v>883</v>
      </c>
      <c r="N130" s="184" t="s">
        <v>1320</v>
      </c>
      <c r="O130" s="214" t="s">
        <v>1415</v>
      </c>
      <c r="P130" s="186"/>
      <c r="Q130" s="17">
        <v>332</v>
      </c>
      <c r="R130" s="17">
        <v>938</v>
      </c>
      <c r="S130" s="17">
        <v>416</v>
      </c>
      <c r="T130" s="17">
        <v>611</v>
      </c>
      <c r="U130" s="17">
        <v>948</v>
      </c>
      <c r="V130" s="17">
        <v>897</v>
      </c>
      <c r="W130" s="17">
        <v>897</v>
      </c>
      <c r="X130" s="175">
        <f t="shared" si="7"/>
        <v>-51</v>
      </c>
      <c r="Y130" s="187">
        <f t="shared" si="9"/>
        <v>0</v>
      </c>
      <c r="Z130" s="40" t="s">
        <v>1167</v>
      </c>
      <c r="AA130" s="188"/>
      <c r="AB130" s="189"/>
      <c r="AC130" s="183"/>
      <c r="AD130" s="213">
        <v>215951</v>
      </c>
      <c r="AE130" s="190" t="s">
        <v>1355</v>
      </c>
      <c r="AF130" s="191"/>
      <c r="AG130" s="192"/>
      <c r="AH130" s="193"/>
      <c r="AI130" s="194" t="s">
        <v>1251</v>
      </c>
      <c r="AJ130" s="17"/>
      <c r="AK130" s="62" t="s">
        <v>501</v>
      </c>
    </row>
    <row r="131" spans="1:37" s="16" customFormat="1" x14ac:dyDescent="0.25">
      <c r="A131" s="38"/>
      <c r="B131" s="137" t="s">
        <v>782</v>
      </c>
      <c r="C131" s="44"/>
      <c r="D131" s="39"/>
      <c r="E131" s="2" t="s">
        <v>892</v>
      </c>
      <c r="F131" s="2" t="s">
        <v>918</v>
      </c>
      <c r="G131" s="7" t="s">
        <v>1304</v>
      </c>
      <c r="H131" s="7">
        <v>2651</v>
      </c>
      <c r="I131" s="1">
        <v>757</v>
      </c>
      <c r="J131" s="1" t="s">
        <v>1303</v>
      </c>
      <c r="K131" s="1"/>
      <c r="L131" s="160" t="s">
        <v>1309</v>
      </c>
      <c r="M131" s="2" t="s">
        <v>919</v>
      </c>
      <c r="N131" s="93"/>
      <c r="O131" s="22" t="s">
        <v>873</v>
      </c>
      <c r="P131" s="36"/>
      <c r="Q131" s="22">
        <v>41</v>
      </c>
      <c r="R131" s="22">
        <v>34</v>
      </c>
      <c r="S131" s="22">
        <v>26</v>
      </c>
      <c r="T131" s="22">
        <v>43</v>
      </c>
      <c r="U131" s="22">
        <v>36</v>
      </c>
      <c r="V131" s="22">
        <v>36</v>
      </c>
      <c r="W131" s="22">
        <v>36</v>
      </c>
      <c r="X131" s="175">
        <f t="shared" si="7"/>
        <v>0</v>
      </c>
      <c r="Y131" s="32">
        <f t="shared" si="9"/>
        <v>0</v>
      </c>
      <c r="Z131" s="40" t="s">
        <v>1167</v>
      </c>
      <c r="AA131" s="63"/>
      <c r="AB131" s="93"/>
      <c r="AC131" s="21">
        <v>309810</v>
      </c>
      <c r="AD131" s="21">
        <v>126330</v>
      </c>
      <c r="AE131" s="163" t="s">
        <v>1318</v>
      </c>
      <c r="AF131" s="167">
        <v>0.06</v>
      </c>
      <c r="AG131" s="169"/>
      <c r="AH131" s="166" t="s">
        <v>861</v>
      </c>
      <c r="AI131" s="166" t="s">
        <v>1251</v>
      </c>
      <c r="AJ131" s="1" t="s">
        <v>1314</v>
      </c>
      <c r="AK131" s="62" t="s">
        <v>497</v>
      </c>
    </row>
    <row r="132" spans="1:37" customFormat="1" hidden="1" x14ac:dyDescent="0.25">
      <c r="A132" s="153"/>
      <c r="B132" s="112" t="s">
        <v>782</v>
      </c>
      <c r="C132" s="2"/>
      <c r="D132" s="1"/>
      <c r="E132" s="2" t="s">
        <v>1366</v>
      </c>
      <c r="F132" s="2" t="s">
        <v>1567</v>
      </c>
      <c r="G132" s="7" t="s">
        <v>1304</v>
      </c>
      <c r="H132" s="7">
        <v>5579</v>
      </c>
      <c r="I132" s="1">
        <v>550</v>
      </c>
      <c r="J132" s="1" t="s">
        <v>1303</v>
      </c>
      <c r="K132" s="1"/>
      <c r="L132" s="22" t="s">
        <v>1309</v>
      </c>
      <c r="M132" s="2" t="s">
        <v>1572</v>
      </c>
      <c r="N132" s="93"/>
      <c r="O132" s="22" t="s">
        <v>1520</v>
      </c>
      <c r="P132" s="36"/>
      <c r="Q132" s="22">
        <v>189</v>
      </c>
      <c r="R132" s="22"/>
      <c r="S132" s="22"/>
      <c r="T132" s="22"/>
      <c r="U132" s="22"/>
      <c r="V132" s="22"/>
      <c r="W132" s="22"/>
      <c r="X132" s="175">
        <f t="shared" si="7"/>
        <v>0</v>
      </c>
      <c r="Y132" s="32">
        <f t="shared" si="9"/>
        <v>0</v>
      </c>
      <c r="Z132" s="40" t="s">
        <v>249</v>
      </c>
      <c r="AA132" s="115"/>
      <c r="AB132" s="93"/>
      <c r="AC132" s="21">
        <v>313293</v>
      </c>
      <c r="AD132" s="21">
        <v>138533</v>
      </c>
      <c r="AE132" s="163" t="s">
        <v>1318</v>
      </c>
      <c r="AF132" s="167">
        <v>5.5E-2</v>
      </c>
      <c r="AG132" s="2"/>
      <c r="AH132" s="166" t="s">
        <v>861</v>
      </c>
      <c r="AI132" s="166" t="s">
        <v>1251</v>
      </c>
      <c r="AJ132" s="1" t="s">
        <v>1365</v>
      </c>
      <c r="AK132" s="62" t="s">
        <v>500</v>
      </c>
    </row>
    <row r="133" spans="1:37" customFormat="1" x14ac:dyDescent="0.25">
      <c r="A133" s="154"/>
      <c r="B133" s="112" t="s">
        <v>782</v>
      </c>
      <c r="C133" s="156"/>
      <c r="D133" s="22"/>
      <c r="E133" s="2" t="s">
        <v>1442</v>
      </c>
      <c r="F133" s="155" t="s">
        <v>446</v>
      </c>
      <c r="G133" s="7" t="s">
        <v>1304</v>
      </c>
      <c r="H133" s="7">
        <v>3527</v>
      </c>
      <c r="I133" s="1">
        <v>490</v>
      </c>
      <c r="J133" s="1" t="s">
        <v>1303</v>
      </c>
      <c r="K133" s="1"/>
      <c r="L133" s="160" t="s">
        <v>1309</v>
      </c>
      <c r="M133" s="2" t="s">
        <v>1512</v>
      </c>
      <c r="N133" s="93"/>
      <c r="O133" s="22" t="s">
        <v>1505</v>
      </c>
      <c r="P133" s="36"/>
      <c r="Q133" s="22">
        <v>102</v>
      </c>
      <c r="R133" s="22">
        <v>130</v>
      </c>
      <c r="S133" s="22">
        <v>106</v>
      </c>
      <c r="T133" s="22">
        <v>101</v>
      </c>
      <c r="U133" s="22">
        <v>119</v>
      </c>
      <c r="V133" s="22">
        <v>103</v>
      </c>
      <c r="W133" s="22">
        <v>103</v>
      </c>
      <c r="X133" s="175">
        <f>+W133-U133</f>
        <v>-16</v>
      </c>
      <c r="Y133" s="32">
        <f t="shared" si="9"/>
        <v>0</v>
      </c>
      <c r="Z133" s="40" t="s">
        <v>1167</v>
      </c>
      <c r="AA133" s="63"/>
      <c r="AB133" s="93"/>
      <c r="AC133" s="21">
        <v>358933</v>
      </c>
      <c r="AD133" s="21">
        <v>137595</v>
      </c>
      <c r="AE133" s="163" t="s">
        <v>1318</v>
      </c>
      <c r="AF133" s="145">
        <v>0.33</v>
      </c>
      <c r="AG133" s="144">
        <v>9906</v>
      </c>
      <c r="AH133" s="21" t="s">
        <v>780</v>
      </c>
      <c r="AI133" s="166" t="s">
        <v>1251</v>
      </c>
      <c r="AJ133" s="1" t="s">
        <v>1513</v>
      </c>
      <c r="AK133" s="62" t="s">
        <v>501</v>
      </c>
    </row>
    <row r="134" spans="1:37" customFormat="1" x14ac:dyDescent="0.25">
      <c r="A134" s="153"/>
      <c r="B134" s="112"/>
      <c r="C134" s="2"/>
      <c r="D134" s="1"/>
      <c r="E134" s="44" t="s">
        <v>1442</v>
      </c>
      <c r="F134" s="44" t="s">
        <v>1339</v>
      </c>
      <c r="G134" s="7"/>
      <c r="H134" s="45">
        <v>4959</v>
      </c>
      <c r="I134" s="1"/>
      <c r="J134" s="1"/>
      <c r="K134" s="1"/>
      <c r="L134" s="160"/>
      <c r="M134" s="2"/>
      <c r="N134" s="93"/>
      <c r="O134" s="10" t="s">
        <v>600</v>
      </c>
      <c r="P134" s="36"/>
      <c r="Q134" s="22">
        <v>109</v>
      </c>
      <c r="R134" s="10">
        <v>91</v>
      </c>
      <c r="S134" s="10">
        <v>116</v>
      </c>
      <c r="T134" s="10">
        <v>116</v>
      </c>
      <c r="U134" s="10">
        <v>118</v>
      </c>
      <c r="V134" s="10">
        <v>103</v>
      </c>
      <c r="W134" s="10">
        <v>103</v>
      </c>
      <c r="X134" s="175">
        <f>+W134-U134</f>
        <v>-15</v>
      </c>
      <c r="Y134" s="32">
        <f t="shared" ref="Y134:Y144" si="10">+W134-V134</f>
        <v>0</v>
      </c>
      <c r="Z134" s="40" t="s">
        <v>1167</v>
      </c>
      <c r="AA134" s="63"/>
      <c r="AB134" s="93"/>
      <c r="AC134" s="21">
        <v>346146</v>
      </c>
      <c r="AD134" s="26">
        <v>147073</v>
      </c>
      <c r="AE134" s="163" t="s">
        <v>1318</v>
      </c>
      <c r="AF134" s="167"/>
      <c r="AG134" s="169"/>
      <c r="AH134" s="166"/>
      <c r="AI134" s="166"/>
      <c r="AJ134" s="39" t="s">
        <v>674</v>
      </c>
      <c r="AK134" s="62" t="s">
        <v>501</v>
      </c>
    </row>
    <row r="135" spans="1:37" customFormat="1" hidden="1" x14ac:dyDescent="0.25">
      <c r="A135" s="38"/>
      <c r="B135" s="137" t="s">
        <v>782</v>
      </c>
      <c r="C135" s="44"/>
      <c r="D135" s="39"/>
      <c r="E135" s="44" t="s">
        <v>1573</v>
      </c>
      <c r="F135" s="44" t="s">
        <v>1574</v>
      </c>
      <c r="G135" s="45" t="s">
        <v>1304</v>
      </c>
      <c r="H135" s="45">
        <v>5720</v>
      </c>
      <c r="I135" s="39">
        <v>487</v>
      </c>
      <c r="J135" s="39" t="s">
        <v>1303</v>
      </c>
      <c r="K135" s="39"/>
      <c r="L135" s="12" t="s">
        <v>1309</v>
      </c>
      <c r="M135" s="44" t="s">
        <v>1575</v>
      </c>
      <c r="O135" s="10" t="s">
        <v>1520</v>
      </c>
      <c r="P135" s="53"/>
      <c r="Q135" s="10"/>
      <c r="R135" s="10"/>
      <c r="S135" s="10"/>
      <c r="T135" s="10"/>
      <c r="U135" s="10"/>
      <c r="V135" s="10"/>
      <c r="W135" s="10"/>
      <c r="X135" s="175">
        <f t="shared" ref="X135:X166" si="11">+W135-U135</f>
        <v>0</v>
      </c>
      <c r="Y135" s="35">
        <f t="shared" si="10"/>
        <v>0</v>
      </c>
      <c r="Z135" s="40" t="s">
        <v>241</v>
      </c>
      <c r="AA135" s="62"/>
      <c r="AC135" s="26">
        <v>348099</v>
      </c>
      <c r="AD135" s="26">
        <v>137995</v>
      </c>
      <c r="AE135" s="48" t="s">
        <v>1318</v>
      </c>
      <c r="AF135" s="128">
        <v>0.115</v>
      </c>
      <c r="AG135" s="125">
        <v>9812</v>
      </c>
      <c r="AH135" s="52" t="s">
        <v>916</v>
      </c>
      <c r="AI135" s="52" t="s">
        <v>1251</v>
      </c>
      <c r="AJ135" s="39" t="s">
        <v>685</v>
      </c>
    </row>
    <row r="136" spans="1:37" customFormat="1" x14ac:dyDescent="0.25">
      <c r="A136" s="38"/>
      <c r="B136" s="137" t="s">
        <v>782</v>
      </c>
      <c r="C136" s="44"/>
      <c r="D136" s="39"/>
      <c r="E136" s="44" t="s">
        <v>870</v>
      </c>
      <c r="F136" s="44" t="s">
        <v>871</v>
      </c>
      <c r="G136" s="7" t="s">
        <v>1304</v>
      </c>
      <c r="H136" s="45">
        <v>2622</v>
      </c>
      <c r="I136" s="1">
        <v>757</v>
      </c>
      <c r="J136" s="1" t="s">
        <v>1303</v>
      </c>
      <c r="K136" s="1"/>
      <c r="L136" s="160" t="s">
        <v>1309</v>
      </c>
      <c r="M136" s="2" t="s">
        <v>872</v>
      </c>
      <c r="N136" s="93"/>
      <c r="O136" s="10" t="s">
        <v>873</v>
      </c>
      <c r="P136" s="36"/>
      <c r="Q136" s="10">
        <v>381</v>
      </c>
      <c r="R136" s="10">
        <v>370</v>
      </c>
      <c r="S136" s="10">
        <v>469</v>
      </c>
      <c r="T136" s="10">
        <v>451</v>
      </c>
      <c r="U136" s="10">
        <v>339</v>
      </c>
      <c r="V136" s="10">
        <v>416</v>
      </c>
      <c r="W136" s="10">
        <v>416</v>
      </c>
      <c r="X136" s="175">
        <f t="shared" si="11"/>
        <v>77</v>
      </c>
      <c r="Y136" s="32">
        <f t="shared" si="10"/>
        <v>0</v>
      </c>
      <c r="Z136" s="40" t="s">
        <v>1167</v>
      </c>
      <c r="AA136" s="63"/>
      <c r="AB136" s="93"/>
      <c r="AC136" s="21">
        <v>313271</v>
      </c>
      <c r="AD136" s="26">
        <v>130510</v>
      </c>
      <c r="AE136" s="163" t="s">
        <v>1318</v>
      </c>
      <c r="AF136" s="167">
        <v>0.06</v>
      </c>
      <c r="AG136" s="169"/>
      <c r="AH136" s="166" t="s">
        <v>861</v>
      </c>
      <c r="AI136" s="166" t="s">
        <v>1251</v>
      </c>
      <c r="AJ136" s="39" t="s">
        <v>1314</v>
      </c>
      <c r="AK136" s="62" t="s">
        <v>497</v>
      </c>
    </row>
    <row r="137" spans="1:37" customFormat="1" hidden="1" x14ac:dyDescent="0.25">
      <c r="A137" s="153"/>
      <c r="B137" s="112" t="s">
        <v>782</v>
      </c>
      <c r="C137" s="2"/>
      <c r="D137" s="1"/>
      <c r="E137" s="2" t="s">
        <v>1569</v>
      </c>
      <c r="F137" s="2" t="s">
        <v>4</v>
      </c>
      <c r="G137" s="7" t="s">
        <v>1264</v>
      </c>
      <c r="H137" s="7">
        <v>5839</v>
      </c>
      <c r="I137" s="1">
        <v>487</v>
      </c>
      <c r="J137" s="1" t="s">
        <v>1303</v>
      </c>
      <c r="K137" s="1"/>
      <c r="L137" s="160" t="s">
        <v>1309</v>
      </c>
      <c r="M137" s="2" t="s">
        <v>1569</v>
      </c>
      <c r="N137" s="93"/>
      <c r="O137" s="22" t="s">
        <v>1520</v>
      </c>
      <c r="P137" s="36"/>
      <c r="Q137" s="22">
        <v>70</v>
      </c>
      <c r="R137" s="10"/>
      <c r="S137" s="10"/>
      <c r="T137" s="10"/>
      <c r="U137" s="10"/>
      <c r="V137" s="10"/>
      <c r="W137" s="10"/>
      <c r="X137" s="175">
        <f t="shared" si="11"/>
        <v>0</v>
      </c>
      <c r="Y137" s="32">
        <f t="shared" si="10"/>
        <v>0</v>
      </c>
      <c r="Z137" s="115" t="s">
        <v>1459</v>
      </c>
      <c r="AA137" s="63"/>
      <c r="AB137" s="93"/>
      <c r="AC137" s="93"/>
      <c r="AD137" s="21">
        <v>278784</v>
      </c>
      <c r="AE137" s="163" t="s">
        <v>1318</v>
      </c>
      <c r="AF137" s="167">
        <v>5.5E-2</v>
      </c>
      <c r="AG137" s="169"/>
      <c r="AH137" s="166" t="s">
        <v>861</v>
      </c>
      <c r="AI137" s="166" t="s">
        <v>1251</v>
      </c>
      <c r="AJ137" s="1" t="s">
        <v>1314</v>
      </c>
      <c r="AK137" s="62" t="s">
        <v>500</v>
      </c>
    </row>
    <row r="138" spans="1:37" customFormat="1" x14ac:dyDescent="0.25">
      <c r="A138" s="153"/>
      <c r="B138" s="112" t="s">
        <v>782</v>
      </c>
      <c r="C138" s="2"/>
      <c r="D138" s="1"/>
      <c r="E138" s="2" t="s">
        <v>1462</v>
      </c>
      <c r="F138" s="2" t="s">
        <v>1466</v>
      </c>
      <c r="G138" s="7" t="s">
        <v>1304</v>
      </c>
      <c r="H138" s="7">
        <v>6127</v>
      </c>
      <c r="I138" s="1">
        <v>447</v>
      </c>
      <c r="J138" s="1" t="s">
        <v>1303</v>
      </c>
      <c r="K138" s="1"/>
      <c r="L138" s="160" t="s">
        <v>1309</v>
      </c>
      <c r="M138" s="2" t="s">
        <v>1470</v>
      </c>
      <c r="N138" s="93"/>
      <c r="O138" s="22" t="s">
        <v>1415</v>
      </c>
      <c r="P138" s="36"/>
      <c r="Q138" s="22">
        <v>372</v>
      </c>
      <c r="R138" s="22">
        <v>271</v>
      </c>
      <c r="S138" s="22">
        <v>285</v>
      </c>
      <c r="T138" s="22">
        <v>280</v>
      </c>
      <c r="U138" s="22">
        <v>251</v>
      </c>
      <c r="V138" s="22">
        <v>255</v>
      </c>
      <c r="W138" s="22">
        <v>255</v>
      </c>
      <c r="X138" s="175">
        <f t="shared" si="11"/>
        <v>4</v>
      </c>
      <c r="Y138" s="32">
        <f t="shared" si="10"/>
        <v>0</v>
      </c>
      <c r="Z138" s="40" t="s">
        <v>1167</v>
      </c>
      <c r="AA138" s="63"/>
      <c r="AB138" s="93"/>
      <c r="AC138" s="21">
        <v>346097</v>
      </c>
      <c r="AD138" s="21">
        <v>136082</v>
      </c>
      <c r="AE138" s="163" t="s">
        <v>1318</v>
      </c>
      <c r="AF138" s="167">
        <v>0.157</v>
      </c>
      <c r="AG138" s="169">
        <v>9812</v>
      </c>
      <c r="AH138" s="166" t="s">
        <v>916</v>
      </c>
      <c r="AI138" s="166" t="s">
        <v>1251</v>
      </c>
      <c r="AJ138" s="1" t="s">
        <v>712</v>
      </c>
      <c r="AK138" s="62" t="s">
        <v>496</v>
      </c>
    </row>
    <row r="139" spans="1:37" customFormat="1" x14ac:dyDescent="0.25">
      <c r="A139" s="154"/>
      <c r="B139" s="112" t="s">
        <v>782</v>
      </c>
      <c r="C139" s="155"/>
      <c r="D139" s="22"/>
      <c r="E139" s="2" t="s">
        <v>641</v>
      </c>
      <c r="F139" s="2" t="s">
        <v>211</v>
      </c>
      <c r="G139" s="7" t="s">
        <v>1304</v>
      </c>
      <c r="H139" s="7">
        <v>9701</v>
      </c>
      <c r="I139" s="1">
        <v>487</v>
      </c>
      <c r="J139" s="1" t="s">
        <v>1303</v>
      </c>
      <c r="K139" s="1"/>
      <c r="L139" s="22" t="s">
        <v>1309</v>
      </c>
      <c r="M139" s="2" t="s">
        <v>212</v>
      </c>
      <c r="N139" s="93"/>
      <c r="O139" s="22" t="s">
        <v>1520</v>
      </c>
      <c r="P139" s="36"/>
      <c r="Q139" s="159">
        <v>2598</v>
      </c>
      <c r="R139" s="159">
        <v>571</v>
      </c>
      <c r="S139" s="159">
        <v>1671</v>
      </c>
      <c r="T139" s="159">
        <v>1128</v>
      </c>
      <c r="U139" s="159">
        <v>1558</v>
      </c>
      <c r="V139" s="159">
        <v>1227</v>
      </c>
      <c r="W139" s="159">
        <v>1227</v>
      </c>
      <c r="X139" s="175">
        <f t="shared" si="11"/>
        <v>-331</v>
      </c>
      <c r="Y139" s="32">
        <f t="shared" si="10"/>
        <v>0</v>
      </c>
      <c r="Z139" s="40" t="s">
        <v>1167</v>
      </c>
      <c r="AA139" s="63"/>
      <c r="AB139" s="93"/>
      <c r="AC139" s="21">
        <v>127287</v>
      </c>
      <c r="AD139" s="21">
        <v>473006</v>
      </c>
      <c r="AE139" s="163" t="s">
        <v>1355</v>
      </c>
      <c r="AF139" s="167">
        <v>5.5E-2</v>
      </c>
      <c r="AG139" s="169"/>
      <c r="AH139" s="166" t="s">
        <v>861</v>
      </c>
      <c r="AI139" s="166" t="s">
        <v>1251</v>
      </c>
      <c r="AJ139" s="1" t="s">
        <v>213</v>
      </c>
      <c r="AK139" s="62" t="s">
        <v>502</v>
      </c>
    </row>
    <row r="140" spans="1:37" customFormat="1" ht="21" x14ac:dyDescent="0.25">
      <c r="A140" s="18"/>
      <c r="B140" s="137">
        <v>36452</v>
      </c>
      <c r="C140" s="44"/>
      <c r="D140" s="39"/>
      <c r="E140" s="155" t="s">
        <v>641</v>
      </c>
      <c r="F140" s="11" t="s">
        <v>1406</v>
      </c>
      <c r="G140" s="45" t="s">
        <v>1304</v>
      </c>
      <c r="H140" s="26">
        <v>9794</v>
      </c>
      <c r="I140" s="10"/>
      <c r="J140" s="27"/>
      <c r="K140" s="10"/>
      <c r="L140" s="11"/>
      <c r="M140" s="11" t="s">
        <v>1079</v>
      </c>
      <c r="N140" s="10" t="s">
        <v>1320</v>
      </c>
      <c r="O140" s="30" t="s">
        <v>1311</v>
      </c>
      <c r="P140" s="53"/>
      <c r="Q140" s="17">
        <v>8563</v>
      </c>
      <c r="R140" s="22">
        <v>6098</v>
      </c>
      <c r="S140" s="17">
        <v>5456</v>
      </c>
      <c r="T140" s="17">
        <v>4814</v>
      </c>
      <c r="U140" s="22">
        <v>4671</v>
      </c>
      <c r="V140" s="17">
        <v>4633</v>
      </c>
      <c r="W140" s="22">
        <f>3596-434</f>
        <v>3162</v>
      </c>
      <c r="X140" s="175">
        <f t="shared" si="11"/>
        <v>-1509</v>
      </c>
      <c r="Y140" s="35">
        <f t="shared" si="10"/>
        <v>-1471</v>
      </c>
      <c r="Z140" s="176" t="s">
        <v>427</v>
      </c>
      <c r="AA140" s="62"/>
      <c r="AC140" s="26"/>
      <c r="AD140" s="26">
        <v>299474</v>
      </c>
      <c r="AE140" s="12" t="s">
        <v>1355</v>
      </c>
      <c r="AF140" s="128"/>
      <c r="AG140" s="126"/>
      <c r="AH140" s="52"/>
      <c r="AI140" s="52" t="s">
        <v>1251</v>
      </c>
      <c r="AJ140" s="10"/>
      <c r="AK140" s="62" t="s">
        <v>499</v>
      </c>
    </row>
    <row r="141" spans="1:37" customFormat="1" ht="21" x14ac:dyDescent="0.25">
      <c r="A141" s="18"/>
      <c r="B141" s="137">
        <v>36452</v>
      </c>
      <c r="C141" s="44"/>
      <c r="D141" s="39"/>
      <c r="E141" s="155" t="s">
        <v>641</v>
      </c>
      <c r="F141" s="11" t="s">
        <v>1439</v>
      </c>
      <c r="G141" s="45" t="s">
        <v>1304</v>
      </c>
      <c r="H141" s="26">
        <v>9794</v>
      </c>
      <c r="I141" s="10"/>
      <c r="J141" s="27"/>
      <c r="K141" s="10"/>
      <c r="L141" s="11"/>
      <c r="M141" s="11" t="s">
        <v>1079</v>
      </c>
      <c r="N141" s="10" t="s">
        <v>1320</v>
      </c>
      <c r="O141" s="30" t="s">
        <v>1311</v>
      </c>
      <c r="P141" s="53"/>
      <c r="Q141" s="17">
        <v>7541</v>
      </c>
      <c r="R141" s="22">
        <v>5509</v>
      </c>
      <c r="S141" s="17">
        <v>4928</v>
      </c>
      <c r="T141" s="17">
        <v>4348</v>
      </c>
      <c r="U141" s="22">
        <v>3997</v>
      </c>
      <c r="V141" s="17">
        <v>3965</v>
      </c>
      <c r="W141" s="22">
        <v>3078</v>
      </c>
      <c r="X141" s="175">
        <f t="shared" si="11"/>
        <v>-919</v>
      </c>
      <c r="Y141" s="35">
        <f t="shared" si="10"/>
        <v>-887</v>
      </c>
      <c r="Z141" s="176" t="s">
        <v>427</v>
      </c>
      <c r="AA141" s="62"/>
      <c r="AC141" s="26"/>
      <c r="AD141" s="26">
        <v>299474</v>
      </c>
      <c r="AE141" s="12" t="s">
        <v>1355</v>
      </c>
      <c r="AF141" s="128"/>
      <c r="AG141" s="126"/>
      <c r="AH141" s="52"/>
      <c r="AI141" s="52" t="s">
        <v>1251</v>
      </c>
      <c r="AJ141" s="10" t="s">
        <v>662</v>
      </c>
      <c r="AK141" s="62" t="s">
        <v>499</v>
      </c>
    </row>
    <row r="142" spans="1:37" customFormat="1" ht="21" x14ac:dyDescent="0.25">
      <c r="A142" s="154"/>
      <c r="B142" s="112">
        <v>36392</v>
      </c>
      <c r="C142" s="2"/>
      <c r="D142" s="1"/>
      <c r="E142" s="155" t="s">
        <v>641</v>
      </c>
      <c r="F142" s="155" t="s">
        <v>1438</v>
      </c>
      <c r="G142" s="7" t="s">
        <v>1304</v>
      </c>
      <c r="H142" s="21">
        <v>9794</v>
      </c>
      <c r="I142" s="22"/>
      <c r="J142" s="158"/>
      <c r="K142" s="22"/>
      <c r="L142" s="155"/>
      <c r="M142" s="155" t="s">
        <v>1079</v>
      </c>
      <c r="N142" s="22" t="s">
        <v>1320</v>
      </c>
      <c r="O142" s="161" t="s">
        <v>1311</v>
      </c>
      <c r="P142" s="36"/>
      <c r="Q142" s="159">
        <v>4120</v>
      </c>
      <c r="R142" s="159">
        <v>2694</v>
      </c>
      <c r="S142" s="159">
        <v>2277</v>
      </c>
      <c r="T142" s="159">
        <v>2010</v>
      </c>
      <c r="U142" s="159">
        <v>1954</v>
      </c>
      <c r="V142" s="159">
        <v>1938</v>
      </c>
      <c r="W142" s="159">
        <v>1938</v>
      </c>
      <c r="X142" s="175">
        <f t="shared" si="11"/>
        <v>-16</v>
      </c>
      <c r="Y142" s="32">
        <f t="shared" si="10"/>
        <v>0</v>
      </c>
      <c r="Z142" s="176" t="s">
        <v>427</v>
      </c>
      <c r="AA142" s="63"/>
      <c r="AB142" s="93"/>
      <c r="AC142" s="21"/>
      <c r="AD142" s="21">
        <v>138546</v>
      </c>
      <c r="AE142" s="160" t="s">
        <v>1355</v>
      </c>
      <c r="AF142" s="167"/>
      <c r="AG142" s="170"/>
      <c r="AH142" s="166"/>
      <c r="AI142" s="166" t="s">
        <v>1251</v>
      </c>
      <c r="AJ142" s="22" t="s">
        <v>662</v>
      </c>
      <c r="AK142" s="62" t="s">
        <v>499</v>
      </c>
    </row>
    <row r="143" spans="1:37" customFormat="1" x14ac:dyDescent="0.25">
      <c r="A143" s="153"/>
      <c r="B143" s="112" t="s">
        <v>782</v>
      </c>
      <c r="C143" s="2"/>
      <c r="D143" s="1"/>
      <c r="E143" s="2" t="s">
        <v>1573</v>
      </c>
      <c r="F143" s="2" t="s">
        <v>608</v>
      </c>
      <c r="G143" s="7" t="s">
        <v>1304</v>
      </c>
      <c r="H143" s="7">
        <v>5541</v>
      </c>
      <c r="I143" s="1">
        <v>479</v>
      </c>
      <c r="J143" s="1" t="s">
        <v>1303</v>
      </c>
      <c r="K143" s="1"/>
      <c r="L143" s="160" t="s">
        <v>1309</v>
      </c>
      <c r="M143" s="2" t="s">
        <v>1575</v>
      </c>
      <c r="N143" s="93"/>
      <c r="O143" s="22" t="s">
        <v>600</v>
      </c>
      <c r="P143" s="36"/>
      <c r="Q143" s="22">
        <v>89</v>
      </c>
      <c r="R143" s="22">
        <v>60</v>
      </c>
      <c r="S143" s="22">
        <v>74</v>
      </c>
      <c r="T143" s="22">
        <v>94</v>
      </c>
      <c r="U143" s="22">
        <v>76</v>
      </c>
      <c r="V143" s="22">
        <v>27</v>
      </c>
      <c r="W143" s="22">
        <v>27</v>
      </c>
      <c r="X143" s="175">
        <f t="shared" si="11"/>
        <v>-49</v>
      </c>
      <c r="Y143" s="32">
        <f t="shared" si="10"/>
        <v>0</v>
      </c>
      <c r="Z143" s="40" t="s">
        <v>1167</v>
      </c>
      <c r="AA143" s="115"/>
      <c r="AB143" s="93"/>
      <c r="AC143" s="21">
        <v>348102</v>
      </c>
      <c r="AD143" s="21">
        <v>136188</v>
      </c>
      <c r="AE143" s="163" t="s">
        <v>1318</v>
      </c>
      <c r="AF143" s="167">
        <v>0.17299999999999999</v>
      </c>
      <c r="AG143" s="169">
        <v>9812</v>
      </c>
      <c r="AH143" s="166" t="s">
        <v>916</v>
      </c>
      <c r="AI143" s="166" t="s">
        <v>1251</v>
      </c>
      <c r="AJ143" s="1" t="s">
        <v>685</v>
      </c>
      <c r="AK143" s="62" t="s">
        <v>496</v>
      </c>
    </row>
    <row r="144" spans="1:37" customFormat="1" x14ac:dyDescent="0.25">
      <c r="A144" s="38"/>
      <c r="B144" s="137" t="s">
        <v>782</v>
      </c>
      <c r="C144" s="44"/>
      <c r="D144" s="39"/>
      <c r="E144" s="44" t="s">
        <v>1573</v>
      </c>
      <c r="F144" s="44" t="s">
        <v>573</v>
      </c>
      <c r="G144" s="45" t="s">
        <v>1304</v>
      </c>
      <c r="H144" s="45">
        <v>6744</v>
      </c>
      <c r="I144" s="39">
        <v>556</v>
      </c>
      <c r="J144" s="39" t="s">
        <v>1303</v>
      </c>
      <c r="K144" s="39"/>
      <c r="L144" s="12" t="s">
        <v>1309</v>
      </c>
      <c r="M144" s="44" t="s">
        <v>1575</v>
      </c>
      <c r="O144" s="10" t="s">
        <v>556</v>
      </c>
      <c r="P144" s="53"/>
      <c r="Q144" s="10">
        <v>143</v>
      </c>
      <c r="R144" s="10">
        <v>1</v>
      </c>
      <c r="S144" s="10">
        <v>1</v>
      </c>
      <c r="T144" s="10">
        <v>1</v>
      </c>
      <c r="U144" s="10">
        <v>1</v>
      </c>
      <c r="V144" s="10">
        <v>1</v>
      </c>
      <c r="W144" s="10">
        <v>1</v>
      </c>
      <c r="X144" s="175">
        <f t="shared" si="11"/>
        <v>0</v>
      </c>
      <c r="Y144" s="35">
        <f t="shared" si="10"/>
        <v>0</v>
      </c>
      <c r="Z144" s="40" t="s">
        <v>1167</v>
      </c>
      <c r="AA144" s="40"/>
      <c r="AC144" s="26">
        <v>348096</v>
      </c>
      <c r="AD144" s="26">
        <v>137983</v>
      </c>
      <c r="AE144" s="48" t="s">
        <v>1318</v>
      </c>
      <c r="AF144" s="128">
        <v>0.12</v>
      </c>
      <c r="AG144" s="125">
        <v>9812</v>
      </c>
      <c r="AH144" s="52" t="s">
        <v>916</v>
      </c>
      <c r="AI144" s="52" t="s">
        <v>1251</v>
      </c>
      <c r="AJ144" s="39" t="s">
        <v>740</v>
      </c>
      <c r="AK144" s="62" t="s">
        <v>496</v>
      </c>
    </row>
    <row r="145" spans="1:37" customFormat="1" x14ac:dyDescent="0.25">
      <c r="A145" s="38"/>
      <c r="B145" s="137"/>
      <c r="C145" s="44"/>
      <c r="D145" s="39"/>
      <c r="E145" s="44" t="s">
        <v>1162</v>
      </c>
      <c r="F145" s="44" t="s">
        <v>1163</v>
      </c>
      <c r="G145" s="7"/>
      <c r="H145" s="45">
        <v>6347</v>
      </c>
      <c r="I145" s="1"/>
      <c r="J145" s="1"/>
      <c r="K145" s="1"/>
      <c r="L145" s="160"/>
      <c r="M145" s="2"/>
      <c r="N145" s="93"/>
      <c r="O145" s="22" t="s">
        <v>1098</v>
      </c>
      <c r="P145" s="36"/>
      <c r="Q145" s="22"/>
      <c r="R145" s="10">
        <v>199</v>
      </c>
      <c r="S145" s="10">
        <v>0</v>
      </c>
      <c r="T145" s="10">
        <v>0</v>
      </c>
      <c r="U145" s="10">
        <v>146</v>
      </c>
      <c r="V145" s="10">
        <v>144</v>
      </c>
      <c r="W145" s="10">
        <v>144</v>
      </c>
      <c r="X145" s="175">
        <f t="shared" si="11"/>
        <v>-2</v>
      </c>
      <c r="Y145" s="32"/>
      <c r="Z145" s="40" t="s">
        <v>1167</v>
      </c>
      <c r="AA145" s="63"/>
      <c r="AB145" s="93"/>
      <c r="AC145" s="21"/>
      <c r="AD145" s="26">
        <v>586125</v>
      </c>
      <c r="AE145" s="163"/>
      <c r="AF145" s="167"/>
      <c r="AG145" s="169"/>
      <c r="AH145" s="166"/>
      <c r="AI145" s="166"/>
      <c r="AJ145" s="39"/>
      <c r="AK145" s="62" t="s">
        <v>500</v>
      </c>
    </row>
    <row r="146" spans="1:37" customFormat="1" hidden="1" x14ac:dyDescent="0.25">
      <c r="A146" s="154"/>
      <c r="B146" s="112" t="s">
        <v>782</v>
      </c>
      <c r="C146" s="155"/>
      <c r="D146" s="22"/>
      <c r="E146" s="155" t="s">
        <v>44</v>
      </c>
      <c r="F146" s="155" t="s">
        <v>43</v>
      </c>
      <c r="G146" s="7" t="s">
        <v>1304</v>
      </c>
      <c r="H146" s="21">
        <v>6257</v>
      </c>
      <c r="I146" s="22"/>
      <c r="J146" s="158"/>
      <c r="K146" s="22"/>
      <c r="L146" s="155"/>
      <c r="M146" s="155" t="s">
        <v>44</v>
      </c>
      <c r="N146" s="22"/>
      <c r="O146" s="22" t="s">
        <v>1520</v>
      </c>
      <c r="P146" s="36"/>
      <c r="Q146" s="22"/>
      <c r="R146" s="22"/>
      <c r="S146" s="22"/>
      <c r="T146" s="22"/>
      <c r="U146" s="22"/>
      <c r="V146" s="22"/>
      <c r="W146" s="22"/>
      <c r="X146" s="175">
        <f t="shared" si="11"/>
        <v>0</v>
      </c>
      <c r="Y146" s="32">
        <f t="shared" ref="Y146:Y175" si="12">+W146-V146</f>
        <v>0</v>
      </c>
      <c r="Z146" s="56" t="s">
        <v>1568</v>
      </c>
      <c r="AA146" s="63"/>
      <c r="AB146" s="93"/>
      <c r="AC146" s="165"/>
      <c r="AD146" s="157"/>
      <c r="AE146" s="160" t="s">
        <v>1318</v>
      </c>
      <c r="AF146" s="167">
        <v>5.5E-2</v>
      </c>
      <c r="AG146" s="170"/>
      <c r="AH146" s="166" t="s">
        <v>861</v>
      </c>
      <c r="AI146" s="166" t="s">
        <v>1251</v>
      </c>
      <c r="AJ146" s="22" t="s">
        <v>110</v>
      </c>
    </row>
    <row r="147" spans="1:37" customFormat="1" x14ac:dyDescent="0.25">
      <c r="A147" s="154"/>
      <c r="B147" s="112" t="s">
        <v>782</v>
      </c>
      <c r="C147" s="155"/>
      <c r="D147" s="22"/>
      <c r="E147" s="2" t="s">
        <v>1044</v>
      </c>
      <c r="F147" s="2" t="s">
        <v>1045</v>
      </c>
      <c r="G147" s="7" t="s">
        <v>1304</v>
      </c>
      <c r="H147" s="7">
        <v>6027</v>
      </c>
      <c r="I147" s="1">
        <v>649</v>
      </c>
      <c r="J147" s="1" t="s">
        <v>1303</v>
      </c>
      <c r="K147" s="1"/>
      <c r="L147" s="160" t="s">
        <v>1309</v>
      </c>
      <c r="M147" s="2" t="s">
        <v>1046</v>
      </c>
      <c r="N147" s="93"/>
      <c r="O147" s="22" t="s">
        <v>1033</v>
      </c>
      <c r="P147" s="36"/>
      <c r="Q147" s="22">
        <v>113</v>
      </c>
      <c r="R147" s="22">
        <v>108</v>
      </c>
      <c r="S147" s="22">
        <v>75</v>
      </c>
      <c r="T147" s="22">
        <v>85</v>
      </c>
      <c r="U147" s="22">
        <v>4</v>
      </c>
      <c r="V147" s="22">
        <v>96</v>
      </c>
      <c r="W147" s="22">
        <v>96</v>
      </c>
      <c r="X147" s="175">
        <f t="shared" si="11"/>
        <v>92</v>
      </c>
      <c r="Y147" s="32">
        <f t="shared" si="12"/>
        <v>0</v>
      </c>
      <c r="Z147" s="40" t="s">
        <v>1167</v>
      </c>
      <c r="AA147" s="115"/>
      <c r="AB147" s="93"/>
      <c r="AC147" s="21">
        <v>361744</v>
      </c>
      <c r="AD147" s="21">
        <v>131038</v>
      </c>
      <c r="AE147" s="163" t="s">
        <v>1318</v>
      </c>
      <c r="AF147" s="167">
        <v>0.23100000000000001</v>
      </c>
      <c r="AG147" s="169">
        <v>9903</v>
      </c>
      <c r="AH147" s="166" t="s">
        <v>780</v>
      </c>
      <c r="AI147" s="166" t="s">
        <v>1251</v>
      </c>
      <c r="AJ147" s="1" t="s">
        <v>707</v>
      </c>
      <c r="AK147" s="62" t="s">
        <v>497</v>
      </c>
    </row>
    <row r="148" spans="1:37" customFormat="1" x14ac:dyDescent="0.25">
      <c r="A148" s="153"/>
      <c r="B148" s="112"/>
      <c r="C148" s="2"/>
      <c r="D148" s="1"/>
      <c r="E148" s="44" t="s">
        <v>604</v>
      </c>
      <c r="F148" s="44" t="s">
        <v>1339</v>
      </c>
      <c r="G148" s="45"/>
      <c r="H148" s="45">
        <v>4959</v>
      </c>
      <c r="I148" s="39"/>
      <c r="J148" s="39"/>
      <c r="K148" s="39"/>
      <c r="L148" s="12"/>
      <c r="M148" s="44"/>
      <c r="O148" s="10" t="s">
        <v>600</v>
      </c>
      <c r="P148" s="53"/>
      <c r="Q148" s="10">
        <v>19</v>
      </c>
      <c r="R148" s="10">
        <v>12</v>
      </c>
      <c r="S148" s="10">
        <v>8</v>
      </c>
      <c r="T148" s="10">
        <v>13</v>
      </c>
      <c r="U148" s="10">
        <v>20</v>
      </c>
      <c r="V148" s="10">
        <v>25</v>
      </c>
      <c r="W148" s="10">
        <v>25</v>
      </c>
      <c r="X148" s="175">
        <f t="shared" si="11"/>
        <v>5</v>
      </c>
      <c r="Y148" s="35">
        <f t="shared" si="12"/>
        <v>0</v>
      </c>
      <c r="Z148" s="40" t="s">
        <v>1167</v>
      </c>
      <c r="AA148" s="62"/>
      <c r="AC148" s="26"/>
      <c r="AD148" s="26">
        <v>136410</v>
      </c>
      <c r="AE148" s="48"/>
      <c r="AF148" s="167"/>
      <c r="AG148" s="169"/>
      <c r="AH148" s="166"/>
      <c r="AI148" s="166"/>
      <c r="AJ148" s="39"/>
      <c r="AK148" s="62" t="s">
        <v>496</v>
      </c>
    </row>
    <row r="149" spans="1:37" customFormat="1" x14ac:dyDescent="0.25">
      <c r="A149" s="38"/>
      <c r="B149" s="137" t="s">
        <v>782</v>
      </c>
      <c r="C149" s="44"/>
      <c r="D149" s="39"/>
      <c r="E149" s="2" t="s">
        <v>604</v>
      </c>
      <c r="F149" s="44" t="s">
        <v>963</v>
      </c>
      <c r="G149" s="7" t="s">
        <v>1304</v>
      </c>
      <c r="H149" s="45">
        <v>6031</v>
      </c>
      <c r="I149" s="1">
        <v>429</v>
      </c>
      <c r="J149" s="1" t="s">
        <v>1303</v>
      </c>
      <c r="K149" s="1"/>
      <c r="L149" s="160" t="s">
        <v>1309</v>
      </c>
      <c r="M149" s="2" t="s">
        <v>605</v>
      </c>
      <c r="N149" s="93"/>
      <c r="O149" s="10" t="s">
        <v>873</v>
      </c>
      <c r="P149" s="36"/>
      <c r="Q149" s="10">
        <v>138</v>
      </c>
      <c r="R149" s="10">
        <v>73</v>
      </c>
      <c r="S149" s="10">
        <v>88</v>
      </c>
      <c r="T149" s="10">
        <v>56</v>
      </c>
      <c r="U149" s="10">
        <v>73</v>
      </c>
      <c r="V149" s="10">
        <v>66</v>
      </c>
      <c r="W149" s="10">
        <v>66</v>
      </c>
      <c r="X149" s="175">
        <f t="shared" si="11"/>
        <v>-7</v>
      </c>
      <c r="Y149" s="32">
        <f t="shared" si="12"/>
        <v>0</v>
      </c>
      <c r="Z149" s="40" t="s">
        <v>1167</v>
      </c>
      <c r="AA149" s="63"/>
      <c r="AB149" s="93"/>
      <c r="AC149" s="21">
        <v>309868</v>
      </c>
      <c r="AD149" s="26">
        <v>139421</v>
      </c>
      <c r="AE149" s="163" t="s">
        <v>1318</v>
      </c>
      <c r="AF149" s="167">
        <v>0.33</v>
      </c>
      <c r="AG149" s="169">
        <v>9901</v>
      </c>
      <c r="AH149" s="166" t="s">
        <v>780</v>
      </c>
      <c r="AI149" s="166" t="s">
        <v>1251</v>
      </c>
      <c r="AJ149" s="1" t="s">
        <v>674</v>
      </c>
      <c r="AK149" s="62" t="s">
        <v>496</v>
      </c>
    </row>
    <row r="150" spans="1:37" customFormat="1" hidden="1" x14ac:dyDescent="0.25">
      <c r="A150" s="153"/>
      <c r="B150" s="112">
        <v>36447</v>
      </c>
      <c r="C150" s="2"/>
      <c r="D150" s="1"/>
      <c r="E150" s="2" t="s">
        <v>1161</v>
      </c>
      <c r="F150" s="218" t="s">
        <v>98</v>
      </c>
      <c r="G150" s="7" t="s">
        <v>1330</v>
      </c>
      <c r="H150" s="21">
        <v>6284</v>
      </c>
      <c r="I150" s="22"/>
      <c r="J150" s="158"/>
      <c r="K150" s="22"/>
      <c r="L150" s="155"/>
      <c r="M150" s="155"/>
      <c r="N150" s="22"/>
      <c r="O150" s="161" t="s">
        <v>1520</v>
      </c>
      <c r="P150" s="36"/>
      <c r="Q150" s="159">
        <v>0</v>
      </c>
      <c r="R150" s="159"/>
      <c r="S150" s="159"/>
      <c r="T150" s="159"/>
      <c r="U150" s="159"/>
      <c r="V150" s="159"/>
      <c r="W150" s="159"/>
      <c r="X150" s="175">
        <f t="shared" si="11"/>
        <v>0</v>
      </c>
      <c r="Y150" s="32">
        <f t="shared" si="12"/>
        <v>0</v>
      </c>
      <c r="Z150" s="115" t="s">
        <v>199</v>
      </c>
      <c r="AA150" s="63"/>
      <c r="AB150" s="93"/>
      <c r="AC150" s="21"/>
      <c r="AD150" s="21" t="s">
        <v>1469</v>
      </c>
      <c r="AE150" s="160" t="s">
        <v>1355</v>
      </c>
      <c r="AF150" s="167"/>
      <c r="AG150" s="169"/>
      <c r="AH150" s="166"/>
      <c r="AI150" s="166"/>
      <c r="AJ150" s="22"/>
      <c r="AK150" s="62" t="s">
        <v>498</v>
      </c>
    </row>
    <row r="151" spans="1:37" customFormat="1" x14ac:dyDescent="0.25">
      <c r="A151" s="154"/>
      <c r="B151" s="112" t="s">
        <v>782</v>
      </c>
      <c r="C151" s="2"/>
      <c r="D151" s="1"/>
      <c r="E151" s="155" t="s">
        <v>1004</v>
      </c>
      <c r="F151" s="155" t="s">
        <v>289</v>
      </c>
      <c r="G151" s="7" t="s">
        <v>1304</v>
      </c>
      <c r="H151" s="21">
        <v>9750</v>
      </c>
      <c r="I151" s="22"/>
      <c r="J151" s="158"/>
      <c r="K151" s="22">
        <v>1</v>
      </c>
      <c r="L151" s="155"/>
      <c r="M151" s="155" t="s">
        <v>290</v>
      </c>
      <c r="N151" s="22"/>
      <c r="O151" s="161" t="s">
        <v>1520</v>
      </c>
      <c r="P151" s="36"/>
      <c r="Q151" s="159">
        <v>4873</v>
      </c>
      <c r="R151" s="159">
        <v>1883</v>
      </c>
      <c r="S151" s="159">
        <v>2823</v>
      </c>
      <c r="T151" s="159">
        <v>3160</v>
      </c>
      <c r="U151" s="159">
        <v>1647</v>
      </c>
      <c r="V151" s="159">
        <v>1705</v>
      </c>
      <c r="W151" s="159">
        <v>1705</v>
      </c>
      <c r="X151" s="175">
        <f t="shared" si="11"/>
        <v>58</v>
      </c>
      <c r="Y151" s="32">
        <f t="shared" si="12"/>
        <v>0</v>
      </c>
      <c r="Z151" s="40" t="s">
        <v>1167</v>
      </c>
      <c r="AA151" s="63"/>
      <c r="AB151" s="93"/>
      <c r="AC151" s="21">
        <v>357840</v>
      </c>
      <c r="AD151" s="21">
        <v>203155</v>
      </c>
      <c r="AE151" s="160" t="s">
        <v>1355</v>
      </c>
      <c r="AF151" s="167">
        <v>5.5E-2</v>
      </c>
      <c r="AG151" s="170">
        <v>9812</v>
      </c>
      <c r="AH151" s="172" t="s">
        <v>917</v>
      </c>
      <c r="AI151" s="166" t="s">
        <v>1251</v>
      </c>
      <c r="AJ151" s="22" t="s">
        <v>511</v>
      </c>
      <c r="AK151" s="62" t="s">
        <v>501</v>
      </c>
    </row>
    <row r="152" spans="1:37" customFormat="1" ht="21" x14ac:dyDescent="0.25">
      <c r="A152" s="38"/>
      <c r="B152" s="137" t="s">
        <v>782</v>
      </c>
      <c r="C152" s="41"/>
      <c r="D152" s="10"/>
      <c r="E152" s="44" t="s">
        <v>1437</v>
      </c>
      <c r="F152" s="44" t="s">
        <v>997</v>
      </c>
      <c r="G152" s="45" t="s">
        <v>1304</v>
      </c>
      <c r="H152" s="45">
        <v>9699</v>
      </c>
      <c r="I152" s="39">
        <v>429</v>
      </c>
      <c r="J152" s="39" t="s">
        <v>1303</v>
      </c>
      <c r="K152" s="39">
        <v>1</v>
      </c>
      <c r="L152" s="10" t="s">
        <v>1309</v>
      </c>
      <c r="M152" s="44" t="s">
        <v>1409</v>
      </c>
      <c r="O152" s="10" t="s">
        <v>873</v>
      </c>
      <c r="P152" s="53"/>
      <c r="Q152" s="17">
        <v>1889</v>
      </c>
      <c r="R152" s="17">
        <v>1075</v>
      </c>
      <c r="S152" s="17">
        <v>1287</v>
      </c>
      <c r="T152" s="17">
        <v>1177</v>
      </c>
      <c r="U152" s="17">
        <v>973</v>
      </c>
      <c r="V152" s="17">
        <v>803</v>
      </c>
      <c r="W152" s="17">
        <v>803</v>
      </c>
      <c r="X152" s="175">
        <f t="shared" si="11"/>
        <v>-170</v>
      </c>
      <c r="Y152" s="35">
        <f t="shared" si="12"/>
        <v>0</v>
      </c>
      <c r="Z152" s="40" t="s">
        <v>1167</v>
      </c>
      <c r="AA152" s="62"/>
      <c r="AC152" s="26">
        <v>124443</v>
      </c>
      <c r="AD152" s="26">
        <v>166819</v>
      </c>
      <c r="AE152" s="48" t="s">
        <v>1355</v>
      </c>
      <c r="AF152" s="128">
        <v>0.19400000000000001</v>
      </c>
      <c r="AG152" s="125"/>
      <c r="AH152" s="52" t="s">
        <v>860</v>
      </c>
      <c r="AI152" s="52" t="s">
        <v>1251</v>
      </c>
      <c r="AJ152" s="39" t="s">
        <v>998</v>
      </c>
      <c r="AK152" s="62" t="s">
        <v>498</v>
      </c>
    </row>
    <row r="153" spans="1:37" customFormat="1" x14ac:dyDescent="0.25">
      <c r="A153" s="38"/>
      <c r="B153" s="137" t="s">
        <v>782</v>
      </c>
      <c r="C153" s="44"/>
      <c r="D153" s="39"/>
      <c r="E153" s="44" t="s">
        <v>1437</v>
      </c>
      <c r="F153" s="44" t="s">
        <v>999</v>
      </c>
      <c r="G153" s="45" t="s">
        <v>1304</v>
      </c>
      <c r="H153" s="45">
        <v>9700</v>
      </c>
      <c r="I153" s="39">
        <v>441</v>
      </c>
      <c r="J153" s="39" t="s">
        <v>1303</v>
      </c>
      <c r="K153" s="39"/>
      <c r="L153" s="10" t="s">
        <v>1309</v>
      </c>
      <c r="M153" s="44" t="s">
        <v>1409</v>
      </c>
      <c r="O153" s="10" t="s">
        <v>873</v>
      </c>
      <c r="P153" s="53"/>
      <c r="Q153" s="10">
        <v>30</v>
      </c>
      <c r="R153" s="10">
        <v>28</v>
      </c>
      <c r="S153" s="10">
        <v>14</v>
      </c>
      <c r="T153" s="10">
        <v>18</v>
      </c>
      <c r="U153" s="10">
        <v>12</v>
      </c>
      <c r="V153" s="10">
        <v>30</v>
      </c>
      <c r="W153" s="10">
        <v>30</v>
      </c>
      <c r="X153" s="175">
        <f t="shared" si="11"/>
        <v>18</v>
      </c>
      <c r="Y153" s="35">
        <f t="shared" si="12"/>
        <v>0</v>
      </c>
      <c r="Z153" s="40" t="s">
        <v>1167</v>
      </c>
      <c r="AA153" s="62"/>
      <c r="AC153" s="26">
        <v>124447</v>
      </c>
      <c r="AD153" s="26">
        <v>529746</v>
      </c>
      <c r="AE153" s="48" t="s">
        <v>1355</v>
      </c>
      <c r="AF153" s="128">
        <v>0.06</v>
      </c>
      <c r="AG153" s="125"/>
      <c r="AH153" s="52" t="s">
        <v>861</v>
      </c>
      <c r="AI153" s="52" t="s">
        <v>1251</v>
      </c>
      <c r="AJ153" s="39" t="s">
        <v>1000</v>
      </c>
      <c r="AK153" s="62" t="s">
        <v>498</v>
      </c>
    </row>
    <row r="154" spans="1:37" customFormat="1" x14ac:dyDescent="0.25">
      <c r="A154" s="38"/>
      <c r="B154" s="137" t="s">
        <v>782</v>
      </c>
      <c r="C154" s="44"/>
      <c r="D154" s="39"/>
      <c r="E154" s="44" t="s">
        <v>1437</v>
      </c>
      <c r="F154" s="44" t="s">
        <v>810</v>
      </c>
      <c r="G154" s="45" t="s">
        <v>1304</v>
      </c>
      <c r="H154" s="45">
        <v>9721</v>
      </c>
      <c r="I154" s="39">
        <v>764</v>
      </c>
      <c r="J154" s="39" t="s">
        <v>1303</v>
      </c>
      <c r="K154" s="39"/>
      <c r="L154" s="12" t="s">
        <v>1309</v>
      </c>
      <c r="M154" s="44" t="s">
        <v>1409</v>
      </c>
      <c r="O154" s="10" t="s">
        <v>600</v>
      </c>
      <c r="P154" s="53"/>
      <c r="Q154" s="10">
        <v>357</v>
      </c>
      <c r="R154" s="10">
        <v>1065</v>
      </c>
      <c r="S154" s="10">
        <v>1795</v>
      </c>
      <c r="T154" s="10">
        <v>1904</v>
      </c>
      <c r="U154" s="10">
        <v>652</v>
      </c>
      <c r="V154" s="10">
        <v>502</v>
      </c>
      <c r="W154" s="10">
        <v>502</v>
      </c>
      <c r="X154" s="175">
        <f t="shared" si="11"/>
        <v>-150</v>
      </c>
      <c r="Y154" s="35">
        <f t="shared" si="12"/>
        <v>0</v>
      </c>
      <c r="Z154" s="40" t="s">
        <v>1167</v>
      </c>
      <c r="AA154" s="62"/>
      <c r="AC154" s="26">
        <v>314545</v>
      </c>
      <c r="AD154" s="26">
        <v>166817</v>
      </c>
      <c r="AE154" s="39" t="s">
        <v>1355</v>
      </c>
      <c r="AF154" s="128">
        <v>9.2999999999999999E-2</v>
      </c>
      <c r="AG154" s="125">
        <v>9812</v>
      </c>
      <c r="AH154" s="52" t="s">
        <v>916</v>
      </c>
      <c r="AI154" s="52" t="s">
        <v>1251</v>
      </c>
      <c r="AJ154" s="39" t="s">
        <v>811</v>
      </c>
      <c r="AK154" s="62" t="s">
        <v>498</v>
      </c>
    </row>
    <row r="155" spans="1:37" customFormat="1" ht="21" x14ac:dyDescent="0.25">
      <c r="A155" s="18"/>
      <c r="B155" s="137" t="s">
        <v>782</v>
      </c>
      <c r="C155" s="11"/>
      <c r="D155" s="10"/>
      <c r="E155" s="44" t="s">
        <v>1018</v>
      </c>
      <c r="F155" s="44" t="s">
        <v>951</v>
      </c>
      <c r="G155" s="45" t="s">
        <v>1330</v>
      </c>
      <c r="H155" s="45">
        <v>5999</v>
      </c>
      <c r="I155" s="39">
        <v>429</v>
      </c>
      <c r="J155" s="39" t="s">
        <v>1303</v>
      </c>
      <c r="K155" s="39">
        <v>1</v>
      </c>
      <c r="L155" s="12" t="s">
        <v>1309</v>
      </c>
      <c r="M155" s="44" t="s">
        <v>952</v>
      </c>
      <c r="O155" s="10" t="s">
        <v>873</v>
      </c>
      <c r="P155" s="53"/>
      <c r="Q155" s="17">
        <v>12472</v>
      </c>
      <c r="R155" s="159">
        <v>7841</v>
      </c>
      <c r="S155" s="17">
        <v>7761</v>
      </c>
      <c r="T155" s="17">
        <v>8383</v>
      </c>
      <c r="U155" s="159">
        <v>7695</v>
      </c>
      <c r="V155" s="17">
        <v>7591</v>
      </c>
      <c r="W155" s="159">
        <v>7043</v>
      </c>
      <c r="X155" s="175">
        <f t="shared" si="11"/>
        <v>-652</v>
      </c>
      <c r="Y155" s="35">
        <f t="shared" si="12"/>
        <v>-548</v>
      </c>
      <c r="Z155" s="176" t="s">
        <v>415</v>
      </c>
      <c r="AA155" s="62"/>
      <c r="AC155" s="26">
        <v>311932</v>
      </c>
      <c r="AD155" s="26">
        <v>380570</v>
      </c>
      <c r="AE155" s="48" t="s">
        <v>1318</v>
      </c>
      <c r="AF155" s="143">
        <v>0.152</v>
      </c>
      <c r="AG155" s="142">
        <v>9908</v>
      </c>
      <c r="AH155" s="10" t="s">
        <v>521</v>
      </c>
      <c r="AI155" s="52" t="s">
        <v>1251</v>
      </c>
      <c r="AJ155" s="39" t="s">
        <v>1314</v>
      </c>
      <c r="AK155" s="62" t="s">
        <v>498</v>
      </c>
    </row>
    <row r="156" spans="1:37" customFormat="1" x14ac:dyDescent="0.25">
      <c r="A156" s="18"/>
      <c r="B156" s="137" t="s">
        <v>782</v>
      </c>
      <c r="C156" s="44"/>
      <c r="D156" s="39"/>
      <c r="E156" s="44" t="s">
        <v>1018</v>
      </c>
      <c r="F156" s="44" t="s">
        <v>971</v>
      </c>
      <c r="G156" s="45" t="s">
        <v>1330</v>
      </c>
      <c r="H156" s="45">
        <v>6500</v>
      </c>
      <c r="I156" s="39">
        <v>429</v>
      </c>
      <c r="J156" s="39" t="s">
        <v>1303</v>
      </c>
      <c r="K156" s="39"/>
      <c r="L156" s="12" t="s">
        <v>1309</v>
      </c>
      <c r="M156" s="44" t="s">
        <v>952</v>
      </c>
      <c r="O156" s="10" t="s">
        <v>873</v>
      </c>
      <c r="P156" s="53"/>
      <c r="Q156" s="17">
        <v>1756</v>
      </c>
      <c r="R156" s="17">
        <v>1928</v>
      </c>
      <c r="S156" s="17">
        <v>2300</v>
      </c>
      <c r="T156" s="17">
        <v>1765</v>
      </c>
      <c r="U156" s="17">
        <v>1676</v>
      </c>
      <c r="V156" s="17">
        <v>1447</v>
      </c>
      <c r="W156" s="17">
        <v>1447</v>
      </c>
      <c r="X156" s="175">
        <f t="shared" si="11"/>
        <v>-229</v>
      </c>
      <c r="Y156" s="35">
        <f t="shared" si="12"/>
        <v>0</v>
      </c>
      <c r="Z156" s="40" t="s">
        <v>1167</v>
      </c>
      <c r="AA156" s="62"/>
      <c r="AC156" s="26">
        <v>311923</v>
      </c>
      <c r="AD156" s="26">
        <v>278770</v>
      </c>
      <c r="AE156" s="48" t="s">
        <v>1318</v>
      </c>
      <c r="AF156" s="143">
        <v>0.16400000000000001</v>
      </c>
      <c r="AG156" s="142">
        <v>9908</v>
      </c>
      <c r="AH156" s="10" t="s">
        <v>521</v>
      </c>
      <c r="AI156" s="52" t="s">
        <v>1251</v>
      </c>
      <c r="AJ156" s="39" t="s">
        <v>1314</v>
      </c>
      <c r="AK156" s="62" t="s">
        <v>498</v>
      </c>
    </row>
    <row r="157" spans="1:37" customFormat="1" x14ac:dyDescent="0.25">
      <c r="A157" s="38"/>
      <c r="B157" s="137"/>
      <c r="C157" s="44"/>
      <c r="D157" s="39"/>
      <c r="E157" s="44" t="s">
        <v>1018</v>
      </c>
      <c r="F157" s="44" t="s">
        <v>1019</v>
      </c>
      <c r="G157" s="7"/>
      <c r="H157" s="45">
        <v>6546</v>
      </c>
      <c r="I157" s="1"/>
      <c r="J157" s="1"/>
      <c r="K157" s="1"/>
      <c r="L157" s="22"/>
      <c r="M157" s="2"/>
      <c r="N157" s="93"/>
      <c r="O157" s="22" t="s">
        <v>1098</v>
      </c>
      <c r="P157" s="36"/>
      <c r="Q157" s="22"/>
      <c r="R157" s="10">
        <v>274</v>
      </c>
      <c r="S157" s="10">
        <v>397</v>
      </c>
      <c r="T157" s="10">
        <v>286</v>
      </c>
      <c r="U157" s="10">
        <v>271</v>
      </c>
      <c r="V157" s="10">
        <v>150</v>
      </c>
      <c r="W157" s="10">
        <v>150</v>
      </c>
      <c r="X157" s="175">
        <f t="shared" si="11"/>
        <v>-121</v>
      </c>
      <c r="Y157" s="32">
        <f t="shared" si="12"/>
        <v>0</v>
      </c>
      <c r="Z157" s="40" t="s">
        <v>1167</v>
      </c>
      <c r="AA157" s="63"/>
      <c r="AB157" s="93"/>
      <c r="AC157" s="93"/>
      <c r="AD157" s="26">
        <v>345158</v>
      </c>
      <c r="AE157" s="163"/>
      <c r="AF157" s="167"/>
      <c r="AG157" s="169"/>
      <c r="AH157" s="166"/>
      <c r="AI157" s="166"/>
      <c r="AJ157" s="39"/>
      <c r="AK157" s="62" t="s">
        <v>498</v>
      </c>
    </row>
    <row r="158" spans="1:37" customFormat="1" ht="21" x14ac:dyDescent="0.25">
      <c r="A158" s="154"/>
      <c r="B158" s="112" t="s">
        <v>782</v>
      </c>
      <c r="C158" s="2"/>
      <c r="D158" s="1"/>
      <c r="E158" s="44" t="s">
        <v>1436</v>
      </c>
      <c r="F158" s="2" t="s">
        <v>1097</v>
      </c>
      <c r="G158" s="7" t="s">
        <v>1304</v>
      </c>
      <c r="H158" s="7">
        <v>5508</v>
      </c>
      <c r="I158" s="1">
        <v>430</v>
      </c>
      <c r="J158" s="1" t="s">
        <v>1303</v>
      </c>
      <c r="K158" s="1">
        <v>1</v>
      </c>
      <c r="L158" s="22" t="s">
        <v>1309</v>
      </c>
      <c r="M158" s="2" t="s">
        <v>1065</v>
      </c>
      <c r="N158" s="93"/>
      <c r="O158" s="22" t="s">
        <v>1098</v>
      </c>
      <c r="P158" s="36"/>
      <c r="Q158" s="22">
        <v>6054</v>
      </c>
      <c r="R158" s="22">
        <v>4355</v>
      </c>
      <c r="S158" s="22">
        <v>5507</v>
      </c>
      <c r="T158" s="22">
        <v>5299</v>
      </c>
      <c r="U158" s="22">
        <v>4125</v>
      </c>
      <c r="V158" s="22">
        <v>4238</v>
      </c>
      <c r="W158" s="22">
        <v>4333</v>
      </c>
      <c r="X158" s="175">
        <f t="shared" si="11"/>
        <v>208</v>
      </c>
      <c r="Y158" s="32">
        <f t="shared" si="12"/>
        <v>95</v>
      </c>
      <c r="Z158" s="176" t="s">
        <v>426</v>
      </c>
      <c r="AA158" s="63"/>
      <c r="AB158" s="93"/>
      <c r="AC158" s="21">
        <v>309958</v>
      </c>
      <c r="AD158" s="21">
        <v>132978</v>
      </c>
      <c r="AE158" s="163" t="s">
        <v>1318</v>
      </c>
      <c r="AF158" s="167">
        <v>0.06</v>
      </c>
      <c r="AG158" s="169"/>
      <c r="AH158" s="166" t="s">
        <v>860</v>
      </c>
      <c r="AI158" s="166" t="s">
        <v>1251</v>
      </c>
      <c r="AJ158" s="1" t="s">
        <v>684</v>
      </c>
      <c r="AK158" s="62" t="s">
        <v>500</v>
      </c>
    </row>
    <row r="159" spans="1:37" customFormat="1" hidden="1" x14ac:dyDescent="0.25">
      <c r="A159" s="18"/>
      <c r="B159" s="137" t="s">
        <v>782</v>
      </c>
      <c r="C159" s="11"/>
      <c r="D159" s="10"/>
      <c r="E159" s="44" t="s">
        <v>54</v>
      </c>
      <c r="F159" s="44" t="s">
        <v>55</v>
      </c>
      <c r="G159" s="7" t="s">
        <v>1304</v>
      </c>
      <c r="H159" s="45">
        <v>6509</v>
      </c>
      <c r="I159" s="1">
        <v>550</v>
      </c>
      <c r="J159" s="1" t="s">
        <v>1303</v>
      </c>
      <c r="K159" s="1"/>
      <c r="L159" s="22" t="s">
        <v>1309</v>
      </c>
      <c r="M159" s="2" t="s">
        <v>54</v>
      </c>
      <c r="N159" s="93"/>
      <c r="O159" s="10" t="s">
        <v>1520</v>
      </c>
      <c r="P159" s="36"/>
      <c r="Q159" s="10"/>
      <c r="R159" s="10"/>
      <c r="S159" s="10"/>
      <c r="T159" s="10"/>
      <c r="U159" s="10"/>
      <c r="V159" s="10"/>
      <c r="W159" s="10"/>
      <c r="X159" s="175">
        <f t="shared" si="11"/>
        <v>0</v>
      </c>
      <c r="Y159" s="32">
        <f t="shared" si="12"/>
        <v>0</v>
      </c>
      <c r="Z159" s="117" t="s">
        <v>1135</v>
      </c>
      <c r="AA159" s="63"/>
      <c r="AB159" s="93"/>
      <c r="AC159" s="93"/>
      <c r="AD159" s="26">
        <v>26446</v>
      </c>
      <c r="AE159" s="163" t="s">
        <v>1318</v>
      </c>
      <c r="AF159" s="167">
        <v>5.5E-2</v>
      </c>
      <c r="AG159" s="169"/>
      <c r="AH159" s="166" t="s">
        <v>861</v>
      </c>
      <c r="AI159" s="166" t="s">
        <v>1251</v>
      </c>
      <c r="AJ159" s="39" t="s">
        <v>723</v>
      </c>
    </row>
    <row r="160" spans="1:37" customFormat="1" ht="21" x14ac:dyDescent="0.25">
      <c r="A160" s="154"/>
      <c r="B160" s="112" t="s">
        <v>782</v>
      </c>
      <c r="C160" s="2"/>
      <c r="D160" s="1"/>
      <c r="E160" s="44" t="s">
        <v>1436</v>
      </c>
      <c r="F160" s="2" t="s">
        <v>1115</v>
      </c>
      <c r="G160" s="7" t="s">
        <v>1304</v>
      </c>
      <c r="H160" s="7">
        <v>6226</v>
      </c>
      <c r="I160" s="1">
        <v>430</v>
      </c>
      <c r="J160" s="1" t="s">
        <v>1303</v>
      </c>
      <c r="K160" s="1"/>
      <c r="L160" s="22" t="s">
        <v>1309</v>
      </c>
      <c r="M160" s="2" t="s">
        <v>1065</v>
      </c>
      <c r="N160" s="93"/>
      <c r="O160" s="22" t="s">
        <v>1098</v>
      </c>
      <c r="P160" s="36"/>
      <c r="Q160" s="159">
        <v>9138</v>
      </c>
      <c r="R160" s="22">
        <v>4355</v>
      </c>
      <c r="S160" s="159">
        <v>7161</v>
      </c>
      <c r="T160" s="159">
        <v>6251</v>
      </c>
      <c r="U160" s="22">
        <v>3520</v>
      </c>
      <c r="V160" s="159">
        <v>3065</v>
      </c>
      <c r="W160" s="22">
        <v>3065</v>
      </c>
      <c r="X160" s="175">
        <f t="shared" si="11"/>
        <v>-455</v>
      </c>
      <c r="Y160" s="32">
        <f t="shared" si="12"/>
        <v>0</v>
      </c>
      <c r="Z160" s="56" t="s">
        <v>1167</v>
      </c>
      <c r="AA160" s="63"/>
      <c r="AB160" s="93"/>
      <c r="AC160" s="21">
        <v>309959</v>
      </c>
      <c r="AD160" s="21">
        <v>132978</v>
      </c>
      <c r="AE160" s="163" t="s">
        <v>1318</v>
      </c>
      <c r="AF160" s="167">
        <v>0.06</v>
      </c>
      <c r="AG160" s="169"/>
      <c r="AH160" s="166" t="s">
        <v>860</v>
      </c>
      <c r="AI160" s="166" t="s">
        <v>1251</v>
      </c>
      <c r="AJ160" s="1" t="s">
        <v>684</v>
      </c>
      <c r="AK160" s="62" t="s">
        <v>500</v>
      </c>
    </row>
    <row r="161" spans="1:37" s="212" customFormat="1" ht="21" x14ac:dyDescent="0.25">
      <c r="A161" s="38"/>
      <c r="B161" s="137" t="s">
        <v>782</v>
      </c>
      <c r="C161" s="44"/>
      <c r="D161" s="39"/>
      <c r="E161" s="44" t="s">
        <v>1436</v>
      </c>
      <c r="F161" s="44" t="s">
        <v>1117</v>
      </c>
      <c r="G161" s="45" t="s">
        <v>1304</v>
      </c>
      <c r="H161" s="45">
        <v>6406</v>
      </c>
      <c r="I161" s="39">
        <v>430</v>
      </c>
      <c r="J161" s="39" t="s">
        <v>1303</v>
      </c>
      <c r="K161" s="39"/>
      <c r="L161" s="10" t="s">
        <v>1309</v>
      </c>
      <c r="M161" s="44" t="s">
        <v>1065</v>
      </c>
      <c r="N161"/>
      <c r="O161" s="10" t="s">
        <v>1098</v>
      </c>
      <c r="P161" s="53"/>
      <c r="Q161" s="10">
        <v>1453</v>
      </c>
      <c r="R161" s="10">
        <v>1380</v>
      </c>
      <c r="S161" s="10">
        <v>1619</v>
      </c>
      <c r="T161" s="10">
        <v>1589</v>
      </c>
      <c r="U161" s="10">
        <v>1310</v>
      </c>
      <c r="V161" s="10">
        <v>1269</v>
      </c>
      <c r="W161" s="10">
        <v>1269</v>
      </c>
      <c r="X161" s="175">
        <f t="shared" si="11"/>
        <v>-41</v>
      </c>
      <c r="Y161" s="35">
        <f t="shared" si="12"/>
        <v>0</v>
      </c>
      <c r="Z161" s="40" t="s">
        <v>1167</v>
      </c>
      <c r="AA161" s="62"/>
      <c r="AB161"/>
      <c r="AC161" s="26">
        <v>309960</v>
      </c>
      <c r="AD161" s="26">
        <v>132978</v>
      </c>
      <c r="AE161" s="48" t="s">
        <v>1318</v>
      </c>
      <c r="AF161" s="128">
        <v>0.06</v>
      </c>
      <c r="AG161" s="125"/>
      <c r="AH161" s="52" t="s">
        <v>860</v>
      </c>
      <c r="AI161" s="52" t="s">
        <v>1251</v>
      </c>
      <c r="AJ161" s="39" t="s">
        <v>684</v>
      </c>
      <c r="AK161" s="62" t="s">
        <v>500</v>
      </c>
    </row>
    <row r="162" spans="1:37" customFormat="1" x14ac:dyDescent="0.25">
      <c r="A162" s="38"/>
      <c r="B162" s="137" t="s">
        <v>782</v>
      </c>
      <c r="C162" s="44"/>
      <c r="D162" s="39"/>
      <c r="E162" s="11" t="s">
        <v>1273</v>
      </c>
      <c r="F162" s="2" t="s">
        <v>1126</v>
      </c>
      <c r="G162" s="45" t="s">
        <v>1304</v>
      </c>
      <c r="H162" s="26">
        <v>6598</v>
      </c>
      <c r="I162" s="10"/>
      <c r="J162" s="27"/>
      <c r="K162" s="10"/>
      <c r="L162" s="11"/>
      <c r="M162" s="11" t="s">
        <v>1123</v>
      </c>
      <c r="N162" s="10"/>
      <c r="O162" s="30" t="s">
        <v>1124</v>
      </c>
      <c r="P162" s="53"/>
      <c r="Q162" s="10">
        <v>242</v>
      </c>
      <c r="R162" s="10">
        <v>1</v>
      </c>
      <c r="S162" s="10">
        <v>0</v>
      </c>
      <c r="T162" s="10">
        <v>0</v>
      </c>
      <c r="U162" s="10">
        <v>1</v>
      </c>
      <c r="V162" s="10">
        <v>1</v>
      </c>
      <c r="W162" s="10">
        <v>1</v>
      </c>
      <c r="X162" s="175">
        <f t="shared" si="11"/>
        <v>0</v>
      </c>
      <c r="Y162" s="35">
        <f t="shared" si="12"/>
        <v>0</v>
      </c>
      <c r="Z162" s="40" t="s">
        <v>1167</v>
      </c>
      <c r="AA162" s="62"/>
      <c r="AC162" s="42">
        <v>309867</v>
      </c>
      <c r="AD162" s="50">
        <v>586136</v>
      </c>
      <c r="AE162" s="12" t="s">
        <v>1313</v>
      </c>
      <c r="AF162" s="128">
        <v>0.06</v>
      </c>
      <c r="AG162" s="126"/>
      <c r="AH162" s="52" t="s">
        <v>861</v>
      </c>
      <c r="AI162" s="52" t="s">
        <v>1251</v>
      </c>
      <c r="AJ162" s="10" t="s">
        <v>1314</v>
      </c>
      <c r="AK162" s="62" t="s">
        <v>496</v>
      </c>
    </row>
    <row r="163" spans="1:37" customFormat="1" x14ac:dyDescent="0.25">
      <c r="A163" s="38"/>
      <c r="B163" s="137" t="s">
        <v>782</v>
      </c>
      <c r="C163" s="44"/>
      <c r="D163" s="39"/>
      <c r="E163" s="44" t="s">
        <v>1569</v>
      </c>
      <c r="F163" s="44" t="s">
        <v>6</v>
      </c>
      <c r="G163" s="45" t="s">
        <v>1264</v>
      </c>
      <c r="H163" s="45">
        <v>5848</v>
      </c>
      <c r="I163" s="39">
        <v>487</v>
      </c>
      <c r="J163" s="39" t="s">
        <v>1303</v>
      </c>
      <c r="K163" s="39"/>
      <c r="L163" s="12" t="s">
        <v>1309</v>
      </c>
      <c r="M163" s="44" t="s">
        <v>1569</v>
      </c>
      <c r="O163" s="10" t="s">
        <v>1520</v>
      </c>
      <c r="P163" s="53"/>
      <c r="Q163" s="10">
        <v>117</v>
      </c>
      <c r="R163" s="10">
        <v>49</v>
      </c>
      <c r="S163" s="10">
        <v>208</v>
      </c>
      <c r="T163" s="10">
        <v>183</v>
      </c>
      <c r="U163" s="10">
        <v>172</v>
      </c>
      <c r="V163" s="10">
        <v>203</v>
      </c>
      <c r="W163" s="10">
        <v>203</v>
      </c>
      <c r="X163" s="175">
        <f t="shared" si="11"/>
        <v>31</v>
      </c>
      <c r="Y163" s="35">
        <f t="shared" si="12"/>
        <v>0</v>
      </c>
      <c r="Z163" s="40" t="s">
        <v>1167</v>
      </c>
      <c r="AA163" s="40"/>
      <c r="AD163" s="26">
        <v>586105</v>
      </c>
      <c r="AE163" s="48" t="s">
        <v>1318</v>
      </c>
      <c r="AF163" s="128">
        <v>5.5E-2</v>
      </c>
      <c r="AG163" s="125"/>
      <c r="AH163" s="52" t="s">
        <v>861</v>
      </c>
      <c r="AI163" s="52" t="s">
        <v>1251</v>
      </c>
      <c r="AJ163" s="39" t="s">
        <v>1314</v>
      </c>
      <c r="AK163" s="62" t="s">
        <v>500</v>
      </c>
    </row>
    <row r="164" spans="1:37" customFormat="1" ht="21" x14ac:dyDescent="0.25">
      <c r="A164" s="38"/>
      <c r="B164" s="137" t="s">
        <v>782</v>
      </c>
      <c r="C164" s="44"/>
      <c r="D164" s="39"/>
      <c r="E164" s="44" t="s">
        <v>1569</v>
      </c>
      <c r="F164" s="44" t="s">
        <v>7</v>
      </c>
      <c r="G164" s="45" t="s">
        <v>1264</v>
      </c>
      <c r="H164" s="45">
        <v>5923</v>
      </c>
      <c r="I164" s="39">
        <v>487</v>
      </c>
      <c r="J164" s="39" t="s">
        <v>1303</v>
      </c>
      <c r="K164" s="39"/>
      <c r="L164" s="12" t="s">
        <v>1309</v>
      </c>
      <c r="M164" s="44" t="s">
        <v>1569</v>
      </c>
      <c r="O164" s="10" t="s">
        <v>1520</v>
      </c>
      <c r="P164" s="53"/>
      <c r="Q164" s="17">
        <v>657</v>
      </c>
      <c r="R164" s="17">
        <v>266</v>
      </c>
      <c r="S164" s="17">
        <v>0</v>
      </c>
      <c r="T164" s="17">
        <f>649-87</f>
        <v>562</v>
      </c>
      <c r="U164" s="17">
        <f>655-88</f>
        <v>567</v>
      </c>
      <c r="V164" s="17">
        <v>622</v>
      </c>
      <c r="W164" s="17">
        <v>622</v>
      </c>
      <c r="X164" s="175">
        <f t="shared" si="11"/>
        <v>55</v>
      </c>
      <c r="Y164" s="35">
        <f t="shared" si="12"/>
        <v>0</v>
      </c>
      <c r="Z164" s="40" t="s">
        <v>1167</v>
      </c>
      <c r="AA164" s="62"/>
      <c r="AD164" s="26">
        <v>586096</v>
      </c>
      <c r="AE164" s="48" t="s">
        <v>1318</v>
      </c>
      <c r="AF164" s="128">
        <v>0.05</v>
      </c>
      <c r="AG164" s="125"/>
      <c r="AH164" s="52" t="s">
        <v>860</v>
      </c>
      <c r="AI164" s="52" t="s">
        <v>1251</v>
      </c>
      <c r="AJ164" s="39" t="s">
        <v>1314</v>
      </c>
      <c r="AK164" s="62" t="s">
        <v>500</v>
      </c>
    </row>
    <row r="165" spans="1:37" customFormat="1" hidden="1" x14ac:dyDescent="0.25">
      <c r="A165" s="38"/>
      <c r="B165" s="137" t="s">
        <v>782</v>
      </c>
      <c r="C165" s="44"/>
      <c r="D165" s="39"/>
      <c r="E165" s="11" t="s">
        <v>68</v>
      </c>
      <c r="F165" s="11" t="s">
        <v>69</v>
      </c>
      <c r="G165" s="45" t="s">
        <v>1304</v>
      </c>
      <c r="H165" s="26">
        <v>6586</v>
      </c>
      <c r="I165" s="10">
        <v>487</v>
      </c>
      <c r="J165" s="17" t="s">
        <v>1303</v>
      </c>
      <c r="K165" s="10"/>
      <c r="L165" s="10" t="s">
        <v>1309</v>
      </c>
      <c r="M165" s="44" t="s">
        <v>70</v>
      </c>
      <c r="N165" s="10"/>
      <c r="O165" s="10" t="s">
        <v>1520</v>
      </c>
      <c r="P165" s="53"/>
      <c r="Q165" s="10"/>
      <c r="R165" s="10"/>
      <c r="S165" s="10"/>
      <c r="T165" s="10"/>
      <c r="U165" s="10"/>
      <c r="V165" s="10"/>
      <c r="W165" s="10"/>
      <c r="X165" s="175">
        <f t="shared" si="11"/>
        <v>0</v>
      </c>
      <c r="Y165" s="35">
        <f t="shared" si="12"/>
        <v>0</v>
      </c>
      <c r="Z165" s="40" t="s">
        <v>1135</v>
      </c>
      <c r="AA165" s="62"/>
      <c r="AC165" s="50">
        <v>358917</v>
      </c>
      <c r="AD165" s="50">
        <v>26513</v>
      </c>
      <c r="AE165" s="48" t="s">
        <v>1318</v>
      </c>
      <c r="AF165" s="128">
        <v>5.5E-2</v>
      </c>
      <c r="AG165" s="125"/>
      <c r="AH165" s="52" t="s">
        <v>861</v>
      </c>
      <c r="AI165" s="52" t="s">
        <v>1251</v>
      </c>
      <c r="AJ165" s="39" t="s">
        <v>1314</v>
      </c>
    </row>
    <row r="166" spans="1:37" customFormat="1" x14ac:dyDescent="0.25">
      <c r="A166" s="153"/>
      <c r="B166" s="112" t="s">
        <v>782</v>
      </c>
      <c r="C166" s="2"/>
      <c r="D166" s="1"/>
      <c r="E166" s="155" t="s">
        <v>214</v>
      </c>
      <c r="F166" s="2" t="s">
        <v>1134</v>
      </c>
      <c r="G166" s="7" t="s">
        <v>1304</v>
      </c>
      <c r="H166" s="7">
        <v>3081</v>
      </c>
      <c r="I166" s="1">
        <v>801</v>
      </c>
      <c r="J166" s="1" t="s">
        <v>1303</v>
      </c>
      <c r="K166" s="1"/>
      <c r="L166" s="22" t="s">
        <v>1316</v>
      </c>
      <c r="M166" s="2" t="s">
        <v>1317</v>
      </c>
      <c r="N166" s="93"/>
      <c r="O166" s="161" t="s">
        <v>1132</v>
      </c>
      <c r="P166" s="36"/>
      <c r="Q166" s="159">
        <v>7305</v>
      </c>
      <c r="R166" s="22">
        <v>0</v>
      </c>
      <c r="S166" s="159">
        <v>6237</v>
      </c>
      <c r="T166" s="159">
        <v>6215</v>
      </c>
      <c r="U166" s="22">
        <v>0</v>
      </c>
      <c r="V166" s="159">
        <v>6620</v>
      </c>
      <c r="W166" s="22">
        <v>0</v>
      </c>
      <c r="X166" s="175">
        <f t="shared" si="11"/>
        <v>0</v>
      </c>
      <c r="Y166" s="32">
        <f t="shared" si="12"/>
        <v>-6620</v>
      </c>
      <c r="Z166" s="115" t="s">
        <v>88</v>
      </c>
      <c r="AA166" s="63"/>
      <c r="AB166" s="93"/>
      <c r="AC166" s="21">
        <v>312072</v>
      </c>
      <c r="AD166" s="21">
        <v>126336</v>
      </c>
      <c r="AE166" s="163" t="s">
        <v>1318</v>
      </c>
      <c r="AF166" s="167">
        <v>2.5000000000000001E-2</v>
      </c>
      <c r="AG166" s="169"/>
      <c r="AH166" s="166" t="s">
        <v>861</v>
      </c>
      <c r="AI166" s="166" t="s">
        <v>1251</v>
      </c>
      <c r="AJ166" s="1" t="s">
        <v>1156</v>
      </c>
      <c r="AK166" s="62" t="s">
        <v>499</v>
      </c>
    </row>
    <row r="167" spans="1:37" customFormat="1" ht="21" hidden="1" x14ac:dyDescent="0.25">
      <c r="A167" s="153"/>
      <c r="B167" s="112" t="s">
        <v>782</v>
      </c>
      <c r="C167" s="2"/>
      <c r="D167" s="1"/>
      <c r="E167" s="2" t="s">
        <v>71</v>
      </c>
      <c r="F167" s="2" t="s">
        <v>1198</v>
      </c>
      <c r="G167" s="7" t="s">
        <v>1304</v>
      </c>
      <c r="H167" s="7">
        <v>6619</v>
      </c>
      <c r="I167" s="1">
        <v>550</v>
      </c>
      <c r="J167" s="1" t="s">
        <v>1303</v>
      </c>
      <c r="K167" s="1"/>
      <c r="L167" s="22" t="s">
        <v>1309</v>
      </c>
      <c r="M167" s="2" t="s">
        <v>78</v>
      </c>
      <c r="N167" s="93"/>
      <c r="O167" s="22" t="s">
        <v>1520</v>
      </c>
      <c r="P167" s="36"/>
      <c r="Q167" s="22">
        <v>97</v>
      </c>
      <c r="R167" s="10"/>
      <c r="S167" s="10"/>
      <c r="T167" s="10"/>
      <c r="U167" s="10"/>
      <c r="V167" s="10"/>
      <c r="W167" s="10"/>
      <c r="X167" s="175">
        <f t="shared" ref="X167:X175" si="13">+W167-U167</f>
        <v>0</v>
      </c>
      <c r="Y167" s="32">
        <f t="shared" si="12"/>
        <v>0</v>
      </c>
      <c r="Z167" s="40" t="s">
        <v>1404</v>
      </c>
      <c r="AA167" s="63"/>
      <c r="AB167" s="93"/>
      <c r="AC167" s="21">
        <v>366334</v>
      </c>
      <c r="AD167" s="21">
        <v>156391</v>
      </c>
      <c r="AE167" s="163" t="s">
        <v>1318</v>
      </c>
      <c r="AF167" s="167">
        <v>0.05</v>
      </c>
      <c r="AG167" s="169"/>
      <c r="AH167" s="166" t="s">
        <v>860</v>
      </c>
      <c r="AI167" s="166" t="s">
        <v>1251</v>
      </c>
      <c r="AJ167" s="1" t="s">
        <v>731</v>
      </c>
      <c r="AK167" s="62" t="s">
        <v>501</v>
      </c>
    </row>
    <row r="168" spans="1:37" customFormat="1" hidden="1" x14ac:dyDescent="0.25">
      <c r="A168" s="154"/>
      <c r="B168" s="112">
        <v>36325</v>
      </c>
      <c r="C168" s="2"/>
      <c r="D168" s="1"/>
      <c r="E168" s="155" t="s">
        <v>1464</v>
      </c>
      <c r="F168" s="155" t="s">
        <v>1465</v>
      </c>
      <c r="G168" s="7" t="s">
        <v>1304</v>
      </c>
      <c r="H168" s="21">
        <v>6719</v>
      </c>
      <c r="I168" s="22"/>
      <c r="J168" s="158"/>
      <c r="K168" s="22"/>
      <c r="L168" s="155"/>
      <c r="M168" s="155"/>
      <c r="N168" s="22" t="s">
        <v>1320</v>
      </c>
      <c r="O168" s="22" t="s">
        <v>1520</v>
      </c>
      <c r="P168" s="36"/>
      <c r="Q168" s="22">
        <v>250</v>
      </c>
      <c r="R168" s="10"/>
      <c r="S168" s="10"/>
      <c r="T168" s="10"/>
      <c r="U168" s="10"/>
      <c r="V168" s="10"/>
      <c r="W168" s="10"/>
      <c r="X168" s="175">
        <f t="shared" si="13"/>
        <v>0</v>
      </c>
      <c r="Y168" s="32">
        <f t="shared" si="12"/>
        <v>0</v>
      </c>
      <c r="Z168" s="115" t="s">
        <v>1548</v>
      </c>
      <c r="AA168" s="63"/>
      <c r="AB168" s="93"/>
      <c r="AC168" s="21"/>
      <c r="AD168" s="21">
        <v>166989</v>
      </c>
      <c r="AE168" s="160" t="s">
        <v>1355</v>
      </c>
      <c r="AF168" s="167"/>
      <c r="AG168" s="170"/>
      <c r="AH168" s="166"/>
      <c r="AI168" s="166" t="s">
        <v>1251</v>
      </c>
      <c r="AJ168" s="22"/>
      <c r="AK168" s="62" t="s">
        <v>501</v>
      </c>
    </row>
    <row r="169" spans="1:37" customFormat="1" x14ac:dyDescent="0.25">
      <c r="A169" s="18"/>
      <c r="B169" s="137" t="s">
        <v>782</v>
      </c>
      <c r="C169" s="44"/>
      <c r="D169" s="39"/>
      <c r="E169" s="155" t="s">
        <v>214</v>
      </c>
      <c r="F169" s="44" t="s">
        <v>1134</v>
      </c>
      <c r="G169" s="45" t="s">
        <v>1304</v>
      </c>
      <c r="H169" s="45">
        <v>3082</v>
      </c>
      <c r="I169" s="39">
        <v>801</v>
      </c>
      <c r="J169" s="39" t="s">
        <v>1303</v>
      </c>
      <c r="K169" s="39"/>
      <c r="L169" s="10" t="s">
        <v>1316</v>
      </c>
      <c r="M169" s="44" t="s">
        <v>1317</v>
      </c>
      <c r="O169" s="30" t="s">
        <v>1132</v>
      </c>
      <c r="P169" s="53"/>
      <c r="Q169" s="10">
        <v>0</v>
      </c>
      <c r="R169" s="10">
        <v>5687</v>
      </c>
      <c r="S169" s="10">
        <v>0</v>
      </c>
      <c r="T169" s="10">
        <v>0</v>
      </c>
      <c r="U169" s="10">
        <v>6120</v>
      </c>
      <c r="V169" s="10">
        <v>0</v>
      </c>
      <c r="W169" s="10">
        <v>6759</v>
      </c>
      <c r="X169" s="175">
        <f t="shared" si="13"/>
        <v>639</v>
      </c>
      <c r="Y169" s="35">
        <f t="shared" si="12"/>
        <v>6759</v>
      </c>
      <c r="Z169" s="40" t="s">
        <v>1167</v>
      </c>
      <c r="AA169" s="62"/>
      <c r="AC169" s="26">
        <v>312072</v>
      </c>
      <c r="AD169" s="26">
        <v>126268</v>
      </c>
      <c r="AE169" s="48" t="s">
        <v>1318</v>
      </c>
      <c r="AF169" s="128">
        <v>2.5000000000000001E-2</v>
      </c>
      <c r="AG169" s="125"/>
      <c r="AH169" s="52" t="s">
        <v>861</v>
      </c>
      <c r="AI169" s="52" t="s">
        <v>1251</v>
      </c>
      <c r="AJ169" s="39" t="s">
        <v>1156</v>
      </c>
      <c r="AK169" s="62" t="s">
        <v>499</v>
      </c>
    </row>
    <row r="170" spans="1:37" s="24" customFormat="1" x14ac:dyDescent="0.25">
      <c r="A170" s="153"/>
      <c r="B170" s="112" t="s">
        <v>782</v>
      </c>
      <c r="C170" s="2"/>
      <c r="D170" s="1"/>
      <c r="E170" s="155" t="s">
        <v>214</v>
      </c>
      <c r="F170" s="2" t="s">
        <v>1315</v>
      </c>
      <c r="G170" s="7" t="s">
        <v>1304</v>
      </c>
      <c r="H170" s="7">
        <v>5263</v>
      </c>
      <c r="I170" s="1">
        <v>427</v>
      </c>
      <c r="J170" s="1" t="s">
        <v>1303</v>
      </c>
      <c r="K170" s="1">
        <v>1</v>
      </c>
      <c r="L170" s="22" t="s">
        <v>1316</v>
      </c>
      <c r="M170" s="2" t="s">
        <v>1317</v>
      </c>
      <c r="N170" s="93"/>
      <c r="O170" s="22" t="s">
        <v>1311</v>
      </c>
      <c r="P170" s="36"/>
      <c r="Q170" s="159">
        <v>4755</v>
      </c>
      <c r="R170" s="22">
        <v>3795</v>
      </c>
      <c r="S170" s="159">
        <v>4635</v>
      </c>
      <c r="T170" s="22">
        <f>4564</f>
        <v>4564</v>
      </c>
      <c r="U170" s="22">
        <v>5110</v>
      </c>
      <c r="V170" s="22">
        <v>5980</v>
      </c>
      <c r="W170" s="22">
        <v>5980</v>
      </c>
      <c r="X170" s="175">
        <f t="shared" si="13"/>
        <v>870</v>
      </c>
      <c r="Y170" s="32">
        <f t="shared" si="12"/>
        <v>0</v>
      </c>
      <c r="Z170" s="40" t="s">
        <v>418</v>
      </c>
      <c r="AA170" s="63"/>
      <c r="AB170" s="93"/>
      <c r="AC170" s="21">
        <v>312247</v>
      </c>
      <c r="AD170" s="21">
        <v>126355</v>
      </c>
      <c r="AE170" s="163" t="s">
        <v>1318</v>
      </c>
      <c r="AF170" s="167">
        <v>7.0000000000000007E-2</v>
      </c>
      <c r="AG170" s="169"/>
      <c r="AH170" s="166"/>
      <c r="AI170" s="166" t="s">
        <v>1251</v>
      </c>
      <c r="AJ170" s="1" t="s">
        <v>1321</v>
      </c>
      <c r="AK170" s="62" t="s">
        <v>499</v>
      </c>
    </row>
    <row r="171" spans="1:37" customFormat="1" x14ac:dyDescent="0.25">
      <c r="A171" s="153"/>
      <c r="B171" s="112" t="s">
        <v>782</v>
      </c>
      <c r="C171" s="2"/>
      <c r="D171" s="1"/>
      <c r="E171" s="155" t="s">
        <v>214</v>
      </c>
      <c r="F171" s="155" t="s">
        <v>1319</v>
      </c>
      <c r="G171" s="7" t="s">
        <v>1304</v>
      </c>
      <c r="H171" s="21">
        <v>5353</v>
      </c>
      <c r="I171" s="22"/>
      <c r="J171" s="158"/>
      <c r="K171" s="22"/>
      <c r="L171" s="155"/>
      <c r="M171" s="155" t="s">
        <v>1317</v>
      </c>
      <c r="N171" s="22"/>
      <c r="O171" s="161" t="s">
        <v>1311</v>
      </c>
      <c r="P171" s="36"/>
      <c r="Q171" s="22">
        <v>6</v>
      </c>
      <c r="R171" s="22">
        <v>630</v>
      </c>
      <c r="S171" s="22">
        <v>7</v>
      </c>
      <c r="T171" s="22">
        <v>7</v>
      </c>
      <c r="U171" s="22">
        <v>629</v>
      </c>
      <c r="V171" s="22">
        <v>601</v>
      </c>
      <c r="W171" s="22">
        <v>601</v>
      </c>
      <c r="X171" s="175">
        <f t="shared" si="13"/>
        <v>-28</v>
      </c>
      <c r="Y171" s="32">
        <f t="shared" si="12"/>
        <v>0</v>
      </c>
      <c r="Z171" s="40" t="s">
        <v>1167</v>
      </c>
      <c r="AA171" s="63"/>
      <c r="AB171" s="93"/>
      <c r="AC171" s="157">
        <v>316719</v>
      </c>
      <c r="AD171" s="157">
        <v>126271</v>
      </c>
      <c r="AE171" s="160" t="s">
        <v>1318</v>
      </c>
      <c r="AF171" s="167">
        <v>6.5000000000000002E-2</v>
      </c>
      <c r="AG171" s="170"/>
      <c r="AH171" s="166" t="s">
        <v>861</v>
      </c>
      <c r="AI171" s="172"/>
      <c r="AJ171" s="22" t="s">
        <v>1321</v>
      </c>
      <c r="AK171" s="62" t="s">
        <v>499</v>
      </c>
    </row>
    <row r="172" spans="1:37" customFormat="1" x14ac:dyDescent="0.25">
      <c r="A172" s="154"/>
      <c r="B172" s="112" t="s">
        <v>782</v>
      </c>
      <c r="C172" s="155"/>
      <c r="D172" s="22"/>
      <c r="E172" s="155" t="s">
        <v>214</v>
      </c>
      <c r="F172" s="2" t="s">
        <v>1322</v>
      </c>
      <c r="G172" s="7" t="s">
        <v>1304</v>
      </c>
      <c r="H172" s="7">
        <v>5357</v>
      </c>
      <c r="I172" s="1">
        <v>427</v>
      </c>
      <c r="J172" s="1" t="s">
        <v>1303</v>
      </c>
      <c r="K172" s="1"/>
      <c r="L172" s="22" t="s">
        <v>1316</v>
      </c>
      <c r="M172" s="2" t="s">
        <v>1317</v>
      </c>
      <c r="N172" s="93"/>
      <c r="O172" s="22" t="s">
        <v>1311</v>
      </c>
      <c r="P172" s="36"/>
      <c r="Q172" s="22">
        <v>81</v>
      </c>
      <c r="R172" s="22">
        <v>44</v>
      </c>
      <c r="S172" s="22">
        <v>19</v>
      </c>
      <c r="T172" s="22">
        <v>35</v>
      </c>
      <c r="U172" s="22">
        <v>27</v>
      </c>
      <c r="V172" s="22">
        <v>65</v>
      </c>
      <c r="W172" s="22">
        <v>65</v>
      </c>
      <c r="X172" s="175">
        <f t="shared" si="13"/>
        <v>38</v>
      </c>
      <c r="Y172" s="32">
        <f t="shared" si="12"/>
        <v>0</v>
      </c>
      <c r="Z172" s="40" t="s">
        <v>1167</v>
      </c>
      <c r="AA172" s="63"/>
      <c r="AB172" s="93"/>
      <c r="AC172" s="21">
        <v>312275</v>
      </c>
      <c r="AD172" s="21">
        <v>126273</v>
      </c>
      <c r="AE172" s="163" t="s">
        <v>1318</v>
      </c>
      <c r="AF172" s="167">
        <v>6.5000000000000002E-2</v>
      </c>
      <c r="AG172" s="169"/>
      <c r="AH172" s="166" t="s">
        <v>861</v>
      </c>
      <c r="AI172" s="166" t="s">
        <v>1251</v>
      </c>
      <c r="AJ172" s="1" t="s">
        <v>1321</v>
      </c>
      <c r="AK172" s="62" t="s">
        <v>499</v>
      </c>
    </row>
    <row r="173" spans="1:37" customFormat="1" ht="21" hidden="1" x14ac:dyDescent="0.25">
      <c r="A173" s="153"/>
      <c r="B173" s="112" t="s">
        <v>782</v>
      </c>
      <c r="C173" s="2"/>
      <c r="D173" s="1"/>
      <c r="E173" s="2" t="s">
        <v>1569</v>
      </c>
      <c r="F173" s="2" t="s">
        <v>89</v>
      </c>
      <c r="G173" s="7" t="s">
        <v>1264</v>
      </c>
      <c r="H173" s="7">
        <v>6801</v>
      </c>
      <c r="I173" s="1">
        <v>487</v>
      </c>
      <c r="J173" s="1" t="s">
        <v>1303</v>
      </c>
      <c r="K173" s="1"/>
      <c r="L173" s="160" t="s">
        <v>1309</v>
      </c>
      <c r="M173" s="2" t="s">
        <v>1569</v>
      </c>
      <c r="N173" s="93"/>
      <c r="O173" s="22" t="s">
        <v>1520</v>
      </c>
      <c r="P173" s="36"/>
      <c r="Q173" s="159">
        <v>1096</v>
      </c>
      <c r="R173" s="10"/>
      <c r="S173" s="10"/>
      <c r="T173" s="10"/>
      <c r="U173" s="10"/>
      <c r="V173" s="10"/>
      <c r="W173" s="10"/>
      <c r="X173" s="175">
        <f t="shared" si="13"/>
        <v>0</v>
      </c>
      <c r="Y173" s="32">
        <f t="shared" si="12"/>
        <v>0</v>
      </c>
      <c r="Z173" s="115" t="s">
        <v>1459</v>
      </c>
      <c r="AA173" s="63"/>
      <c r="AB173" s="93"/>
      <c r="AC173" s="93"/>
      <c r="AD173" s="21">
        <v>142629</v>
      </c>
      <c r="AE173" s="163" t="s">
        <v>1318</v>
      </c>
      <c r="AF173" s="167">
        <v>0.05</v>
      </c>
      <c r="AG173" s="169"/>
      <c r="AH173" s="166" t="s">
        <v>860</v>
      </c>
      <c r="AI173" s="166" t="s">
        <v>1251</v>
      </c>
      <c r="AJ173" s="1" t="s">
        <v>1314</v>
      </c>
      <c r="AK173" s="62" t="s">
        <v>500</v>
      </c>
    </row>
    <row r="174" spans="1:37" customFormat="1" ht="21" x14ac:dyDescent="0.25">
      <c r="A174" s="38"/>
      <c r="B174" s="137" t="s">
        <v>782</v>
      </c>
      <c r="C174" s="44"/>
      <c r="D174" s="39"/>
      <c r="E174" s="155" t="s">
        <v>214</v>
      </c>
      <c r="F174" s="44" t="s">
        <v>1342</v>
      </c>
      <c r="G174" s="45" t="s">
        <v>1304</v>
      </c>
      <c r="H174" s="45">
        <v>6067</v>
      </c>
      <c r="I174" s="39">
        <v>427</v>
      </c>
      <c r="J174" s="39" t="s">
        <v>1303</v>
      </c>
      <c r="K174" s="39">
        <v>1</v>
      </c>
      <c r="L174" s="10" t="s">
        <v>1316</v>
      </c>
      <c r="M174" s="44" t="s">
        <v>1317</v>
      </c>
      <c r="O174" s="10" t="s">
        <v>1311</v>
      </c>
      <c r="P174" s="53"/>
      <c r="Q174" s="17">
        <v>3726</v>
      </c>
      <c r="R174" s="159">
        <v>6830</v>
      </c>
      <c r="S174" s="17">
        <f>4793</f>
        <v>4793</v>
      </c>
      <c r="T174" s="17">
        <v>3980</v>
      </c>
      <c r="U174" s="159">
        <v>5828</v>
      </c>
      <c r="V174" s="17">
        <v>5483</v>
      </c>
      <c r="W174" s="159">
        <v>4796</v>
      </c>
      <c r="X174" s="175">
        <f t="shared" si="13"/>
        <v>-1032</v>
      </c>
      <c r="Y174" s="35">
        <f t="shared" si="12"/>
        <v>-687</v>
      </c>
      <c r="Z174" s="176" t="s">
        <v>419</v>
      </c>
      <c r="AA174" s="62"/>
      <c r="AC174" s="26">
        <v>31282</v>
      </c>
      <c r="AD174" s="26">
        <v>126281</v>
      </c>
      <c r="AE174" s="48" t="s">
        <v>1318</v>
      </c>
      <c r="AF174" s="128">
        <v>7.0000000000000007E-2</v>
      </c>
      <c r="AG174" s="125"/>
      <c r="AH174" s="52" t="s">
        <v>860</v>
      </c>
      <c r="AI174" s="52" t="s">
        <v>1251</v>
      </c>
      <c r="AJ174" s="39" t="s">
        <v>1321</v>
      </c>
      <c r="AK174" s="62" t="s">
        <v>499</v>
      </c>
    </row>
    <row r="175" spans="1:37" customFormat="1" hidden="1" x14ac:dyDescent="0.25">
      <c r="A175" s="153"/>
      <c r="B175" s="112" t="s">
        <v>782</v>
      </c>
      <c r="C175" s="2"/>
      <c r="D175" s="1"/>
      <c r="E175" s="2" t="s">
        <v>1534</v>
      </c>
      <c r="F175" s="2" t="s">
        <v>90</v>
      </c>
      <c r="G175" s="7" t="s">
        <v>1304</v>
      </c>
      <c r="H175" s="7">
        <v>6821</v>
      </c>
      <c r="I175" s="1">
        <v>550</v>
      </c>
      <c r="J175" s="1" t="s">
        <v>1303</v>
      </c>
      <c r="K175" s="1"/>
      <c r="L175" s="22" t="s">
        <v>1309</v>
      </c>
      <c r="M175" s="2" t="s">
        <v>1534</v>
      </c>
      <c r="N175" s="93"/>
      <c r="O175" s="22" t="s">
        <v>1520</v>
      </c>
      <c r="P175" s="36"/>
      <c r="Q175" s="22">
        <v>81</v>
      </c>
      <c r="R175" s="22"/>
      <c r="S175" s="22"/>
      <c r="T175" s="22"/>
      <c r="U175" s="22"/>
      <c r="V175" s="22"/>
      <c r="W175" s="22"/>
      <c r="X175" s="175">
        <f t="shared" si="13"/>
        <v>0</v>
      </c>
      <c r="Y175" s="32">
        <f t="shared" si="12"/>
        <v>0</v>
      </c>
      <c r="Z175" s="40" t="s">
        <v>250</v>
      </c>
      <c r="AA175" s="115"/>
      <c r="AB175" s="93"/>
      <c r="AC175" s="21">
        <v>358911</v>
      </c>
      <c r="AD175" s="21">
        <v>130581</v>
      </c>
      <c r="AE175" s="163" t="s">
        <v>1318</v>
      </c>
      <c r="AF175" s="167">
        <v>5.5E-2</v>
      </c>
      <c r="AG175" s="169"/>
      <c r="AH175" s="166" t="s">
        <v>861</v>
      </c>
      <c r="AI175" s="166" t="s">
        <v>1251</v>
      </c>
      <c r="AJ175" s="1" t="s">
        <v>718</v>
      </c>
      <c r="AK175" s="62" t="s">
        <v>501</v>
      </c>
    </row>
    <row r="176" spans="1:37" customFormat="1" x14ac:dyDescent="0.25">
      <c r="A176" s="18"/>
      <c r="B176" s="137"/>
      <c r="C176" s="44"/>
      <c r="D176" s="39"/>
      <c r="E176" s="155" t="s">
        <v>214</v>
      </c>
      <c r="F176" s="44"/>
      <c r="G176" s="45"/>
      <c r="H176" s="45">
        <v>6103</v>
      </c>
      <c r="I176" s="39"/>
      <c r="J176" s="39"/>
      <c r="K176" s="39"/>
      <c r="L176" s="10"/>
      <c r="M176" s="44"/>
      <c r="O176" s="22" t="s">
        <v>1311</v>
      </c>
      <c r="P176" s="53"/>
      <c r="Q176" s="10"/>
      <c r="R176" s="10">
        <v>0</v>
      </c>
      <c r="S176" s="10"/>
      <c r="T176" s="10"/>
      <c r="U176" s="10">
        <v>0</v>
      </c>
      <c r="V176" s="10">
        <v>35</v>
      </c>
      <c r="W176" s="10">
        <v>35</v>
      </c>
      <c r="X176" s="175"/>
      <c r="Y176" s="35"/>
      <c r="Z176" s="40"/>
      <c r="AA176" s="62"/>
      <c r="AC176" s="26"/>
      <c r="AD176" s="26">
        <v>126269</v>
      </c>
      <c r="AE176" s="48"/>
      <c r="AF176" s="128"/>
      <c r="AG176" s="125"/>
      <c r="AH176" s="52"/>
      <c r="AI176" s="52"/>
      <c r="AJ176" s="39"/>
      <c r="AK176" s="62" t="s">
        <v>632</v>
      </c>
    </row>
    <row r="177" spans="1:37" s="212" customFormat="1" x14ac:dyDescent="0.25">
      <c r="A177" s="18"/>
      <c r="B177" s="137"/>
      <c r="C177" s="44"/>
      <c r="D177" s="39"/>
      <c r="E177" s="155" t="s">
        <v>214</v>
      </c>
      <c r="F177" s="2" t="s">
        <v>1345</v>
      </c>
      <c r="G177" s="7">
        <v>6296</v>
      </c>
      <c r="H177" s="45">
        <v>6296</v>
      </c>
      <c r="I177" s="39"/>
      <c r="J177" s="39"/>
      <c r="K177" s="39"/>
      <c r="L177" s="10"/>
      <c r="M177" s="44"/>
      <c r="N177"/>
      <c r="O177" s="10" t="s">
        <v>1311</v>
      </c>
      <c r="P177" s="53"/>
      <c r="Q177" s="10">
        <v>5733</v>
      </c>
      <c r="R177" s="22">
        <v>4583</v>
      </c>
      <c r="S177" s="10">
        <v>4400</v>
      </c>
      <c r="T177" s="10">
        <v>5100</v>
      </c>
      <c r="U177" s="22">
        <v>4300</v>
      </c>
      <c r="V177" s="10">
        <v>4800</v>
      </c>
      <c r="W177" s="22">
        <v>4800</v>
      </c>
      <c r="X177" s="175">
        <f t="shared" ref="X177:X198" si="14">+W177-U177</f>
        <v>500</v>
      </c>
      <c r="Y177" s="35"/>
      <c r="Z177" s="176" t="s">
        <v>418</v>
      </c>
      <c r="AA177" s="62"/>
      <c r="AB177"/>
      <c r="AC177" s="26"/>
      <c r="AD177" s="26">
        <v>126281</v>
      </c>
      <c r="AE177" s="48"/>
      <c r="AF177" s="128"/>
      <c r="AG177" s="125"/>
      <c r="AH177" s="52"/>
      <c r="AI177" s="52"/>
      <c r="AJ177" s="39"/>
      <c r="AK177" s="62" t="s">
        <v>499</v>
      </c>
    </row>
    <row r="178" spans="1:37" customFormat="1" x14ac:dyDescent="0.25">
      <c r="A178" s="38"/>
      <c r="B178" s="137" t="s">
        <v>782</v>
      </c>
      <c r="C178" s="44"/>
      <c r="D178" s="39"/>
      <c r="E178" s="155" t="s">
        <v>214</v>
      </c>
      <c r="F178" s="44" t="s">
        <v>1118</v>
      </c>
      <c r="G178" s="45" t="s">
        <v>1304</v>
      </c>
      <c r="H178" s="45">
        <v>6546</v>
      </c>
      <c r="I178" s="39">
        <v>429</v>
      </c>
      <c r="J178" s="39" t="s">
        <v>1303</v>
      </c>
      <c r="K178" s="39"/>
      <c r="L178" s="10" t="s">
        <v>1316</v>
      </c>
      <c r="M178" s="44" t="s">
        <v>1317</v>
      </c>
      <c r="O178" s="10" t="s">
        <v>1098</v>
      </c>
      <c r="P178" s="53"/>
      <c r="Q178" s="10">
        <v>479</v>
      </c>
      <c r="R178" s="10">
        <v>382</v>
      </c>
      <c r="S178" s="10">
        <v>354</v>
      </c>
      <c r="T178" s="10">
        <v>247</v>
      </c>
      <c r="U178" s="10">
        <v>378</v>
      </c>
      <c r="V178" s="10">
        <v>366</v>
      </c>
      <c r="W178" s="10">
        <v>366</v>
      </c>
      <c r="X178" s="175">
        <f t="shared" si="14"/>
        <v>-12</v>
      </c>
      <c r="Y178" s="35">
        <f t="shared" ref="Y178:Y187" si="15">+W178-V178</f>
        <v>0</v>
      </c>
      <c r="Z178" s="40" t="s">
        <v>1167</v>
      </c>
      <c r="AA178" s="62"/>
      <c r="AC178" s="26">
        <v>312309</v>
      </c>
      <c r="AD178" s="26">
        <v>126364</v>
      </c>
      <c r="AE178" s="48" t="s">
        <v>1318</v>
      </c>
      <c r="AF178" s="143">
        <v>0.13100000000000001</v>
      </c>
      <c r="AG178" s="142">
        <v>9908</v>
      </c>
      <c r="AH178" s="10" t="s">
        <v>521</v>
      </c>
      <c r="AI178" s="52" t="s">
        <v>1251</v>
      </c>
      <c r="AJ178" s="39" t="s">
        <v>1321</v>
      </c>
      <c r="AK178" s="62" t="s">
        <v>499</v>
      </c>
    </row>
    <row r="179" spans="1:37" s="212" customFormat="1" x14ac:dyDescent="0.25">
      <c r="A179" s="153"/>
      <c r="B179" s="112" t="s">
        <v>782</v>
      </c>
      <c r="C179" s="2"/>
      <c r="D179" s="1"/>
      <c r="E179" s="155" t="s">
        <v>214</v>
      </c>
      <c r="F179" s="155" t="s">
        <v>1120</v>
      </c>
      <c r="G179" s="7" t="s">
        <v>1304</v>
      </c>
      <c r="H179" s="21">
        <v>6728</v>
      </c>
      <c r="I179" s="22"/>
      <c r="J179" s="158"/>
      <c r="K179" s="22"/>
      <c r="L179" s="155"/>
      <c r="M179" s="155" t="s">
        <v>1317</v>
      </c>
      <c r="N179" s="22"/>
      <c r="O179" s="161" t="s">
        <v>1098</v>
      </c>
      <c r="P179" s="36"/>
      <c r="Q179" s="22">
        <v>1</v>
      </c>
      <c r="R179" s="22">
        <v>541</v>
      </c>
      <c r="S179" s="22">
        <v>1</v>
      </c>
      <c r="T179" s="22">
        <v>1</v>
      </c>
      <c r="U179" s="22">
        <v>547</v>
      </c>
      <c r="V179" s="22">
        <v>540</v>
      </c>
      <c r="W179" s="22">
        <v>540</v>
      </c>
      <c r="X179" s="175">
        <f t="shared" si="14"/>
        <v>-7</v>
      </c>
      <c r="Y179" s="32">
        <f t="shared" si="15"/>
        <v>0</v>
      </c>
      <c r="Z179" s="40" t="s">
        <v>1167</v>
      </c>
      <c r="AA179" s="63"/>
      <c r="AB179" s="93"/>
      <c r="AC179" s="157">
        <v>316721</v>
      </c>
      <c r="AD179" s="157">
        <v>126274</v>
      </c>
      <c r="AE179" s="160" t="s">
        <v>1318</v>
      </c>
      <c r="AF179" s="167">
        <v>6.5000000000000002E-2</v>
      </c>
      <c r="AG179" s="170"/>
      <c r="AH179" s="166" t="s">
        <v>861</v>
      </c>
      <c r="AI179" s="166" t="s">
        <v>1251</v>
      </c>
      <c r="AJ179" s="22" t="s">
        <v>1314</v>
      </c>
      <c r="AK179" s="62" t="s">
        <v>499</v>
      </c>
    </row>
    <row r="180" spans="1:37" customFormat="1" ht="21" x14ac:dyDescent="0.25">
      <c r="A180" s="153"/>
      <c r="B180" s="112" t="s">
        <v>782</v>
      </c>
      <c r="C180" s="2"/>
      <c r="D180" s="1"/>
      <c r="E180" s="155" t="s">
        <v>214</v>
      </c>
      <c r="F180" s="2" t="s">
        <v>1361</v>
      </c>
      <c r="G180" s="7" t="s">
        <v>1304</v>
      </c>
      <c r="H180" s="7">
        <v>6742</v>
      </c>
      <c r="I180" s="1">
        <v>429</v>
      </c>
      <c r="J180" s="1" t="s">
        <v>1303</v>
      </c>
      <c r="K180" s="1">
        <v>1</v>
      </c>
      <c r="L180" s="22" t="s">
        <v>1316</v>
      </c>
      <c r="M180" s="2" t="s">
        <v>1317</v>
      </c>
      <c r="N180" s="93"/>
      <c r="O180" s="22" t="s">
        <v>1311</v>
      </c>
      <c r="P180" s="36"/>
      <c r="Q180" s="159">
        <v>4743</v>
      </c>
      <c r="R180" s="22">
        <v>6806</v>
      </c>
      <c r="S180" s="159">
        <v>3418</v>
      </c>
      <c r="T180" s="159">
        <v>3102</v>
      </c>
      <c r="U180" s="22">
        <v>6706</v>
      </c>
      <c r="V180" s="159">
        <v>6481</v>
      </c>
      <c r="W180" s="22">
        <v>6403</v>
      </c>
      <c r="X180" s="175">
        <f t="shared" si="14"/>
        <v>-303</v>
      </c>
      <c r="Y180" s="32">
        <f t="shared" si="15"/>
        <v>-78</v>
      </c>
      <c r="Z180" s="176" t="s">
        <v>432</v>
      </c>
      <c r="AA180" s="63"/>
      <c r="AB180" s="93"/>
      <c r="AC180" s="21">
        <v>312315</v>
      </c>
      <c r="AD180" s="21">
        <v>126365</v>
      </c>
      <c r="AE180" s="163" t="s">
        <v>1318</v>
      </c>
      <c r="AF180" s="167">
        <v>7.0000000000000007E-2</v>
      </c>
      <c r="AG180" s="169"/>
      <c r="AH180" s="166" t="s">
        <v>860</v>
      </c>
      <c r="AI180" s="166" t="s">
        <v>1251</v>
      </c>
      <c r="AJ180" s="1" t="s">
        <v>1314</v>
      </c>
      <c r="AK180" s="62" t="s">
        <v>499</v>
      </c>
    </row>
    <row r="181" spans="1:37" customFormat="1" ht="21" x14ac:dyDescent="0.25">
      <c r="A181" s="153"/>
      <c r="B181" s="112" t="s">
        <v>782</v>
      </c>
      <c r="C181" s="2"/>
      <c r="D181" s="1"/>
      <c r="E181" s="155" t="s">
        <v>214</v>
      </c>
      <c r="F181" s="2" t="s">
        <v>1382</v>
      </c>
      <c r="G181" s="7" t="s">
        <v>1304</v>
      </c>
      <c r="H181" s="7">
        <v>6748</v>
      </c>
      <c r="I181" s="1">
        <v>427</v>
      </c>
      <c r="J181" s="1" t="s">
        <v>1303</v>
      </c>
      <c r="K181" s="1">
        <v>1</v>
      </c>
      <c r="L181" s="22" t="s">
        <v>1316</v>
      </c>
      <c r="M181" s="2" t="s">
        <v>1317</v>
      </c>
      <c r="N181" s="93"/>
      <c r="O181" s="22" t="s">
        <v>1311</v>
      </c>
      <c r="P181" s="36"/>
      <c r="Q181" s="22">
        <v>2005</v>
      </c>
      <c r="R181" s="22">
        <v>2666</v>
      </c>
      <c r="S181" s="22">
        <v>1482</v>
      </c>
      <c r="T181" s="22">
        <v>1791</v>
      </c>
      <c r="U181" s="22">
        <v>3173</v>
      </c>
      <c r="V181" s="22">
        <v>3056</v>
      </c>
      <c r="W181" s="22">
        <v>2750</v>
      </c>
      <c r="X181" s="175">
        <f t="shared" si="14"/>
        <v>-423</v>
      </c>
      <c r="Y181" s="32">
        <f t="shared" si="15"/>
        <v>-306</v>
      </c>
      <c r="Z181" s="176" t="s">
        <v>430</v>
      </c>
      <c r="AA181" s="63"/>
      <c r="AB181" s="93"/>
      <c r="AC181" s="21">
        <v>312289</v>
      </c>
      <c r="AD181" s="21">
        <v>126360</v>
      </c>
      <c r="AE181" s="163" t="s">
        <v>1318</v>
      </c>
      <c r="AF181" s="167">
        <v>7.0000000000000007E-2</v>
      </c>
      <c r="AG181" s="169"/>
      <c r="AH181" s="166" t="s">
        <v>860</v>
      </c>
      <c r="AI181" s="166" t="s">
        <v>1251</v>
      </c>
      <c r="AJ181" s="1" t="s">
        <v>1321</v>
      </c>
      <c r="AK181" s="1" t="s">
        <v>499</v>
      </c>
    </row>
    <row r="182" spans="1:37" customFormat="1" x14ac:dyDescent="0.25">
      <c r="A182" s="153"/>
      <c r="B182" s="112" t="s">
        <v>782</v>
      </c>
      <c r="C182" s="2"/>
      <c r="D182" s="1"/>
      <c r="E182" s="155" t="s">
        <v>214</v>
      </c>
      <c r="F182" s="2" t="s">
        <v>1384</v>
      </c>
      <c r="G182" s="7" t="s">
        <v>1304</v>
      </c>
      <c r="H182" s="7">
        <v>6776</v>
      </c>
      <c r="I182" s="1">
        <v>427</v>
      </c>
      <c r="J182" s="1" t="s">
        <v>1303</v>
      </c>
      <c r="K182" s="1"/>
      <c r="L182" s="22" t="s">
        <v>1316</v>
      </c>
      <c r="M182" s="2" t="s">
        <v>1317</v>
      </c>
      <c r="N182" s="93"/>
      <c r="O182" s="22" t="s">
        <v>1311</v>
      </c>
      <c r="P182" s="36"/>
      <c r="Q182" s="22">
        <v>127</v>
      </c>
      <c r="R182" s="22">
        <v>169</v>
      </c>
      <c r="S182" s="22">
        <v>157</v>
      </c>
      <c r="T182" s="22">
        <v>176</v>
      </c>
      <c r="U182" s="22">
        <v>126</v>
      </c>
      <c r="V182" s="22">
        <v>173</v>
      </c>
      <c r="W182" s="22">
        <v>173</v>
      </c>
      <c r="X182" s="175">
        <f t="shared" si="14"/>
        <v>47</v>
      </c>
      <c r="Y182" s="32">
        <f t="shared" si="15"/>
        <v>0</v>
      </c>
      <c r="Z182" s="40" t="s">
        <v>1167</v>
      </c>
      <c r="AA182" s="63"/>
      <c r="AB182" s="93"/>
      <c r="AC182" s="21">
        <v>312305</v>
      </c>
      <c r="AD182" s="21">
        <v>126363</v>
      </c>
      <c r="AE182" s="163" t="s">
        <v>1318</v>
      </c>
      <c r="AF182" s="167">
        <v>6.5000000000000002E-2</v>
      </c>
      <c r="AG182" s="169"/>
      <c r="AH182" s="166" t="s">
        <v>861</v>
      </c>
      <c r="AI182" s="166" t="s">
        <v>1251</v>
      </c>
      <c r="AJ182" s="1" t="s">
        <v>1321</v>
      </c>
      <c r="AK182" s="62" t="s">
        <v>499</v>
      </c>
    </row>
    <row r="183" spans="1:37" customFormat="1" ht="21" x14ac:dyDescent="0.25">
      <c r="A183" s="153"/>
      <c r="B183" s="112" t="s">
        <v>782</v>
      </c>
      <c r="C183" s="2"/>
      <c r="D183" s="1"/>
      <c r="E183" s="155" t="s">
        <v>214</v>
      </c>
      <c r="F183" s="155" t="s">
        <v>1490</v>
      </c>
      <c r="G183" s="7" t="s">
        <v>1304</v>
      </c>
      <c r="H183" s="21">
        <v>6882</v>
      </c>
      <c r="I183" s="22"/>
      <c r="J183" s="158"/>
      <c r="K183" s="22"/>
      <c r="L183" s="155"/>
      <c r="M183" s="155" t="s">
        <v>1317</v>
      </c>
      <c r="N183" s="22"/>
      <c r="O183" s="161" t="s">
        <v>1415</v>
      </c>
      <c r="P183" s="36"/>
      <c r="Q183" s="22">
        <v>1242</v>
      </c>
      <c r="R183" s="22">
        <v>1296</v>
      </c>
      <c r="S183" s="22">
        <v>1274</v>
      </c>
      <c r="T183" s="22">
        <v>1193</v>
      </c>
      <c r="U183" s="22">
        <v>1271</v>
      </c>
      <c r="V183" s="22">
        <v>1379</v>
      </c>
      <c r="W183" s="22">
        <v>1379</v>
      </c>
      <c r="X183" s="175">
        <f t="shared" si="14"/>
        <v>108</v>
      </c>
      <c r="Y183" s="32">
        <f t="shared" si="15"/>
        <v>0</v>
      </c>
      <c r="Z183" s="40" t="s">
        <v>1167</v>
      </c>
      <c r="AA183" s="63"/>
      <c r="AB183" s="93"/>
      <c r="AC183" s="60" t="s">
        <v>1277</v>
      </c>
      <c r="AD183" s="21">
        <v>126349</v>
      </c>
      <c r="AE183" s="160" t="s">
        <v>1318</v>
      </c>
      <c r="AF183" s="167">
        <v>0.06</v>
      </c>
      <c r="AG183" s="170"/>
      <c r="AH183" s="166" t="s">
        <v>860</v>
      </c>
      <c r="AI183" s="166" t="s">
        <v>1251</v>
      </c>
      <c r="AJ183" s="22" t="s">
        <v>1321</v>
      </c>
      <c r="AK183" s="62" t="s">
        <v>499</v>
      </c>
    </row>
    <row r="184" spans="1:37" customFormat="1" hidden="1" x14ac:dyDescent="0.25">
      <c r="A184" s="154"/>
      <c r="B184" s="112" t="s">
        <v>782</v>
      </c>
      <c r="C184" s="156"/>
      <c r="D184" s="22"/>
      <c r="E184" s="2" t="s">
        <v>111</v>
      </c>
      <c r="F184" s="2" t="s">
        <v>115</v>
      </c>
      <c r="G184" s="7" t="s">
        <v>1304</v>
      </c>
      <c r="H184" s="7">
        <v>9612</v>
      </c>
      <c r="I184" s="1">
        <v>487</v>
      </c>
      <c r="J184" s="1" t="s">
        <v>1303</v>
      </c>
      <c r="K184" s="1"/>
      <c r="L184" s="22" t="s">
        <v>1309</v>
      </c>
      <c r="M184" s="2" t="s">
        <v>113</v>
      </c>
      <c r="N184" s="93"/>
      <c r="O184" s="22" t="s">
        <v>1520</v>
      </c>
      <c r="P184" s="36"/>
      <c r="Q184" s="22"/>
      <c r="R184" s="22"/>
      <c r="S184" s="22"/>
      <c r="T184" s="22"/>
      <c r="U184" s="22"/>
      <c r="V184" s="22"/>
      <c r="W184" s="22"/>
      <c r="X184" s="175">
        <f t="shared" si="14"/>
        <v>0</v>
      </c>
      <c r="Y184" s="32">
        <f t="shared" si="15"/>
        <v>0</v>
      </c>
      <c r="Z184" s="115" t="s">
        <v>1005</v>
      </c>
      <c r="AA184" s="115"/>
      <c r="AB184" s="93"/>
      <c r="AC184" s="21">
        <v>313577</v>
      </c>
      <c r="AD184" s="21">
        <v>133213</v>
      </c>
      <c r="AE184" s="163" t="s">
        <v>1318</v>
      </c>
      <c r="AF184" s="167">
        <v>5.5E-2</v>
      </c>
      <c r="AG184" s="169"/>
      <c r="AH184" s="166" t="s">
        <v>861</v>
      </c>
      <c r="AI184" s="166" t="s">
        <v>1251</v>
      </c>
      <c r="AJ184" s="1" t="s">
        <v>755</v>
      </c>
    </row>
    <row r="185" spans="1:37" customFormat="1" ht="21" x14ac:dyDescent="0.25">
      <c r="A185" s="153"/>
      <c r="B185" s="112" t="s">
        <v>782</v>
      </c>
      <c r="C185" s="2"/>
      <c r="D185" s="1"/>
      <c r="E185" s="155" t="s">
        <v>214</v>
      </c>
      <c r="F185" s="2" t="s">
        <v>542</v>
      </c>
      <c r="G185" s="7" t="s">
        <v>1304</v>
      </c>
      <c r="H185" s="7">
        <v>8751</v>
      </c>
      <c r="I185" s="1">
        <v>767</v>
      </c>
      <c r="J185" s="1" t="s">
        <v>1303</v>
      </c>
      <c r="K185" s="1"/>
      <c r="L185" s="22" t="s">
        <v>1316</v>
      </c>
      <c r="M185" s="2" t="s">
        <v>1317</v>
      </c>
      <c r="N185" s="93"/>
      <c r="O185" s="22" t="s">
        <v>1255</v>
      </c>
      <c r="P185" s="36"/>
      <c r="Q185" s="159">
        <v>1948</v>
      </c>
      <c r="R185" s="159">
        <v>1551</v>
      </c>
      <c r="S185" s="159">
        <v>1720</v>
      </c>
      <c r="T185" s="159">
        <v>1675</v>
      </c>
      <c r="U185" s="159">
        <v>1514</v>
      </c>
      <c r="V185" s="159">
        <v>1478</v>
      </c>
      <c r="W185" s="159">
        <v>1478</v>
      </c>
      <c r="X185" s="175">
        <f t="shared" si="14"/>
        <v>-36</v>
      </c>
      <c r="Y185" s="32">
        <f t="shared" si="15"/>
        <v>0</v>
      </c>
      <c r="Z185" s="40" t="s">
        <v>1167</v>
      </c>
      <c r="AA185" s="63"/>
      <c r="AB185" s="93"/>
      <c r="AC185" s="21">
        <v>312054</v>
      </c>
      <c r="AD185" s="21">
        <v>126370</v>
      </c>
      <c r="AE185" s="163" t="s">
        <v>1318</v>
      </c>
      <c r="AF185" s="167">
        <v>0.06</v>
      </c>
      <c r="AG185" s="169"/>
      <c r="AH185" s="166" t="s">
        <v>860</v>
      </c>
      <c r="AI185" s="166" t="s">
        <v>1251</v>
      </c>
      <c r="AJ185" s="1" t="s">
        <v>754</v>
      </c>
      <c r="AK185" s="62" t="s">
        <v>499</v>
      </c>
    </row>
    <row r="186" spans="1:37" customFormat="1" x14ac:dyDescent="0.25">
      <c r="A186" s="38"/>
      <c r="B186" s="137" t="s">
        <v>782</v>
      </c>
      <c r="C186" s="44"/>
      <c r="D186" s="39"/>
      <c r="E186" s="155" t="s">
        <v>214</v>
      </c>
      <c r="F186" s="44" t="s">
        <v>378</v>
      </c>
      <c r="G186" s="45" t="s">
        <v>1304</v>
      </c>
      <c r="H186" s="45">
        <v>9626</v>
      </c>
      <c r="I186" s="39">
        <v>765</v>
      </c>
      <c r="J186" s="39" t="s">
        <v>1303</v>
      </c>
      <c r="K186" s="39">
        <v>1</v>
      </c>
      <c r="L186" s="10" t="s">
        <v>1309</v>
      </c>
      <c r="M186" s="44" t="s">
        <v>377</v>
      </c>
      <c r="O186" s="10" t="s">
        <v>349</v>
      </c>
      <c r="P186" s="53"/>
      <c r="Q186" s="10">
        <v>936</v>
      </c>
      <c r="R186" s="10">
        <v>85</v>
      </c>
      <c r="S186" s="10">
        <v>0</v>
      </c>
      <c r="T186" s="10">
        <v>0</v>
      </c>
      <c r="U186" s="10">
        <v>838</v>
      </c>
      <c r="V186" s="10">
        <v>832</v>
      </c>
      <c r="W186" s="10">
        <v>832</v>
      </c>
      <c r="X186" s="175">
        <f t="shared" si="14"/>
        <v>-6</v>
      </c>
      <c r="Y186" s="35">
        <f t="shared" si="15"/>
        <v>0</v>
      </c>
      <c r="Z186" s="40" t="s">
        <v>1167</v>
      </c>
      <c r="AA186" s="62"/>
      <c r="AD186" s="26">
        <v>431951</v>
      </c>
      <c r="AE186" s="48" t="s">
        <v>1318</v>
      </c>
      <c r="AF186" s="145">
        <v>0.08</v>
      </c>
      <c r="AG186" s="144">
        <v>9906</v>
      </c>
      <c r="AH186" s="21" t="s">
        <v>780</v>
      </c>
      <c r="AI186" s="52"/>
      <c r="AJ186" s="39" t="s">
        <v>1139</v>
      </c>
      <c r="AK186" s="62" t="s">
        <v>500</v>
      </c>
    </row>
    <row r="187" spans="1:37" customFormat="1" ht="21" x14ac:dyDescent="0.25">
      <c r="A187" s="38"/>
      <c r="B187" s="137" t="s">
        <v>782</v>
      </c>
      <c r="C187" s="44"/>
      <c r="D187" s="39"/>
      <c r="E187" s="155" t="s">
        <v>214</v>
      </c>
      <c r="F187" s="11" t="s">
        <v>1155</v>
      </c>
      <c r="G187" s="45" t="s">
        <v>1304</v>
      </c>
      <c r="H187" s="26">
        <v>9631</v>
      </c>
      <c r="I187" s="10"/>
      <c r="J187" s="27"/>
      <c r="K187" s="10"/>
      <c r="L187" s="11"/>
      <c r="M187" s="11" t="s">
        <v>1317</v>
      </c>
      <c r="N187" s="10"/>
      <c r="O187" s="30" t="s">
        <v>1132</v>
      </c>
      <c r="P187" s="53"/>
      <c r="Q187" s="17">
        <v>993</v>
      </c>
      <c r="R187" s="17">
        <v>788</v>
      </c>
      <c r="S187" s="17">
        <v>919</v>
      </c>
      <c r="T187" s="17">
        <v>926</v>
      </c>
      <c r="U187" s="17">
        <v>738</v>
      </c>
      <c r="V187" s="17">
        <v>796</v>
      </c>
      <c r="W187" s="17">
        <v>796</v>
      </c>
      <c r="X187" s="175">
        <f t="shared" si="14"/>
        <v>58</v>
      </c>
      <c r="Y187" s="35">
        <f t="shared" si="15"/>
        <v>0</v>
      </c>
      <c r="Z187" s="40" t="s">
        <v>1167</v>
      </c>
      <c r="AA187" s="62"/>
      <c r="AC187" s="50">
        <v>312230</v>
      </c>
      <c r="AD187" s="50">
        <v>126348</v>
      </c>
      <c r="AE187" s="12" t="s">
        <v>1318</v>
      </c>
      <c r="AF187" s="128">
        <v>0.03</v>
      </c>
      <c r="AG187" s="126"/>
      <c r="AH187" s="52" t="s">
        <v>860</v>
      </c>
      <c r="AI187" s="52" t="s">
        <v>1251</v>
      </c>
      <c r="AJ187" s="10" t="s">
        <v>1156</v>
      </c>
      <c r="AK187" s="62" t="s">
        <v>499</v>
      </c>
    </row>
    <row r="188" spans="1:37" customFormat="1" x14ac:dyDescent="0.25">
      <c r="A188" s="153"/>
      <c r="B188" s="112" t="s">
        <v>782</v>
      </c>
      <c r="C188" s="2"/>
      <c r="D188" s="1"/>
      <c r="E188" s="2" t="s">
        <v>214</v>
      </c>
      <c r="F188" s="2" t="s">
        <v>580</v>
      </c>
      <c r="G188" s="7" t="s">
        <v>1304</v>
      </c>
      <c r="H188" s="7">
        <v>9645</v>
      </c>
      <c r="I188" s="1">
        <v>555</v>
      </c>
      <c r="J188" s="1" t="s">
        <v>1303</v>
      </c>
      <c r="K188" s="1"/>
      <c r="L188" s="160" t="s">
        <v>1309</v>
      </c>
      <c r="M188" s="2" t="s">
        <v>581</v>
      </c>
      <c r="N188" s="93"/>
      <c r="O188" s="22" t="s">
        <v>556</v>
      </c>
      <c r="P188" s="36"/>
      <c r="Q188" s="22">
        <v>57</v>
      </c>
      <c r="R188" s="22">
        <v>54</v>
      </c>
      <c r="S188" s="22">
        <v>63</v>
      </c>
      <c r="T188" s="22">
        <v>24</v>
      </c>
      <c r="U188" s="22">
        <v>5</v>
      </c>
      <c r="V188" s="22">
        <v>0</v>
      </c>
      <c r="W188" s="22">
        <v>0</v>
      </c>
      <c r="X188" s="175">
        <f t="shared" si="14"/>
        <v>-5</v>
      </c>
      <c r="Y188" s="32">
        <f t="shared" ref="Y188:Y219" si="16">+W188-V188</f>
        <v>0</v>
      </c>
      <c r="Z188" s="40" t="s">
        <v>1167</v>
      </c>
      <c r="AA188" s="63"/>
      <c r="AB188" s="93"/>
      <c r="AC188" s="21">
        <v>361743</v>
      </c>
      <c r="AD188" s="21">
        <v>444789</v>
      </c>
      <c r="AE188" s="163" t="s">
        <v>1318</v>
      </c>
      <c r="AF188" s="143">
        <v>0.06</v>
      </c>
      <c r="AG188" s="60">
        <v>9704</v>
      </c>
      <c r="AH188" s="22" t="s">
        <v>525</v>
      </c>
      <c r="AI188" s="166" t="s">
        <v>1251</v>
      </c>
      <c r="AJ188" s="1" t="s">
        <v>582</v>
      </c>
      <c r="AK188" s="62" t="s">
        <v>498</v>
      </c>
    </row>
    <row r="189" spans="1:37" customFormat="1" ht="21" x14ac:dyDescent="0.25">
      <c r="A189" s="18"/>
      <c r="B189" s="137" t="s">
        <v>782</v>
      </c>
      <c r="C189" s="44"/>
      <c r="D189" s="39"/>
      <c r="E189" s="155" t="s">
        <v>214</v>
      </c>
      <c r="F189" s="44" t="s">
        <v>1407</v>
      </c>
      <c r="G189" s="45" t="s">
        <v>1304</v>
      </c>
      <c r="H189" s="45">
        <v>9674</v>
      </c>
      <c r="I189" s="39">
        <v>427</v>
      </c>
      <c r="J189" s="39" t="s">
        <v>1303</v>
      </c>
      <c r="K189" s="39">
        <v>1</v>
      </c>
      <c r="L189" s="10" t="s">
        <v>1316</v>
      </c>
      <c r="M189" s="44" t="s">
        <v>1317</v>
      </c>
      <c r="O189" s="10" t="s">
        <v>1311</v>
      </c>
      <c r="P189" s="53"/>
      <c r="Q189" s="10">
        <v>1069</v>
      </c>
      <c r="R189" s="10">
        <v>1064</v>
      </c>
      <c r="S189" s="10">
        <v>1324</v>
      </c>
      <c r="T189" s="10">
        <v>1381</v>
      </c>
      <c r="U189" s="10">
        <v>6310</v>
      </c>
      <c r="V189" s="10">
        <v>4630</v>
      </c>
      <c r="W189" s="10">
        <v>4630</v>
      </c>
      <c r="X189" s="175">
        <f t="shared" si="14"/>
        <v>-1680</v>
      </c>
      <c r="Y189" s="35">
        <f t="shared" si="16"/>
        <v>0</v>
      </c>
      <c r="Z189" s="176" t="s">
        <v>418</v>
      </c>
      <c r="AA189" s="62"/>
      <c r="AC189" s="26">
        <v>312294</v>
      </c>
      <c r="AD189" s="26">
        <v>126280</v>
      </c>
      <c r="AE189" s="48" t="s">
        <v>1318</v>
      </c>
      <c r="AF189" s="128">
        <v>7.0000000000000007E-2</v>
      </c>
      <c r="AG189" s="125"/>
      <c r="AH189" s="52" t="s">
        <v>860</v>
      </c>
      <c r="AI189" s="52" t="s">
        <v>1251</v>
      </c>
      <c r="AJ189" s="39" t="s">
        <v>1408</v>
      </c>
      <c r="AK189" s="62" t="s">
        <v>499</v>
      </c>
    </row>
    <row r="190" spans="1:37" customFormat="1" hidden="1" x14ac:dyDescent="0.25">
      <c r="A190" s="153"/>
      <c r="B190" s="112" t="s">
        <v>782</v>
      </c>
      <c r="C190" s="2"/>
      <c r="D190" s="1"/>
      <c r="E190" s="155" t="s">
        <v>881</v>
      </c>
      <c r="F190" s="155" t="s">
        <v>128</v>
      </c>
      <c r="G190" s="7" t="s">
        <v>1304</v>
      </c>
      <c r="H190" s="21">
        <v>9637</v>
      </c>
      <c r="I190" s="22">
        <v>550</v>
      </c>
      <c r="J190" s="159" t="s">
        <v>1303</v>
      </c>
      <c r="K190" s="22"/>
      <c r="L190" s="22" t="s">
        <v>1309</v>
      </c>
      <c r="M190" s="2" t="s">
        <v>625</v>
      </c>
      <c r="N190" s="22"/>
      <c r="O190" s="22" t="s">
        <v>1520</v>
      </c>
      <c r="P190" s="36"/>
      <c r="Q190" s="22"/>
      <c r="R190" s="22"/>
      <c r="S190" s="22"/>
      <c r="T190" s="22"/>
      <c r="U190" s="22"/>
      <c r="V190" s="22"/>
      <c r="W190" s="22"/>
      <c r="X190" s="175">
        <f t="shared" si="14"/>
        <v>0</v>
      </c>
      <c r="Y190" s="32">
        <f t="shared" si="16"/>
        <v>0</v>
      </c>
      <c r="Z190" s="115" t="s">
        <v>242</v>
      </c>
      <c r="AA190" s="63"/>
      <c r="AB190" s="93"/>
      <c r="AC190" s="157">
        <v>358909</v>
      </c>
      <c r="AD190" s="157">
        <v>26432</v>
      </c>
      <c r="AE190" s="163" t="s">
        <v>1318</v>
      </c>
      <c r="AF190" s="167">
        <v>5.5E-2</v>
      </c>
      <c r="AG190" s="169"/>
      <c r="AH190" s="166" t="s">
        <v>861</v>
      </c>
      <c r="AI190" s="166" t="s">
        <v>1251</v>
      </c>
      <c r="AJ190" s="1" t="s">
        <v>757</v>
      </c>
    </row>
    <row r="191" spans="1:37" customFormat="1" x14ac:dyDescent="0.25">
      <c r="A191" s="38"/>
      <c r="B191" s="137" t="s">
        <v>782</v>
      </c>
      <c r="C191" s="44"/>
      <c r="D191" s="39"/>
      <c r="E191" s="155" t="s">
        <v>214</v>
      </c>
      <c r="F191" s="11" t="s">
        <v>1030</v>
      </c>
      <c r="G191" s="7" t="s">
        <v>1304</v>
      </c>
      <c r="H191" s="26">
        <v>9749</v>
      </c>
      <c r="I191" s="22"/>
      <c r="J191" s="158"/>
      <c r="K191" s="22"/>
      <c r="L191" s="155"/>
      <c r="M191" s="155" t="s">
        <v>1317</v>
      </c>
      <c r="N191" s="22"/>
      <c r="O191" s="10" t="s">
        <v>1023</v>
      </c>
      <c r="P191" s="36"/>
      <c r="Q191" s="10">
        <v>310</v>
      </c>
      <c r="R191" s="10">
        <v>130</v>
      </c>
      <c r="S191" s="10">
        <v>231</v>
      </c>
      <c r="T191" s="10">
        <v>207</v>
      </c>
      <c r="U191" s="10">
        <v>135</v>
      </c>
      <c r="V191" s="10">
        <v>148</v>
      </c>
      <c r="W191" s="10">
        <v>148</v>
      </c>
      <c r="X191" s="175">
        <f t="shared" si="14"/>
        <v>13</v>
      </c>
      <c r="Y191" s="32">
        <f t="shared" si="16"/>
        <v>0</v>
      </c>
      <c r="Z191" s="40" t="s">
        <v>1167</v>
      </c>
      <c r="AA191" s="63"/>
      <c r="AB191" s="93"/>
      <c r="AC191" s="21">
        <v>348287</v>
      </c>
      <c r="AD191" s="26">
        <v>126369</v>
      </c>
      <c r="AE191" s="160" t="s">
        <v>1355</v>
      </c>
      <c r="AF191" s="167">
        <v>0.123</v>
      </c>
      <c r="AG191" s="169">
        <v>9812</v>
      </c>
      <c r="AH191" s="166" t="s">
        <v>916</v>
      </c>
      <c r="AI191" s="166" t="s">
        <v>1251</v>
      </c>
      <c r="AJ191" s="10" t="s">
        <v>1078</v>
      </c>
      <c r="AK191" s="62" t="s">
        <v>499</v>
      </c>
    </row>
    <row r="192" spans="1:37" customFormat="1" ht="21" x14ac:dyDescent="0.25">
      <c r="A192" s="153"/>
      <c r="B192" s="112" t="s">
        <v>782</v>
      </c>
      <c r="C192" s="2"/>
      <c r="D192" s="1"/>
      <c r="E192" s="155" t="s">
        <v>214</v>
      </c>
      <c r="F192" s="155" t="s">
        <v>1231</v>
      </c>
      <c r="G192" s="7" t="s">
        <v>1304</v>
      </c>
      <c r="H192" s="21">
        <v>9757</v>
      </c>
      <c r="I192" s="22"/>
      <c r="J192" s="158"/>
      <c r="K192" s="22">
        <v>1</v>
      </c>
      <c r="L192" s="155"/>
      <c r="M192" s="155" t="s">
        <v>1317</v>
      </c>
      <c r="N192" s="22"/>
      <c r="O192" s="161" t="s">
        <v>1132</v>
      </c>
      <c r="P192" s="36"/>
      <c r="Q192" s="22">
        <v>4326</v>
      </c>
      <c r="R192" s="22">
        <v>409</v>
      </c>
      <c r="S192" s="22">
        <v>3148</v>
      </c>
      <c r="T192" s="22">
        <v>2848</v>
      </c>
      <c r="U192" s="22">
        <v>3300</v>
      </c>
      <c r="V192" s="22">
        <v>5707</v>
      </c>
      <c r="W192" s="22">
        <v>5284</v>
      </c>
      <c r="X192" s="175">
        <f t="shared" si="14"/>
        <v>1984</v>
      </c>
      <c r="Y192" s="32">
        <f t="shared" si="16"/>
        <v>-423</v>
      </c>
      <c r="Z192" s="40" t="s">
        <v>427</v>
      </c>
      <c r="AA192" s="63"/>
      <c r="AB192" s="93"/>
      <c r="AC192" s="21"/>
      <c r="AD192" s="21">
        <v>126289</v>
      </c>
      <c r="AE192" s="160" t="s">
        <v>1355</v>
      </c>
      <c r="AF192" s="167">
        <v>0.03</v>
      </c>
      <c r="AG192" s="169">
        <v>9903</v>
      </c>
      <c r="AH192" s="166" t="s">
        <v>780</v>
      </c>
      <c r="AI192" s="166" t="s">
        <v>1251</v>
      </c>
      <c r="AJ192" s="22" t="s">
        <v>621</v>
      </c>
      <c r="AK192" s="62" t="s">
        <v>499</v>
      </c>
    </row>
    <row r="193" spans="1:37" customFormat="1" hidden="1" x14ac:dyDescent="0.25">
      <c r="A193" s="153"/>
      <c r="B193" s="112" t="s">
        <v>782</v>
      </c>
      <c r="C193" s="2"/>
      <c r="D193" s="1"/>
      <c r="E193" s="2" t="s">
        <v>118</v>
      </c>
      <c r="F193" s="2" t="s">
        <v>141</v>
      </c>
      <c r="G193" s="7" t="s">
        <v>1304</v>
      </c>
      <c r="H193" s="7">
        <v>9653</v>
      </c>
      <c r="I193" s="1">
        <v>550</v>
      </c>
      <c r="J193" s="1" t="s">
        <v>1303</v>
      </c>
      <c r="K193" s="1"/>
      <c r="L193" s="160" t="s">
        <v>1309</v>
      </c>
      <c r="M193" s="2" t="s">
        <v>120</v>
      </c>
      <c r="N193" s="93"/>
      <c r="O193" s="22" t="s">
        <v>1520</v>
      </c>
      <c r="P193" s="36"/>
      <c r="Q193" s="22"/>
      <c r="R193" s="22"/>
      <c r="S193" s="22"/>
      <c r="T193" s="22"/>
      <c r="U193" s="22"/>
      <c r="V193" s="22"/>
      <c r="W193" s="22"/>
      <c r="X193" s="175">
        <f t="shared" si="14"/>
        <v>0</v>
      </c>
      <c r="Y193" s="32">
        <f t="shared" si="16"/>
        <v>0</v>
      </c>
      <c r="Z193" s="115" t="s">
        <v>241</v>
      </c>
      <c r="AA193" s="63"/>
      <c r="AB193" s="93"/>
      <c r="AC193" s="21">
        <v>316112</v>
      </c>
      <c r="AD193" s="21">
        <v>28019</v>
      </c>
      <c r="AE193" s="163" t="s">
        <v>1318</v>
      </c>
      <c r="AF193" s="143">
        <v>5.5E-2</v>
      </c>
      <c r="AG193" s="60">
        <v>9708</v>
      </c>
      <c r="AH193" s="22" t="s">
        <v>526</v>
      </c>
      <c r="AI193" s="166" t="s">
        <v>1251</v>
      </c>
      <c r="AJ193" s="1" t="s">
        <v>759</v>
      </c>
    </row>
    <row r="194" spans="1:37" customFormat="1" hidden="1" x14ac:dyDescent="0.25">
      <c r="A194" s="153"/>
      <c r="B194" s="112" t="s">
        <v>782</v>
      </c>
      <c r="C194" s="2"/>
      <c r="D194" s="1"/>
      <c r="E194" s="2" t="s">
        <v>1571</v>
      </c>
      <c r="F194" s="2" t="s">
        <v>141</v>
      </c>
      <c r="G194" s="7" t="s">
        <v>1304</v>
      </c>
      <c r="H194" s="7">
        <v>9653</v>
      </c>
      <c r="I194" s="1">
        <v>550</v>
      </c>
      <c r="J194" s="1" t="s">
        <v>1303</v>
      </c>
      <c r="K194" s="1"/>
      <c r="L194" s="22" t="s">
        <v>1309</v>
      </c>
      <c r="M194" s="2" t="s">
        <v>1572</v>
      </c>
      <c r="N194" s="93"/>
      <c r="O194" s="22" t="s">
        <v>1520</v>
      </c>
      <c r="P194" s="36"/>
      <c r="Q194" s="22"/>
      <c r="R194" s="22"/>
      <c r="S194" s="22"/>
      <c r="T194" s="22"/>
      <c r="U194" s="22"/>
      <c r="V194" s="22"/>
      <c r="W194" s="22"/>
      <c r="X194" s="175">
        <f t="shared" si="14"/>
        <v>0</v>
      </c>
      <c r="Y194" s="32">
        <f t="shared" si="16"/>
        <v>0</v>
      </c>
      <c r="Z194" s="115" t="s">
        <v>241</v>
      </c>
      <c r="AA194" s="63"/>
      <c r="AB194" s="93"/>
      <c r="AC194" s="21">
        <v>311183</v>
      </c>
      <c r="AD194" s="21">
        <v>27198</v>
      </c>
      <c r="AE194" s="163" t="s">
        <v>1318</v>
      </c>
      <c r="AF194" s="167">
        <v>5.5E-2</v>
      </c>
      <c r="AG194" s="169"/>
      <c r="AH194" s="166" t="s">
        <v>861</v>
      </c>
      <c r="AI194" s="166" t="s">
        <v>1251</v>
      </c>
      <c r="AJ194" s="1" t="s">
        <v>1314</v>
      </c>
    </row>
    <row r="195" spans="1:37" customFormat="1" hidden="1" x14ac:dyDescent="0.25">
      <c r="A195" s="153"/>
      <c r="B195" s="112" t="s">
        <v>782</v>
      </c>
      <c r="C195" s="2"/>
      <c r="D195" s="1"/>
      <c r="E195" s="2" t="s">
        <v>142</v>
      </c>
      <c r="F195" s="2" t="s">
        <v>143</v>
      </c>
      <c r="G195" s="7" t="s">
        <v>1304</v>
      </c>
      <c r="H195" s="7">
        <v>9654</v>
      </c>
      <c r="I195" s="1">
        <v>550</v>
      </c>
      <c r="J195" s="1" t="s">
        <v>1303</v>
      </c>
      <c r="K195" s="1"/>
      <c r="L195" s="22" t="s">
        <v>1309</v>
      </c>
      <c r="M195" s="2" t="s">
        <v>144</v>
      </c>
      <c r="N195" s="93"/>
      <c r="O195" s="22" t="s">
        <v>1520</v>
      </c>
      <c r="P195" s="36"/>
      <c r="Q195" s="22"/>
      <c r="R195" s="22"/>
      <c r="S195" s="22"/>
      <c r="T195" s="22"/>
      <c r="U195" s="22"/>
      <c r="V195" s="22"/>
      <c r="W195" s="22"/>
      <c r="X195" s="175">
        <f t="shared" si="14"/>
        <v>0</v>
      </c>
      <c r="Y195" s="32">
        <f t="shared" si="16"/>
        <v>0</v>
      </c>
      <c r="Z195" s="115" t="s">
        <v>1135</v>
      </c>
      <c r="AA195" s="63"/>
      <c r="AB195" s="93"/>
      <c r="AC195" s="21">
        <v>358921</v>
      </c>
      <c r="AD195" s="21">
        <v>26528</v>
      </c>
      <c r="AE195" s="163" t="s">
        <v>1318</v>
      </c>
      <c r="AF195" s="167">
        <v>5.5E-2</v>
      </c>
      <c r="AG195" s="169"/>
      <c r="AH195" s="166" t="s">
        <v>861</v>
      </c>
      <c r="AI195" s="166" t="s">
        <v>1251</v>
      </c>
      <c r="AJ195" s="1" t="s">
        <v>145</v>
      </c>
    </row>
    <row r="196" spans="1:37" customFormat="1" ht="21" x14ac:dyDescent="0.25">
      <c r="A196" s="38"/>
      <c r="B196" s="137" t="s">
        <v>782</v>
      </c>
      <c r="C196" s="44"/>
      <c r="D196" s="39"/>
      <c r="E196" s="155" t="s">
        <v>214</v>
      </c>
      <c r="F196" s="11" t="s">
        <v>140</v>
      </c>
      <c r="G196" s="45" t="s">
        <v>1304</v>
      </c>
      <c r="H196" s="26">
        <v>9780</v>
      </c>
      <c r="I196" s="10"/>
      <c r="J196" s="27"/>
      <c r="K196" s="10"/>
      <c r="L196" s="11"/>
      <c r="M196" s="11" t="s">
        <v>1317</v>
      </c>
      <c r="N196" s="10" t="s">
        <v>1320</v>
      </c>
      <c r="O196" s="10" t="s">
        <v>600</v>
      </c>
      <c r="P196" s="53"/>
      <c r="Q196" s="17">
        <v>2459</v>
      </c>
      <c r="R196" s="22">
        <v>6485</v>
      </c>
      <c r="S196" s="17">
        <v>5697</v>
      </c>
      <c r="T196" s="17">
        <v>6861</v>
      </c>
      <c r="U196" s="22">
        <v>6402</v>
      </c>
      <c r="V196" s="17">
        <v>6431</v>
      </c>
      <c r="W196" s="22">
        <v>6015</v>
      </c>
      <c r="X196" s="175">
        <f t="shared" si="14"/>
        <v>-387</v>
      </c>
      <c r="Y196" s="35">
        <f t="shared" si="16"/>
        <v>-416</v>
      </c>
      <c r="Z196" s="176" t="s">
        <v>432</v>
      </c>
      <c r="AA196" s="62"/>
      <c r="AC196" s="26"/>
      <c r="AD196" s="26">
        <v>126278</v>
      </c>
      <c r="AE196" s="12" t="s">
        <v>1355</v>
      </c>
      <c r="AF196" s="128">
        <v>0.24</v>
      </c>
      <c r="AG196" s="125">
        <v>9905</v>
      </c>
      <c r="AH196" s="52" t="s">
        <v>780</v>
      </c>
      <c r="AI196" s="52" t="s">
        <v>1251</v>
      </c>
      <c r="AJ196" s="10" t="s">
        <v>778</v>
      </c>
      <c r="AK196" s="62" t="s">
        <v>499</v>
      </c>
    </row>
    <row r="197" spans="1:37" customFormat="1" x14ac:dyDescent="0.25">
      <c r="A197" s="38"/>
      <c r="B197" s="137">
        <v>36389</v>
      </c>
      <c r="C197" s="44"/>
      <c r="D197" s="39"/>
      <c r="E197" s="155" t="s">
        <v>214</v>
      </c>
      <c r="F197" s="11" t="s">
        <v>1335</v>
      </c>
      <c r="G197" s="45" t="s">
        <v>1304</v>
      </c>
      <c r="H197" s="50">
        <v>9788</v>
      </c>
      <c r="I197" s="10"/>
      <c r="J197" s="27"/>
      <c r="K197" s="10"/>
      <c r="L197" s="11"/>
      <c r="M197" s="11" t="s">
        <v>1317</v>
      </c>
      <c r="N197" s="10" t="s">
        <v>1320</v>
      </c>
      <c r="O197" s="30" t="s">
        <v>1311</v>
      </c>
      <c r="P197" s="53"/>
      <c r="Q197" s="10">
        <v>323</v>
      </c>
      <c r="R197" s="10">
        <v>237</v>
      </c>
      <c r="S197" s="10">
        <v>235</v>
      </c>
      <c r="T197" s="10">
        <v>232</v>
      </c>
      <c r="U197" s="10">
        <v>201</v>
      </c>
      <c r="V197" s="10">
        <v>162</v>
      </c>
      <c r="W197" s="10">
        <v>162</v>
      </c>
      <c r="X197" s="175">
        <f t="shared" si="14"/>
        <v>-39</v>
      </c>
      <c r="Y197" s="35">
        <f t="shared" si="16"/>
        <v>0</v>
      </c>
      <c r="Z197" s="40" t="s">
        <v>1167</v>
      </c>
      <c r="AA197" s="62"/>
      <c r="AC197" s="26"/>
      <c r="AD197" s="26" t="s">
        <v>955</v>
      </c>
      <c r="AE197" s="12" t="s">
        <v>1355</v>
      </c>
      <c r="AF197" s="128"/>
      <c r="AG197" s="126"/>
      <c r="AH197" s="132"/>
      <c r="AI197" s="52" t="s">
        <v>1251</v>
      </c>
      <c r="AJ197" s="10" t="s">
        <v>1370</v>
      </c>
      <c r="AK197" s="62" t="s">
        <v>499</v>
      </c>
    </row>
    <row r="198" spans="1:37" customFormat="1" hidden="1" x14ac:dyDescent="0.25">
      <c r="A198" s="38"/>
      <c r="B198" s="137" t="s">
        <v>782</v>
      </c>
      <c r="C198" s="44"/>
      <c r="D198" s="39"/>
      <c r="E198" s="44" t="s">
        <v>46</v>
      </c>
      <c r="F198" s="44" t="s">
        <v>150</v>
      </c>
      <c r="G198" s="45" t="s">
        <v>1304</v>
      </c>
      <c r="H198" s="45">
        <v>9661</v>
      </c>
      <c r="I198" s="39">
        <v>550</v>
      </c>
      <c r="J198" s="39" t="s">
        <v>1303</v>
      </c>
      <c r="K198" s="39"/>
      <c r="L198" s="12" t="s">
        <v>1309</v>
      </c>
      <c r="M198" s="44" t="s">
        <v>46</v>
      </c>
      <c r="O198" s="10" t="s">
        <v>1520</v>
      </c>
      <c r="P198" s="53"/>
      <c r="Q198" s="10"/>
      <c r="R198" s="10"/>
      <c r="S198" s="10"/>
      <c r="T198" s="10"/>
      <c r="U198" s="10"/>
      <c r="V198" s="10"/>
      <c r="W198" s="10"/>
      <c r="X198" s="175">
        <f t="shared" si="14"/>
        <v>0</v>
      </c>
      <c r="Y198" s="35">
        <f t="shared" si="16"/>
        <v>0</v>
      </c>
      <c r="Z198" s="40" t="s">
        <v>1135</v>
      </c>
      <c r="AA198" s="62"/>
      <c r="AC198" s="26">
        <v>337669</v>
      </c>
      <c r="AD198" s="26">
        <v>43918</v>
      </c>
      <c r="AE198" s="48" t="s">
        <v>1355</v>
      </c>
      <c r="AF198" s="128">
        <v>0.15</v>
      </c>
      <c r="AG198" s="125">
        <v>9812</v>
      </c>
      <c r="AH198" s="52" t="s">
        <v>916</v>
      </c>
      <c r="AI198" s="52" t="s">
        <v>1251</v>
      </c>
      <c r="AJ198" s="39" t="s">
        <v>531</v>
      </c>
    </row>
    <row r="199" spans="1:37" customFormat="1" x14ac:dyDescent="0.25">
      <c r="A199" s="18"/>
      <c r="B199" s="137">
        <v>36389</v>
      </c>
      <c r="C199" s="44"/>
      <c r="D199" s="39"/>
      <c r="E199" s="155" t="s">
        <v>214</v>
      </c>
      <c r="F199" s="11" t="s">
        <v>615</v>
      </c>
      <c r="G199" s="45" t="s">
        <v>1304</v>
      </c>
      <c r="H199" s="50">
        <v>9795</v>
      </c>
      <c r="I199" s="10"/>
      <c r="J199" s="27"/>
      <c r="K199" s="10"/>
      <c r="L199" s="11"/>
      <c r="M199" s="11" t="s">
        <v>1317</v>
      </c>
      <c r="N199" s="10" t="s">
        <v>1320</v>
      </c>
      <c r="O199" s="30" t="s">
        <v>556</v>
      </c>
      <c r="P199" s="53"/>
      <c r="Q199" s="10">
        <v>10490</v>
      </c>
      <c r="R199" s="22">
        <v>5631</v>
      </c>
      <c r="S199" s="10">
        <v>7332</v>
      </c>
      <c r="T199" s="10">
        <v>6996</v>
      </c>
      <c r="U199" s="22">
        <v>5427</v>
      </c>
      <c r="V199" s="10">
        <v>5360</v>
      </c>
      <c r="W199" s="22">
        <v>5360</v>
      </c>
      <c r="X199" s="175">
        <f t="shared" ref="X199:X230" si="17">+W199-U199</f>
        <v>-67</v>
      </c>
      <c r="Y199" s="35">
        <f t="shared" si="16"/>
        <v>0</v>
      </c>
      <c r="Z199" s="115" t="s">
        <v>429</v>
      </c>
      <c r="AA199" s="62"/>
      <c r="AC199" s="26"/>
      <c r="AD199" s="26">
        <v>126375</v>
      </c>
      <c r="AE199" s="12" t="s">
        <v>1355</v>
      </c>
      <c r="AF199" s="128"/>
      <c r="AG199" s="126"/>
      <c r="AH199" s="52"/>
      <c r="AI199" s="52"/>
      <c r="AJ199" s="10" t="s">
        <v>1371</v>
      </c>
      <c r="AK199" s="62" t="s">
        <v>499</v>
      </c>
    </row>
    <row r="200" spans="1:37" customFormat="1" hidden="1" x14ac:dyDescent="0.25">
      <c r="A200" s="38"/>
      <c r="B200" s="137" t="s">
        <v>782</v>
      </c>
      <c r="C200" s="44"/>
      <c r="D200" s="39"/>
      <c r="E200" s="44" t="s">
        <v>155</v>
      </c>
      <c r="F200" s="44" t="s">
        <v>156</v>
      </c>
      <c r="G200" s="45" t="s">
        <v>1304</v>
      </c>
      <c r="H200" s="45">
        <v>9673</v>
      </c>
      <c r="I200" s="39">
        <v>550</v>
      </c>
      <c r="J200" s="39" t="s">
        <v>1303</v>
      </c>
      <c r="K200" s="39"/>
      <c r="L200" s="10" t="s">
        <v>1309</v>
      </c>
      <c r="M200" s="44" t="s">
        <v>157</v>
      </c>
      <c r="O200" s="10" t="s">
        <v>1520</v>
      </c>
      <c r="P200" s="53"/>
      <c r="Q200" s="10">
        <v>12</v>
      </c>
      <c r="R200" s="10"/>
      <c r="S200" s="10"/>
      <c r="T200" s="10"/>
      <c r="U200" s="10"/>
      <c r="V200" s="10"/>
      <c r="W200" s="10"/>
      <c r="X200" s="175">
        <f t="shared" si="17"/>
        <v>0</v>
      </c>
      <c r="Y200" s="35">
        <f t="shared" si="16"/>
        <v>0</v>
      </c>
      <c r="Z200" s="40" t="s">
        <v>1058</v>
      </c>
      <c r="AA200" s="62"/>
      <c r="AC200" s="26">
        <v>309649</v>
      </c>
      <c r="AD200" s="26">
        <v>138122</v>
      </c>
      <c r="AE200" s="48" t="s">
        <v>1318</v>
      </c>
      <c r="AF200" s="143">
        <v>0.13</v>
      </c>
      <c r="AG200" s="60">
        <v>9909</v>
      </c>
      <c r="AH200" s="10" t="s">
        <v>521</v>
      </c>
      <c r="AI200" s="52" t="s">
        <v>1251</v>
      </c>
      <c r="AJ200" s="39" t="s">
        <v>158</v>
      </c>
      <c r="AK200" s="62" t="s">
        <v>500</v>
      </c>
    </row>
    <row r="201" spans="1:37" customFormat="1" ht="21" x14ac:dyDescent="0.25">
      <c r="A201" s="38"/>
      <c r="B201" s="137">
        <v>36325</v>
      </c>
      <c r="C201" s="44"/>
      <c r="D201" s="39"/>
      <c r="E201" s="11" t="s">
        <v>594</v>
      </c>
      <c r="F201" s="11" t="s">
        <v>102</v>
      </c>
      <c r="G201" s="45" t="s">
        <v>1304</v>
      </c>
      <c r="H201" s="26">
        <v>9738</v>
      </c>
      <c r="I201" s="10"/>
      <c r="J201" s="27"/>
      <c r="K201" s="10"/>
      <c r="L201" s="11"/>
      <c r="M201" s="11" t="s">
        <v>883</v>
      </c>
      <c r="N201" s="10" t="s">
        <v>1320</v>
      </c>
      <c r="O201" s="30" t="s">
        <v>595</v>
      </c>
      <c r="P201" s="53"/>
      <c r="Q201" s="10">
        <v>3940</v>
      </c>
      <c r="R201" s="22">
        <v>2822</v>
      </c>
      <c r="S201" s="10">
        <v>3521</v>
      </c>
      <c r="T201" s="10">
        <v>3688</v>
      </c>
      <c r="U201" s="22">
        <v>4328</v>
      </c>
      <c r="V201" s="10">
        <v>5278</v>
      </c>
      <c r="W201" s="22">
        <v>3410</v>
      </c>
      <c r="X201" s="175">
        <f t="shared" si="17"/>
        <v>-918</v>
      </c>
      <c r="Y201" s="35">
        <f t="shared" si="16"/>
        <v>-1868</v>
      </c>
      <c r="Z201" s="176" t="s">
        <v>427</v>
      </c>
      <c r="AA201" s="62"/>
      <c r="AC201" s="26"/>
      <c r="AD201" s="26">
        <v>133435</v>
      </c>
      <c r="AE201" s="12" t="s">
        <v>1355</v>
      </c>
      <c r="AF201" s="128">
        <v>6.5000000000000002E-2</v>
      </c>
      <c r="AG201" s="126"/>
      <c r="AH201" s="52" t="s">
        <v>861</v>
      </c>
      <c r="AI201" s="52" t="s">
        <v>1251</v>
      </c>
      <c r="AJ201" s="10" t="s">
        <v>596</v>
      </c>
      <c r="AK201" s="62" t="s">
        <v>499</v>
      </c>
    </row>
    <row r="202" spans="1:37" customFormat="1" x14ac:dyDescent="0.25">
      <c r="A202" s="154"/>
      <c r="B202" s="112" t="s">
        <v>782</v>
      </c>
      <c r="C202" s="2"/>
      <c r="D202" s="1"/>
      <c r="E202" s="155" t="s">
        <v>594</v>
      </c>
      <c r="F202" s="155" t="s">
        <v>1213</v>
      </c>
      <c r="G202" s="7" t="s">
        <v>1304</v>
      </c>
      <c r="H202" s="21">
        <v>9758</v>
      </c>
      <c r="I202" s="22"/>
      <c r="J202" s="158"/>
      <c r="K202" s="22"/>
      <c r="L202" s="155"/>
      <c r="M202" s="155" t="s">
        <v>594</v>
      </c>
      <c r="N202" s="22"/>
      <c r="O202" s="161" t="s">
        <v>466</v>
      </c>
      <c r="P202" s="36"/>
      <c r="Q202" s="22">
        <v>1585</v>
      </c>
      <c r="R202" s="22">
        <v>522</v>
      </c>
      <c r="S202" s="22">
        <v>1170</v>
      </c>
      <c r="T202" s="22">
        <v>690</v>
      </c>
      <c r="U202" s="22">
        <v>459</v>
      </c>
      <c r="V202" s="22">
        <v>236</v>
      </c>
      <c r="W202" s="22">
        <v>236</v>
      </c>
      <c r="X202" s="175">
        <f t="shared" si="17"/>
        <v>-223</v>
      </c>
      <c r="Y202" s="32">
        <f t="shared" si="16"/>
        <v>0</v>
      </c>
      <c r="Z202" s="40" t="s">
        <v>1167</v>
      </c>
      <c r="AA202" s="63"/>
      <c r="AB202" s="93"/>
      <c r="AC202" s="165"/>
      <c r="AD202" s="157">
        <v>586516</v>
      </c>
      <c r="AE202" s="160" t="s">
        <v>1355</v>
      </c>
      <c r="AF202" s="167">
        <v>0.04</v>
      </c>
      <c r="AG202" s="169">
        <v>9904</v>
      </c>
      <c r="AH202" s="166" t="s">
        <v>780</v>
      </c>
      <c r="AI202" s="166" t="s">
        <v>1251</v>
      </c>
      <c r="AJ202" s="22" t="s">
        <v>1214</v>
      </c>
      <c r="AK202" s="63" t="s">
        <v>499</v>
      </c>
    </row>
    <row r="203" spans="1:37" customFormat="1" hidden="1" x14ac:dyDescent="0.25">
      <c r="A203" s="153"/>
      <c r="B203" s="112" t="s">
        <v>782</v>
      </c>
      <c r="C203" s="2"/>
      <c r="D203" s="1"/>
      <c r="E203" s="2" t="s">
        <v>160</v>
      </c>
      <c r="F203" s="2" t="s">
        <v>159</v>
      </c>
      <c r="G203" s="7" t="s">
        <v>1304</v>
      </c>
      <c r="H203" s="7">
        <v>9676</v>
      </c>
      <c r="I203" s="1">
        <v>550</v>
      </c>
      <c r="J203" s="1" t="s">
        <v>1303</v>
      </c>
      <c r="K203" s="1"/>
      <c r="L203" s="22" t="s">
        <v>1309</v>
      </c>
      <c r="M203" s="2" t="s">
        <v>160</v>
      </c>
      <c r="N203" s="93"/>
      <c r="O203" s="22" t="s">
        <v>1520</v>
      </c>
      <c r="P203" s="36"/>
      <c r="Q203" s="22"/>
      <c r="R203" s="22"/>
      <c r="S203" s="22"/>
      <c r="T203" s="22"/>
      <c r="U203" s="22"/>
      <c r="V203" s="22"/>
      <c r="W203" s="22"/>
      <c r="X203" s="175">
        <f t="shared" si="17"/>
        <v>0</v>
      </c>
      <c r="Y203" s="32">
        <f t="shared" si="16"/>
        <v>0</v>
      </c>
      <c r="Z203" s="115" t="s">
        <v>1482</v>
      </c>
      <c r="AA203" s="63"/>
      <c r="AB203" s="93"/>
      <c r="AC203" s="21">
        <v>366961</v>
      </c>
      <c r="AD203" s="21">
        <v>65514</v>
      </c>
      <c r="AE203" s="163" t="s">
        <v>1318</v>
      </c>
      <c r="AF203" s="167">
        <v>5.5E-2</v>
      </c>
      <c r="AG203" s="169"/>
      <c r="AH203" s="166" t="s">
        <v>861</v>
      </c>
      <c r="AI203" s="166" t="s">
        <v>1251</v>
      </c>
      <c r="AJ203" s="1" t="s">
        <v>161</v>
      </c>
    </row>
    <row r="204" spans="1:37" customFormat="1" hidden="1" x14ac:dyDescent="0.25">
      <c r="A204" s="153"/>
      <c r="B204" s="112" t="s">
        <v>782</v>
      </c>
      <c r="C204" s="155"/>
      <c r="D204" s="22"/>
      <c r="E204" s="2" t="s">
        <v>162</v>
      </c>
      <c r="F204" s="2" t="s">
        <v>159</v>
      </c>
      <c r="G204" s="7" t="s">
        <v>1304</v>
      </c>
      <c r="H204" s="7">
        <v>9676</v>
      </c>
      <c r="I204" s="1">
        <v>550</v>
      </c>
      <c r="J204" s="1" t="s">
        <v>1303</v>
      </c>
      <c r="K204" s="1"/>
      <c r="L204" s="22" t="s">
        <v>1309</v>
      </c>
      <c r="M204" s="2" t="s">
        <v>163</v>
      </c>
      <c r="N204" s="93"/>
      <c r="O204" s="22" t="s">
        <v>1520</v>
      </c>
      <c r="P204" s="36"/>
      <c r="Q204" s="22"/>
      <c r="R204" s="22"/>
      <c r="S204" s="22"/>
      <c r="T204" s="22"/>
      <c r="U204" s="22"/>
      <c r="V204" s="22"/>
      <c r="W204" s="22"/>
      <c r="X204" s="175">
        <f t="shared" si="17"/>
        <v>0</v>
      </c>
      <c r="Y204" s="32">
        <f t="shared" si="16"/>
        <v>0</v>
      </c>
      <c r="Z204" s="115" t="s">
        <v>1482</v>
      </c>
      <c r="AA204" s="63"/>
      <c r="AB204" s="93"/>
      <c r="AC204" s="21">
        <v>358940</v>
      </c>
      <c r="AD204" s="21">
        <v>28249</v>
      </c>
      <c r="AE204" s="163" t="s">
        <v>1318</v>
      </c>
      <c r="AF204" s="167">
        <v>5.5E-2</v>
      </c>
      <c r="AG204" s="169"/>
      <c r="AH204" s="166" t="s">
        <v>861</v>
      </c>
      <c r="AI204" s="166" t="s">
        <v>1251</v>
      </c>
      <c r="AJ204" s="1" t="s">
        <v>164</v>
      </c>
    </row>
    <row r="205" spans="1:37" customFormat="1" x14ac:dyDescent="0.25">
      <c r="A205" s="38"/>
      <c r="B205" s="137" t="s">
        <v>782</v>
      </c>
      <c r="C205" s="44"/>
      <c r="D205" s="39"/>
      <c r="E205" s="44" t="s">
        <v>507</v>
      </c>
      <c r="F205" s="44" t="s">
        <v>850</v>
      </c>
      <c r="G205" s="45" t="s">
        <v>1304</v>
      </c>
      <c r="H205" s="45">
        <v>9614</v>
      </c>
      <c r="I205" s="39">
        <v>600</v>
      </c>
      <c r="J205" s="39" t="s">
        <v>1303</v>
      </c>
      <c r="K205" s="39"/>
      <c r="L205" s="10" t="s">
        <v>1309</v>
      </c>
      <c r="M205" s="44" t="s">
        <v>509</v>
      </c>
      <c r="O205" s="22" t="s">
        <v>466</v>
      </c>
      <c r="P205" s="53"/>
      <c r="Q205" s="10">
        <v>2843</v>
      </c>
      <c r="R205" s="10">
        <v>1655</v>
      </c>
      <c r="S205" s="10">
        <v>2034</v>
      </c>
      <c r="T205" s="10">
        <v>1921</v>
      </c>
      <c r="U205" s="10">
        <v>1268</v>
      </c>
      <c r="V205" s="10">
        <v>1196</v>
      </c>
      <c r="W205" s="10">
        <v>1196</v>
      </c>
      <c r="X205" s="175">
        <f t="shared" si="17"/>
        <v>-72</v>
      </c>
      <c r="Y205" s="35">
        <f t="shared" si="16"/>
        <v>0</v>
      </c>
      <c r="Z205" s="40" t="s">
        <v>1167</v>
      </c>
      <c r="AA205" s="62"/>
      <c r="AC205" s="26">
        <v>347954</v>
      </c>
      <c r="AD205" s="26">
        <v>153013</v>
      </c>
      <c r="AE205" s="48" t="s">
        <v>1318</v>
      </c>
      <c r="AF205" s="128">
        <v>6.6000000000000003E-2</v>
      </c>
      <c r="AG205" s="125">
        <v>9812</v>
      </c>
      <c r="AH205" s="52" t="s">
        <v>916</v>
      </c>
      <c r="AI205" s="52" t="s">
        <v>1251</v>
      </c>
      <c r="AJ205" s="39" t="s">
        <v>26</v>
      </c>
      <c r="AK205" s="62" t="s">
        <v>499</v>
      </c>
    </row>
    <row r="206" spans="1:37" customFormat="1" hidden="1" x14ac:dyDescent="0.25">
      <c r="A206" s="38"/>
      <c r="B206" s="137" t="s">
        <v>782</v>
      </c>
      <c r="C206" s="44"/>
      <c r="D206" s="39"/>
      <c r="E206" s="44" t="s">
        <v>168</v>
      </c>
      <c r="F206" s="44" t="s">
        <v>167</v>
      </c>
      <c r="G206" s="45" t="s">
        <v>1304</v>
      </c>
      <c r="H206" s="45">
        <v>9681</v>
      </c>
      <c r="I206" s="39">
        <v>550</v>
      </c>
      <c r="J206" s="39" t="s">
        <v>1303</v>
      </c>
      <c r="K206" s="39"/>
      <c r="L206" s="10" t="s">
        <v>1309</v>
      </c>
      <c r="M206" s="44" t="s">
        <v>168</v>
      </c>
      <c r="O206" s="10" t="s">
        <v>1520</v>
      </c>
      <c r="P206" s="53"/>
      <c r="Q206" s="10"/>
      <c r="R206" s="10"/>
      <c r="S206" s="10"/>
      <c r="T206" s="10"/>
      <c r="U206" s="10"/>
      <c r="V206" s="10"/>
      <c r="W206" s="10"/>
      <c r="X206" s="175">
        <f t="shared" si="17"/>
        <v>0</v>
      </c>
      <c r="Y206" s="35">
        <f t="shared" si="16"/>
        <v>0</v>
      </c>
      <c r="Z206" s="117" t="s">
        <v>1135</v>
      </c>
      <c r="AA206" s="62"/>
      <c r="AD206" s="26">
        <v>28255</v>
      </c>
      <c r="AE206" s="48" t="s">
        <v>1318</v>
      </c>
      <c r="AF206" s="128">
        <v>5.5E-2</v>
      </c>
      <c r="AG206" s="125"/>
      <c r="AH206" s="52" t="s">
        <v>861</v>
      </c>
      <c r="AI206" s="52" t="s">
        <v>1251</v>
      </c>
      <c r="AJ206" s="39" t="s">
        <v>172</v>
      </c>
    </row>
    <row r="207" spans="1:37" customFormat="1" ht="21" x14ac:dyDescent="0.25">
      <c r="A207" s="154"/>
      <c r="B207" s="112" t="s">
        <v>782</v>
      </c>
      <c r="C207" s="2"/>
      <c r="D207" s="1"/>
      <c r="E207" s="2" t="s">
        <v>507</v>
      </c>
      <c r="F207" s="2" t="s">
        <v>508</v>
      </c>
      <c r="G207" s="7" t="s">
        <v>1304</v>
      </c>
      <c r="H207" s="7">
        <v>9651</v>
      </c>
      <c r="I207" s="1">
        <v>600</v>
      </c>
      <c r="J207" s="1" t="s">
        <v>1303</v>
      </c>
      <c r="K207" s="1"/>
      <c r="L207" s="22" t="s">
        <v>1309</v>
      </c>
      <c r="M207" s="2" t="s">
        <v>509</v>
      </c>
      <c r="N207" s="93"/>
      <c r="O207" s="22" t="s">
        <v>466</v>
      </c>
      <c r="P207" s="36"/>
      <c r="Q207" s="22">
        <v>5337</v>
      </c>
      <c r="R207" s="22">
        <v>3932</v>
      </c>
      <c r="S207" s="22">
        <v>5847</v>
      </c>
      <c r="T207" s="22">
        <v>4499</v>
      </c>
      <c r="U207" s="22">
        <v>3800</v>
      </c>
      <c r="V207" s="22">
        <v>3502</v>
      </c>
      <c r="W207" s="22">
        <v>3229</v>
      </c>
      <c r="X207" s="175">
        <f t="shared" si="17"/>
        <v>-571</v>
      </c>
      <c r="Y207" s="32">
        <f t="shared" si="16"/>
        <v>-273</v>
      </c>
      <c r="Z207" s="176" t="s">
        <v>427</v>
      </c>
      <c r="AA207" s="63"/>
      <c r="AB207" s="93"/>
      <c r="AC207" s="21">
        <v>348035</v>
      </c>
      <c r="AD207" s="21">
        <v>152992</v>
      </c>
      <c r="AE207" s="163" t="s">
        <v>1318</v>
      </c>
      <c r="AF207" s="167">
        <v>0.105</v>
      </c>
      <c r="AG207" s="169">
        <v>9812</v>
      </c>
      <c r="AH207" s="166" t="s">
        <v>916</v>
      </c>
      <c r="AI207" s="166" t="s">
        <v>1251</v>
      </c>
      <c r="AJ207" s="1" t="s">
        <v>26</v>
      </c>
      <c r="AK207" s="62" t="s">
        <v>499</v>
      </c>
    </row>
    <row r="208" spans="1:37" customFormat="1" x14ac:dyDescent="0.25">
      <c r="A208" s="18"/>
      <c r="B208" s="137" t="s">
        <v>782</v>
      </c>
      <c r="C208" s="44"/>
      <c r="D208" s="39"/>
      <c r="E208" s="2" t="s">
        <v>507</v>
      </c>
      <c r="F208" s="44" t="s">
        <v>842</v>
      </c>
      <c r="G208" s="7" t="s">
        <v>1304</v>
      </c>
      <c r="H208" s="45">
        <v>9672</v>
      </c>
      <c r="I208" s="1">
        <v>600</v>
      </c>
      <c r="J208" s="1" t="s">
        <v>1303</v>
      </c>
      <c r="K208" s="1"/>
      <c r="L208" s="22" t="s">
        <v>1309</v>
      </c>
      <c r="M208" s="2" t="s">
        <v>509</v>
      </c>
      <c r="N208" s="93"/>
      <c r="O208" s="22" t="s">
        <v>466</v>
      </c>
      <c r="P208" s="36"/>
      <c r="Q208" s="10">
        <v>266</v>
      </c>
      <c r="R208" s="10">
        <v>43</v>
      </c>
      <c r="S208" s="10">
        <v>93</v>
      </c>
      <c r="T208" s="10">
        <v>26</v>
      </c>
      <c r="U208" s="10">
        <v>7</v>
      </c>
      <c r="V208" s="10">
        <v>4</v>
      </c>
      <c r="W208" s="10">
        <v>4</v>
      </c>
      <c r="X208" s="175">
        <f t="shared" si="17"/>
        <v>-3</v>
      </c>
      <c r="Y208" s="32">
        <f t="shared" si="16"/>
        <v>0</v>
      </c>
      <c r="Z208" s="40" t="s">
        <v>1167</v>
      </c>
      <c r="AA208" s="63"/>
      <c r="AB208" s="93"/>
      <c r="AC208" s="21">
        <v>348051</v>
      </c>
      <c r="AD208" s="26">
        <v>152954</v>
      </c>
      <c r="AE208" s="163" t="s">
        <v>1318</v>
      </c>
      <c r="AF208" s="167">
        <v>0.115</v>
      </c>
      <c r="AG208" s="169">
        <v>9812</v>
      </c>
      <c r="AH208" s="166" t="s">
        <v>916</v>
      </c>
      <c r="AI208" s="166" t="s">
        <v>1251</v>
      </c>
      <c r="AJ208" s="1" t="s">
        <v>26</v>
      </c>
      <c r="AK208" s="62" t="s">
        <v>499</v>
      </c>
    </row>
    <row r="209" spans="1:37" customFormat="1" x14ac:dyDescent="0.25">
      <c r="A209" s="153"/>
      <c r="B209" s="112" t="s">
        <v>782</v>
      </c>
      <c r="C209" s="2"/>
      <c r="D209" s="1"/>
      <c r="E209" s="2" t="s">
        <v>8</v>
      </c>
      <c r="F209" s="2" t="s">
        <v>7</v>
      </c>
      <c r="G209" s="7" t="s">
        <v>1304</v>
      </c>
      <c r="H209" s="7">
        <v>5923</v>
      </c>
      <c r="I209" s="1">
        <v>487</v>
      </c>
      <c r="J209" s="1" t="s">
        <v>1303</v>
      </c>
      <c r="K209" s="1"/>
      <c r="L209" s="22" t="s">
        <v>1309</v>
      </c>
      <c r="M209" s="2" t="s">
        <v>10</v>
      </c>
      <c r="N209" s="93"/>
      <c r="O209" s="22" t="s">
        <v>1520</v>
      </c>
      <c r="P209" s="36"/>
      <c r="Q209" s="22">
        <v>102</v>
      </c>
      <c r="R209" s="22">
        <v>93</v>
      </c>
      <c r="S209" s="22">
        <v>102</v>
      </c>
      <c r="T209" s="22">
        <v>87</v>
      </c>
      <c r="U209" s="22">
        <v>88</v>
      </c>
      <c r="V209" s="22">
        <v>96</v>
      </c>
      <c r="W209" s="22">
        <v>96</v>
      </c>
      <c r="X209" s="175">
        <f t="shared" si="17"/>
        <v>8</v>
      </c>
      <c r="Y209" s="32">
        <f t="shared" si="16"/>
        <v>0</v>
      </c>
      <c r="Z209" s="40" t="s">
        <v>1167</v>
      </c>
      <c r="AA209" s="63"/>
      <c r="AB209" s="93"/>
      <c r="AC209" s="93"/>
      <c r="AD209" s="21">
        <v>130559</v>
      </c>
      <c r="AE209" s="163" t="s">
        <v>1318</v>
      </c>
      <c r="AF209" s="167">
        <v>5.5E-2</v>
      </c>
      <c r="AG209" s="169"/>
      <c r="AH209" s="166" t="s">
        <v>861</v>
      </c>
      <c r="AI209" s="166" t="s">
        <v>1251</v>
      </c>
      <c r="AJ209" s="1" t="s">
        <v>703</v>
      </c>
      <c r="AK209" s="62" t="s">
        <v>496</v>
      </c>
    </row>
    <row r="210" spans="1:37" customFormat="1" ht="21" hidden="1" x14ac:dyDescent="0.25">
      <c r="A210" s="153"/>
      <c r="B210" s="112" t="s">
        <v>782</v>
      </c>
      <c r="C210" s="155"/>
      <c r="D210" s="22"/>
      <c r="E210" s="2" t="s">
        <v>1070</v>
      </c>
      <c r="F210" s="2" t="s">
        <v>195</v>
      </c>
      <c r="G210" s="7" t="s">
        <v>1304</v>
      </c>
      <c r="H210" s="7">
        <v>9693</v>
      </c>
      <c r="I210" s="1">
        <v>550</v>
      </c>
      <c r="J210" s="1" t="s">
        <v>1303</v>
      </c>
      <c r="K210" s="1"/>
      <c r="L210" s="22" t="s">
        <v>1309</v>
      </c>
      <c r="M210" s="2" t="s">
        <v>160</v>
      </c>
      <c r="N210" s="93"/>
      <c r="O210" s="22" t="s">
        <v>1520</v>
      </c>
      <c r="P210" s="36"/>
      <c r="Q210" s="159">
        <v>594</v>
      </c>
      <c r="R210" s="159"/>
      <c r="S210" s="159"/>
      <c r="T210" s="159"/>
      <c r="U210" s="159"/>
      <c r="V210" s="159"/>
      <c r="W210" s="159"/>
      <c r="X210" s="175">
        <f t="shared" si="17"/>
        <v>0</v>
      </c>
      <c r="Y210" s="32">
        <f t="shared" si="16"/>
        <v>0</v>
      </c>
      <c r="Z210" s="115" t="s">
        <v>179</v>
      </c>
      <c r="AA210" s="63"/>
      <c r="AB210" s="93"/>
      <c r="AC210" s="21">
        <v>366963</v>
      </c>
      <c r="AD210" s="21">
        <v>65516</v>
      </c>
      <c r="AE210" s="163" t="s">
        <v>1318</v>
      </c>
      <c r="AF210" s="167">
        <v>0.05</v>
      </c>
      <c r="AG210" s="169"/>
      <c r="AH210" s="166" t="s">
        <v>860</v>
      </c>
      <c r="AI210" s="166" t="s">
        <v>1251</v>
      </c>
      <c r="AJ210" s="1" t="s">
        <v>196</v>
      </c>
      <c r="AK210" s="62" t="s">
        <v>500</v>
      </c>
    </row>
    <row r="211" spans="1:37" customFormat="1" hidden="1" x14ac:dyDescent="0.25">
      <c r="A211" s="153"/>
      <c r="B211" s="112" t="s">
        <v>782</v>
      </c>
      <c r="C211" s="2"/>
      <c r="D211" s="1"/>
      <c r="E211" s="2" t="s">
        <v>162</v>
      </c>
      <c r="F211" s="2" t="s">
        <v>195</v>
      </c>
      <c r="G211" s="7" t="s">
        <v>1304</v>
      </c>
      <c r="H211" s="7">
        <v>9693</v>
      </c>
      <c r="I211" s="1">
        <v>550</v>
      </c>
      <c r="J211" s="1" t="s">
        <v>1303</v>
      </c>
      <c r="K211" s="1"/>
      <c r="L211" s="22" t="s">
        <v>1309</v>
      </c>
      <c r="M211" s="2" t="s">
        <v>163</v>
      </c>
      <c r="N211" s="93"/>
      <c r="O211" s="22" t="s">
        <v>1520</v>
      </c>
      <c r="P211" s="36"/>
      <c r="Q211" s="159">
        <v>356</v>
      </c>
      <c r="R211" s="159"/>
      <c r="S211" s="159">
        <v>251</v>
      </c>
      <c r="T211" s="159">
        <v>230</v>
      </c>
      <c r="U211" s="159"/>
      <c r="V211" s="159"/>
      <c r="W211" s="159"/>
      <c r="X211" s="175">
        <f t="shared" si="17"/>
        <v>0</v>
      </c>
      <c r="Y211" s="32">
        <f t="shared" si="16"/>
        <v>0</v>
      </c>
      <c r="Z211" s="115" t="s">
        <v>224</v>
      </c>
      <c r="AA211" s="63"/>
      <c r="AB211" s="93"/>
      <c r="AC211" s="21">
        <v>311845</v>
      </c>
      <c r="AD211" s="21">
        <v>135689</v>
      </c>
      <c r="AE211" s="163" t="s">
        <v>1318</v>
      </c>
      <c r="AF211" s="167">
        <v>5.5E-2</v>
      </c>
      <c r="AG211" s="169"/>
      <c r="AH211" s="166" t="s">
        <v>861</v>
      </c>
      <c r="AI211" s="166" t="s">
        <v>1251</v>
      </c>
      <c r="AJ211" s="1" t="s">
        <v>197</v>
      </c>
      <c r="AK211" s="62" t="s">
        <v>500</v>
      </c>
    </row>
    <row r="212" spans="1:37" customFormat="1" x14ac:dyDescent="0.25">
      <c r="A212" s="38"/>
      <c r="B212" s="137" t="s">
        <v>782</v>
      </c>
      <c r="C212" s="44"/>
      <c r="D212" s="39"/>
      <c r="E212" s="44" t="s">
        <v>827</v>
      </c>
      <c r="F212" s="44" t="s">
        <v>828</v>
      </c>
      <c r="G212" s="45" t="s">
        <v>1330</v>
      </c>
      <c r="H212" s="45">
        <v>5892</v>
      </c>
      <c r="I212" s="39">
        <v>600</v>
      </c>
      <c r="J212" s="39" t="s">
        <v>1303</v>
      </c>
      <c r="K212" s="39"/>
      <c r="L212" s="10" t="s">
        <v>1309</v>
      </c>
      <c r="M212" s="44" t="s">
        <v>827</v>
      </c>
      <c r="O212" s="10" t="s">
        <v>816</v>
      </c>
      <c r="P212" s="53"/>
      <c r="Q212" s="10">
        <v>40</v>
      </c>
      <c r="R212" s="10">
        <v>28</v>
      </c>
      <c r="S212" s="10">
        <v>26</v>
      </c>
      <c r="T212" s="10">
        <v>32</v>
      </c>
      <c r="U212" s="10">
        <v>28</v>
      </c>
      <c r="V212" s="10">
        <v>28</v>
      </c>
      <c r="W212" s="10">
        <v>28</v>
      </c>
      <c r="X212" s="175">
        <f t="shared" si="17"/>
        <v>0</v>
      </c>
      <c r="Y212" s="35">
        <f t="shared" si="16"/>
        <v>0</v>
      </c>
      <c r="Z212" s="40" t="s">
        <v>1167</v>
      </c>
      <c r="AA212" s="62"/>
      <c r="AC212" s="26">
        <v>313212</v>
      </c>
      <c r="AD212" s="26">
        <v>130475</v>
      </c>
      <c r="AE212" s="48" t="s">
        <v>1318</v>
      </c>
      <c r="AF212" s="128">
        <v>2.5000000000000001E-2</v>
      </c>
      <c r="AG212" s="125"/>
      <c r="AH212" s="52" t="s">
        <v>861</v>
      </c>
      <c r="AI212" s="52" t="s">
        <v>1251</v>
      </c>
      <c r="AJ212" s="39" t="s">
        <v>1314</v>
      </c>
      <c r="AK212" s="62" t="s">
        <v>497</v>
      </c>
    </row>
    <row r="213" spans="1:37" customFormat="1" x14ac:dyDescent="0.25">
      <c r="A213" s="38"/>
      <c r="B213" s="137" t="s">
        <v>782</v>
      </c>
      <c r="C213" s="44"/>
      <c r="D213" s="39"/>
      <c r="E213" s="44" t="s">
        <v>1275</v>
      </c>
      <c r="F213" s="44" t="s">
        <v>436</v>
      </c>
      <c r="G213" s="45" t="s">
        <v>1304</v>
      </c>
      <c r="H213" s="45">
        <v>5225</v>
      </c>
      <c r="I213" s="39">
        <v>601</v>
      </c>
      <c r="J213" s="39" t="s">
        <v>1303</v>
      </c>
      <c r="K213" s="39">
        <v>1</v>
      </c>
      <c r="L213" s="10" t="s">
        <v>1309</v>
      </c>
      <c r="M213" s="44" t="s">
        <v>437</v>
      </c>
      <c r="O213" s="10" t="s">
        <v>402</v>
      </c>
      <c r="P213" s="53"/>
      <c r="Q213" s="10">
        <v>1337</v>
      </c>
      <c r="R213" s="10">
        <v>1230</v>
      </c>
      <c r="S213" s="10">
        <v>1286</v>
      </c>
      <c r="T213" s="10">
        <v>1273</v>
      </c>
      <c r="U213" s="10">
        <v>1213</v>
      </c>
      <c r="V213" s="10">
        <v>1195</v>
      </c>
      <c r="W213" s="10">
        <v>1195</v>
      </c>
      <c r="X213" s="175">
        <f t="shared" si="17"/>
        <v>-18</v>
      </c>
      <c r="Y213" s="35">
        <f t="shared" si="16"/>
        <v>0</v>
      </c>
      <c r="Z213" s="40" t="s">
        <v>1167</v>
      </c>
      <c r="AA213" s="62"/>
      <c r="AC213" s="26"/>
      <c r="AD213" s="26">
        <v>138600</v>
      </c>
      <c r="AE213" s="48" t="s">
        <v>1318</v>
      </c>
      <c r="AF213" s="128">
        <v>0.19</v>
      </c>
      <c r="AG213" s="125">
        <v>9902</v>
      </c>
      <c r="AH213" s="52" t="s">
        <v>780</v>
      </c>
      <c r="AI213" s="52" t="s">
        <v>1251</v>
      </c>
      <c r="AJ213" s="39" t="s">
        <v>682</v>
      </c>
      <c r="AK213" s="62" t="s">
        <v>500</v>
      </c>
    </row>
    <row r="214" spans="1:37" customFormat="1" hidden="1" x14ac:dyDescent="0.25">
      <c r="A214" s="153"/>
      <c r="B214" s="112" t="s">
        <v>782</v>
      </c>
      <c r="C214" s="2"/>
      <c r="D214" s="1"/>
      <c r="E214" s="2" t="s">
        <v>1455</v>
      </c>
      <c r="F214" s="2" t="s">
        <v>200</v>
      </c>
      <c r="G214" s="7" t="s">
        <v>1304</v>
      </c>
      <c r="H214" s="7">
        <v>9697</v>
      </c>
      <c r="I214" s="1">
        <v>550</v>
      </c>
      <c r="J214" s="1" t="s">
        <v>1303</v>
      </c>
      <c r="K214" s="1"/>
      <c r="L214" s="22" t="s">
        <v>1309</v>
      </c>
      <c r="M214" s="2" t="s">
        <v>1455</v>
      </c>
      <c r="N214" s="93"/>
      <c r="O214" s="22" t="s">
        <v>1520</v>
      </c>
      <c r="P214" s="36"/>
      <c r="Q214" s="22"/>
      <c r="R214" s="22"/>
      <c r="S214" s="22"/>
      <c r="T214" s="22"/>
      <c r="U214" s="22"/>
      <c r="V214" s="22"/>
      <c r="W214" s="22"/>
      <c r="X214" s="175">
        <f t="shared" si="17"/>
        <v>0</v>
      </c>
      <c r="Y214" s="32">
        <f t="shared" si="16"/>
        <v>0</v>
      </c>
      <c r="Z214" s="115" t="s">
        <v>640</v>
      </c>
      <c r="AA214" s="63"/>
      <c r="AB214" s="93"/>
      <c r="AC214" s="21">
        <v>309658</v>
      </c>
      <c r="AD214" s="21">
        <v>138461</v>
      </c>
      <c r="AE214" s="163" t="s">
        <v>1318</v>
      </c>
      <c r="AF214" s="167">
        <v>5.5E-2</v>
      </c>
      <c r="AG214" s="169"/>
      <c r="AH214" s="166" t="s">
        <v>861</v>
      </c>
      <c r="AI214" s="166" t="s">
        <v>1251</v>
      </c>
      <c r="AJ214" s="1" t="s">
        <v>209</v>
      </c>
    </row>
    <row r="215" spans="1:37" customFormat="1" x14ac:dyDescent="0.25">
      <c r="A215" s="38"/>
      <c r="B215" s="137" t="s">
        <v>782</v>
      </c>
      <c r="C215" s="44"/>
      <c r="D215" s="39"/>
      <c r="E215" s="44" t="s">
        <v>945</v>
      </c>
      <c r="F215" s="44" t="s">
        <v>946</v>
      </c>
      <c r="G215" s="45" t="s">
        <v>1304</v>
      </c>
      <c r="H215" s="45">
        <v>5016</v>
      </c>
      <c r="I215" s="39">
        <v>429</v>
      </c>
      <c r="J215" s="39" t="s">
        <v>1303</v>
      </c>
      <c r="K215" s="39"/>
      <c r="L215" s="10" t="s">
        <v>1309</v>
      </c>
      <c r="M215" s="44" t="s">
        <v>947</v>
      </c>
      <c r="O215" s="10" t="s">
        <v>873</v>
      </c>
      <c r="P215" s="53"/>
      <c r="Q215" s="10">
        <v>208</v>
      </c>
      <c r="R215" s="10">
        <v>328</v>
      </c>
      <c r="S215" s="10">
        <v>486</v>
      </c>
      <c r="T215" s="10">
        <v>546</v>
      </c>
      <c r="U215" s="10">
        <v>343</v>
      </c>
      <c r="V215" s="10">
        <v>329</v>
      </c>
      <c r="W215" s="10">
        <v>329</v>
      </c>
      <c r="X215" s="175">
        <f t="shared" si="17"/>
        <v>-14</v>
      </c>
      <c r="Y215" s="35">
        <f t="shared" si="16"/>
        <v>0</v>
      </c>
      <c r="Z215" s="40" t="s">
        <v>1167</v>
      </c>
      <c r="AA215" s="62"/>
      <c r="AC215" s="26">
        <v>361741</v>
      </c>
      <c r="AD215" s="26">
        <v>130871</v>
      </c>
      <c r="AE215" s="48" t="s">
        <v>1355</v>
      </c>
      <c r="AF215" s="128">
        <v>0.22</v>
      </c>
      <c r="AG215" s="125">
        <v>9903</v>
      </c>
      <c r="AH215" s="52" t="s">
        <v>780</v>
      </c>
      <c r="AI215" s="52" t="s">
        <v>1251</v>
      </c>
      <c r="AJ215" s="39" t="s">
        <v>676</v>
      </c>
      <c r="AK215" s="62" t="s">
        <v>496</v>
      </c>
    </row>
    <row r="216" spans="1:37" customFormat="1" x14ac:dyDescent="0.25">
      <c r="A216" s="38"/>
      <c r="B216" s="137" t="s">
        <v>782</v>
      </c>
      <c r="C216" s="44"/>
      <c r="D216" s="39"/>
      <c r="E216" s="44" t="s">
        <v>1199</v>
      </c>
      <c r="F216" s="44" t="s">
        <v>1200</v>
      </c>
      <c r="G216" s="45" t="s">
        <v>1304</v>
      </c>
      <c r="H216" s="45">
        <v>4858</v>
      </c>
      <c r="I216" s="39">
        <v>649</v>
      </c>
      <c r="J216" s="39" t="s">
        <v>1303</v>
      </c>
      <c r="K216" s="39"/>
      <c r="L216" s="10" t="s">
        <v>1309</v>
      </c>
      <c r="M216" s="44" t="s">
        <v>355</v>
      </c>
      <c r="O216" s="10" t="s">
        <v>349</v>
      </c>
      <c r="P216" s="53"/>
      <c r="Q216" s="10">
        <v>183</v>
      </c>
      <c r="R216" s="10">
        <v>69</v>
      </c>
      <c r="S216" s="10">
        <v>22</v>
      </c>
      <c r="T216" s="10">
        <v>54</v>
      </c>
      <c r="U216" s="10">
        <v>141</v>
      </c>
      <c r="V216" s="10">
        <v>81</v>
      </c>
      <c r="W216" s="10">
        <v>81</v>
      </c>
      <c r="X216" s="175">
        <f t="shared" si="17"/>
        <v>-60</v>
      </c>
      <c r="Y216" s="35">
        <f t="shared" si="16"/>
        <v>0</v>
      </c>
      <c r="Z216" s="40" t="s">
        <v>1167</v>
      </c>
      <c r="AA216" s="40"/>
      <c r="AD216" s="26">
        <v>138027</v>
      </c>
      <c r="AE216" s="48" t="s">
        <v>1318</v>
      </c>
      <c r="AF216" s="128">
        <v>0.124</v>
      </c>
      <c r="AG216" s="125">
        <v>9904</v>
      </c>
      <c r="AH216" s="52" t="s">
        <v>780</v>
      </c>
      <c r="AI216" s="52" t="s">
        <v>1251</v>
      </c>
      <c r="AJ216" s="39" t="s">
        <v>672</v>
      </c>
      <c r="AK216" s="62" t="s">
        <v>501</v>
      </c>
    </row>
    <row r="217" spans="1:37" customFormat="1" x14ac:dyDescent="0.25">
      <c r="A217" s="38"/>
      <c r="B217" s="137" t="s">
        <v>782</v>
      </c>
      <c r="C217" s="44"/>
      <c r="D217" s="39"/>
      <c r="E217" s="44" t="s">
        <v>800</v>
      </c>
      <c r="F217" s="44" t="s">
        <v>801</v>
      </c>
      <c r="G217" s="45" t="s">
        <v>1304</v>
      </c>
      <c r="H217" s="45">
        <v>9620</v>
      </c>
      <c r="I217" s="39">
        <v>479</v>
      </c>
      <c r="J217" s="39" t="s">
        <v>1303</v>
      </c>
      <c r="K217" s="39"/>
      <c r="L217" s="10" t="s">
        <v>1309</v>
      </c>
      <c r="M217" s="44" t="s">
        <v>802</v>
      </c>
      <c r="O217" s="10" t="s">
        <v>600</v>
      </c>
      <c r="P217" s="53"/>
      <c r="Q217" s="10">
        <v>569</v>
      </c>
      <c r="R217" s="10">
        <v>353</v>
      </c>
      <c r="S217" s="10">
        <v>510</v>
      </c>
      <c r="T217" s="10">
        <v>547</v>
      </c>
      <c r="U217" s="10">
        <v>353</v>
      </c>
      <c r="V217" s="10">
        <v>302</v>
      </c>
      <c r="W217" s="10">
        <v>302</v>
      </c>
      <c r="X217" s="175">
        <f t="shared" si="17"/>
        <v>-51</v>
      </c>
      <c r="Y217" s="35">
        <f t="shared" si="16"/>
        <v>0</v>
      </c>
      <c r="Z217" s="40" t="s">
        <v>1167</v>
      </c>
      <c r="AA217" s="40"/>
      <c r="AC217" s="26">
        <v>344205</v>
      </c>
      <c r="AD217" s="26">
        <v>132819</v>
      </c>
      <c r="AE217" s="48" t="s">
        <v>1318</v>
      </c>
      <c r="AF217" s="128">
        <v>0.124</v>
      </c>
      <c r="AG217" s="125">
        <v>9904</v>
      </c>
      <c r="AH217" s="52" t="s">
        <v>780</v>
      </c>
      <c r="AI217" s="52" t="s">
        <v>1251</v>
      </c>
      <c r="AJ217" s="39" t="s">
        <v>803</v>
      </c>
      <c r="AK217" s="62" t="s">
        <v>501</v>
      </c>
    </row>
    <row r="218" spans="1:37" customFormat="1" hidden="1" x14ac:dyDescent="0.25">
      <c r="A218" s="153"/>
      <c r="B218" s="112" t="s">
        <v>782</v>
      </c>
      <c r="C218" s="2"/>
      <c r="D218" s="1"/>
      <c r="E218" s="155" t="s">
        <v>146</v>
      </c>
      <c r="F218" s="155" t="s">
        <v>232</v>
      </c>
      <c r="G218" s="7" t="s">
        <v>1304</v>
      </c>
      <c r="H218" s="21">
        <v>9713</v>
      </c>
      <c r="I218" s="22">
        <v>550</v>
      </c>
      <c r="J218" s="159" t="s">
        <v>1303</v>
      </c>
      <c r="K218" s="22"/>
      <c r="L218" s="160" t="s">
        <v>1309</v>
      </c>
      <c r="M218" s="2" t="s">
        <v>148</v>
      </c>
      <c r="N218" s="22"/>
      <c r="O218" s="22" t="s">
        <v>1520</v>
      </c>
      <c r="P218" s="36"/>
      <c r="Q218" s="22"/>
      <c r="R218" s="22"/>
      <c r="S218" s="22"/>
      <c r="T218" s="22"/>
      <c r="U218" s="22"/>
      <c r="V218" s="22"/>
      <c r="W218" s="22"/>
      <c r="X218" s="175">
        <f t="shared" si="17"/>
        <v>0</v>
      </c>
      <c r="Y218" s="32">
        <f t="shared" si="16"/>
        <v>0</v>
      </c>
      <c r="Z218" s="56" t="s">
        <v>1135</v>
      </c>
      <c r="AA218" s="63"/>
      <c r="AB218" s="93"/>
      <c r="AC218" s="164">
        <v>314480</v>
      </c>
      <c r="AD218" s="157">
        <v>28648</v>
      </c>
      <c r="AE218" s="160" t="s">
        <v>1318</v>
      </c>
      <c r="AF218" s="167">
        <v>5.5E-2</v>
      </c>
      <c r="AG218" s="170"/>
      <c r="AH218" s="166" t="s">
        <v>861</v>
      </c>
      <c r="AI218" s="166" t="s">
        <v>1251</v>
      </c>
      <c r="AJ218" s="1" t="s">
        <v>233</v>
      </c>
    </row>
    <row r="219" spans="1:37" customFormat="1" x14ac:dyDescent="0.25">
      <c r="A219" s="38"/>
      <c r="B219" s="137" t="s">
        <v>782</v>
      </c>
      <c r="C219" s="44"/>
      <c r="D219" s="39"/>
      <c r="E219" s="44" t="s">
        <v>1338</v>
      </c>
      <c r="F219" s="44" t="s">
        <v>1339</v>
      </c>
      <c r="G219" s="45" t="s">
        <v>1304</v>
      </c>
      <c r="H219" s="45">
        <v>4959</v>
      </c>
      <c r="I219" s="39">
        <v>479</v>
      </c>
      <c r="J219" s="39" t="s">
        <v>1303</v>
      </c>
      <c r="K219" s="39"/>
      <c r="L219" s="12" t="s">
        <v>1309</v>
      </c>
      <c r="M219" s="44" t="s">
        <v>605</v>
      </c>
      <c r="O219" s="10" t="s">
        <v>600</v>
      </c>
      <c r="P219" s="53"/>
      <c r="Q219" s="10">
        <v>61</v>
      </c>
      <c r="R219" s="10">
        <v>48</v>
      </c>
      <c r="S219" s="10">
        <v>57</v>
      </c>
      <c r="T219" s="10">
        <v>53</v>
      </c>
      <c r="U219" s="10">
        <v>50</v>
      </c>
      <c r="V219" s="10">
        <v>59</v>
      </c>
      <c r="W219" s="10">
        <v>59</v>
      </c>
      <c r="X219" s="175">
        <f t="shared" si="17"/>
        <v>9</v>
      </c>
      <c r="Y219" s="35">
        <f t="shared" si="16"/>
        <v>0</v>
      </c>
      <c r="Z219" s="40" t="s">
        <v>1167</v>
      </c>
      <c r="AA219" s="62"/>
      <c r="AC219" s="26">
        <v>346146</v>
      </c>
      <c r="AD219" s="26">
        <v>147057</v>
      </c>
      <c r="AE219" s="48" t="s">
        <v>1318</v>
      </c>
      <c r="AF219" s="128">
        <v>0.14299999999999999</v>
      </c>
      <c r="AG219" s="125">
        <v>9812</v>
      </c>
      <c r="AH219" s="52" t="s">
        <v>916</v>
      </c>
      <c r="AI219" s="52" t="s">
        <v>1251</v>
      </c>
      <c r="AJ219" s="39" t="s">
        <v>674</v>
      </c>
      <c r="AK219" s="62" t="s">
        <v>496</v>
      </c>
    </row>
    <row r="220" spans="1:37" customFormat="1" hidden="1" x14ac:dyDescent="0.25">
      <c r="A220" s="38"/>
      <c r="B220" s="137" t="s">
        <v>782</v>
      </c>
      <c r="C220" s="11"/>
      <c r="D220" s="10"/>
      <c r="E220" s="2" t="s">
        <v>1161</v>
      </c>
      <c r="F220" s="44" t="s">
        <v>239</v>
      </c>
      <c r="G220" s="7" t="s">
        <v>1304</v>
      </c>
      <c r="H220" s="45">
        <v>9720</v>
      </c>
      <c r="I220" s="1">
        <v>550</v>
      </c>
      <c r="J220" s="1" t="s">
        <v>1303</v>
      </c>
      <c r="K220" s="1"/>
      <c r="L220" s="160" t="s">
        <v>1309</v>
      </c>
      <c r="M220" s="2" t="s">
        <v>255</v>
      </c>
      <c r="N220" s="93"/>
      <c r="O220" s="47" t="s">
        <v>1520</v>
      </c>
      <c r="P220" s="36"/>
      <c r="Q220" s="10">
        <v>5768</v>
      </c>
      <c r="R220" s="10"/>
      <c r="S220" s="10"/>
      <c r="T220" s="10"/>
      <c r="U220" s="10"/>
      <c r="V220" s="10"/>
      <c r="W220" s="10"/>
      <c r="X220" s="175">
        <f t="shared" si="17"/>
        <v>0</v>
      </c>
      <c r="Y220" s="32">
        <f t="shared" ref="Y220:Y231" si="18">+W220-V220</f>
        <v>0</v>
      </c>
      <c r="Z220" s="40" t="s">
        <v>1549</v>
      </c>
      <c r="AA220" s="63"/>
      <c r="AB220" s="93"/>
      <c r="AC220" s="21">
        <v>361746</v>
      </c>
      <c r="AD220" s="26">
        <v>133267</v>
      </c>
      <c r="AE220" s="1" t="s">
        <v>1355</v>
      </c>
      <c r="AF220" s="143">
        <v>0.08</v>
      </c>
      <c r="AG220" s="142">
        <v>9908</v>
      </c>
      <c r="AH220" s="22" t="s">
        <v>529</v>
      </c>
      <c r="AI220" s="166" t="s">
        <v>1251</v>
      </c>
      <c r="AJ220" s="39" t="s">
        <v>256</v>
      </c>
      <c r="AK220" s="62" t="s">
        <v>498</v>
      </c>
    </row>
    <row r="221" spans="1:37" customFormat="1" x14ac:dyDescent="0.25">
      <c r="A221" s="154"/>
      <c r="B221" s="112"/>
      <c r="C221" s="155"/>
      <c r="D221" s="22"/>
      <c r="E221" s="44" t="s">
        <v>1020</v>
      </c>
      <c r="F221" s="44" t="s">
        <v>828</v>
      </c>
      <c r="G221" s="7"/>
      <c r="H221" s="45">
        <v>5892</v>
      </c>
      <c r="I221" s="1"/>
      <c r="J221" s="1"/>
      <c r="K221" s="1"/>
      <c r="L221" s="22"/>
      <c r="M221" s="2"/>
      <c r="N221" s="93"/>
      <c r="O221" s="10" t="s">
        <v>816</v>
      </c>
      <c r="P221" s="36"/>
      <c r="Q221" s="22"/>
      <c r="R221" s="22">
        <v>0</v>
      </c>
      <c r="S221" s="22"/>
      <c r="T221" s="22"/>
      <c r="U221" s="22">
        <v>100</v>
      </c>
      <c r="V221" s="22">
        <v>100</v>
      </c>
      <c r="W221" s="22">
        <v>100</v>
      </c>
      <c r="X221" s="175">
        <f t="shared" si="17"/>
        <v>0</v>
      </c>
      <c r="Y221" s="32">
        <f t="shared" si="18"/>
        <v>0</v>
      </c>
      <c r="Z221" s="40" t="s">
        <v>1167</v>
      </c>
      <c r="AA221" s="63"/>
      <c r="AB221" s="93"/>
      <c r="AC221" s="21"/>
      <c r="AD221" s="21">
        <v>563963</v>
      </c>
      <c r="AE221" s="163"/>
      <c r="AF221" s="167"/>
      <c r="AG221" s="169"/>
      <c r="AH221" s="166"/>
      <c r="AI221" s="166"/>
      <c r="AJ221" s="1" t="s">
        <v>1314</v>
      </c>
      <c r="AK221" s="62" t="s">
        <v>500</v>
      </c>
    </row>
    <row r="222" spans="1:37" customFormat="1" ht="21" x14ac:dyDescent="0.25">
      <c r="A222" s="18"/>
      <c r="B222" s="137" t="s">
        <v>782</v>
      </c>
      <c r="C222" s="44"/>
      <c r="D222" s="39"/>
      <c r="E222" s="44" t="s">
        <v>1020</v>
      </c>
      <c r="F222" s="44" t="s">
        <v>1021</v>
      </c>
      <c r="G222" s="45" t="s">
        <v>1304</v>
      </c>
      <c r="H222" s="45">
        <v>6396</v>
      </c>
      <c r="I222" s="39">
        <v>440</v>
      </c>
      <c r="J222" s="39" t="s">
        <v>1303</v>
      </c>
      <c r="K222" s="39"/>
      <c r="L222" s="10" t="s">
        <v>1309</v>
      </c>
      <c r="M222" s="44" t="s">
        <v>1022</v>
      </c>
      <c r="O222" s="10" t="s">
        <v>1023</v>
      </c>
      <c r="P222" s="53"/>
      <c r="Q222" s="10">
        <v>6956</v>
      </c>
      <c r="R222" s="22">
        <v>4356</v>
      </c>
      <c r="S222" s="10">
        <v>5201</v>
      </c>
      <c r="T222" s="10">
        <v>5052</v>
      </c>
      <c r="U222" s="22">
        <v>4145</v>
      </c>
      <c r="V222" s="10">
        <v>4081</v>
      </c>
      <c r="W222" s="22">
        <v>3940</v>
      </c>
      <c r="X222" s="175">
        <f t="shared" si="17"/>
        <v>-205</v>
      </c>
      <c r="Y222" s="35">
        <f t="shared" si="18"/>
        <v>-141</v>
      </c>
      <c r="Z222" s="176" t="s">
        <v>427</v>
      </c>
      <c r="AA222" s="62"/>
      <c r="AC222" s="26">
        <v>309906</v>
      </c>
      <c r="AD222" s="26">
        <v>139397</v>
      </c>
      <c r="AE222" s="48" t="s">
        <v>1318</v>
      </c>
      <c r="AF222" s="128">
        <v>0.06</v>
      </c>
      <c r="AG222" s="125"/>
      <c r="AH222" s="52" t="s">
        <v>860</v>
      </c>
      <c r="AI222" s="52" t="s">
        <v>1251</v>
      </c>
      <c r="AJ222" s="39" t="s">
        <v>1024</v>
      </c>
      <c r="AK222" s="62" t="s">
        <v>500</v>
      </c>
    </row>
    <row r="223" spans="1:37" customFormat="1" x14ac:dyDescent="0.25">
      <c r="A223" s="153"/>
      <c r="B223" s="112">
        <v>36325</v>
      </c>
      <c r="C223" s="2"/>
      <c r="D223" s="1"/>
      <c r="E223" s="155" t="s">
        <v>14</v>
      </c>
      <c r="F223" s="155" t="s">
        <v>17</v>
      </c>
      <c r="G223" s="7" t="s">
        <v>1304</v>
      </c>
      <c r="H223" s="21">
        <v>6599</v>
      </c>
      <c r="I223" s="22"/>
      <c r="J223" s="158"/>
      <c r="K223" s="22"/>
      <c r="L223" s="155"/>
      <c r="M223" s="155" t="s">
        <v>883</v>
      </c>
      <c r="N223" s="22" t="s">
        <v>1320</v>
      </c>
      <c r="O223" s="10" t="s">
        <v>349</v>
      </c>
      <c r="P223" s="36"/>
      <c r="Q223" s="22">
        <v>1510</v>
      </c>
      <c r="R223" s="250">
        <v>1</v>
      </c>
      <c r="S223" s="22">
        <v>1382</v>
      </c>
      <c r="T223" s="250">
        <v>1446</v>
      </c>
      <c r="U223" s="250">
        <v>1</v>
      </c>
      <c r="V223" s="250">
        <v>0</v>
      </c>
      <c r="W223" s="250">
        <v>0</v>
      </c>
      <c r="X223" s="175">
        <f t="shared" si="17"/>
        <v>-1</v>
      </c>
      <c r="Y223" s="32">
        <f t="shared" si="18"/>
        <v>0</v>
      </c>
      <c r="Z223" s="40" t="s">
        <v>1167</v>
      </c>
      <c r="AA223" s="63"/>
      <c r="AB223" s="93"/>
      <c r="AC223" s="21"/>
      <c r="AD223" s="21">
        <v>138049</v>
      </c>
      <c r="AE223" s="160" t="s">
        <v>1355</v>
      </c>
      <c r="AF223" s="167">
        <v>2.5000000000000001E-2</v>
      </c>
      <c r="AG223" s="170"/>
      <c r="AH223" s="166" t="s">
        <v>861</v>
      </c>
      <c r="AI223" s="172"/>
      <c r="AJ223" s="22" t="s">
        <v>791</v>
      </c>
      <c r="AK223" s="62" t="s">
        <v>496</v>
      </c>
    </row>
    <row r="224" spans="1:37" customFormat="1" x14ac:dyDescent="0.25">
      <c r="A224" s="153"/>
      <c r="B224" s="112">
        <v>36325</v>
      </c>
      <c r="C224" s="2"/>
      <c r="D224" s="1"/>
      <c r="E224" s="155" t="s">
        <v>14</v>
      </c>
      <c r="F224" s="155" t="s">
        <v>19</v>
      </c>
      <c r="G224" s="7" t="s">
        <v>1304</v>
      </c>
      <c r="H224" s="21">
        <v>9705</v>
      </c>
      <c r="I224" s="22"/>
      <c r="J224" s="158"/>
      <c r="K224" s="22"/>
      <c r="L224" s="155"/>
      <c r="M224" s="155" t="s">
        <v>883</v>
      </c>
      <c r="N224" s="22" t="s">
        <v>1320</v>
      </c>
      <c r="O224" s="10" t="s">
        <v>349</v>
      </c>
      <c r="P224" s="36"/>
      <c r="Q224" s="22">
        <v>979</v>
      </c>
      <c r="R224" s="22">
        <v>749</v>
      </c>
      <c r="S224" s="22">
        <v>1068</v>
      </c>
      <c r="T224" s="22">
        <v>572</v>
      </c>
      <c r="U224" s="22">
        <v>638</v>
      </c>
      <c r="V224" s="22">
        <v>776</v>
      </c>
      <c r="W224" s="22">
        <v>776</v>
      </c>
      <c r="X224" s="175">
        <f t="shared" si="17"/>
        <v>138</v>
      </c>
      <c r="Y224" s="32">
        <f t="shared" si="18"/>
        <v>0</v>
      </c>
      <c r="Z224" s="40" t="s">
        <v>1167</v>
      </c>
      <c r="AA224" s="63"/>
      <c r="AB224" s="93"/>
      <c r="AC224" s="21"/>
      <c r="AD224" s="21">
        <v>586533</v>
      </c>
      <c r="AE224" s="160" t="s">
        <v>1355</v>
      </c>
      <c r="AF224" s="167">
        <v>2.5000000000000001E-2</v>
      </c>
      <c r="AG224" s="170"/>
      <c r="AH224" s="166" t="s">
        <v>861</v>
      </c>
      <c r="AI224" s="172"/>
      <c r="AJ224" s="22" t="s">
        <v>791</v>
      </c>
      <c r="AK224" s="62" t="s">
        <v>496</v>
      </c>
    </row>
    <row r="225" spans="1:37" customFormat="1" x14ac:dyDescent="0.25">
      <c r="A225" s="18"/>
      <c r="B225" s="137" t="s">
        <v>782</v>
      </c>
      <c r="C225" s="41"/>
      <c r="D225" s="10"/>
      <c r="E225" s="2" t="s">
        <v>602</v>
      </c>
      <c r="F225" s="44" t="s">
        <v>603</v>
      </c>
      <c r="G225" s="7" t="s">
        <v>1304</v>
      </c>
      <c r="H225" s="45">
        <v>4724</v>
      </c>
      <c r="I225" s="1">
        <v>479</v>
      </c>
      <c r="J225" s="1" t="s">
        <v>1303</v>
      </c>
      <c r="K225" s="1"/>
      <c r="L225" s="22" t="s">
        <v>1309</v>
      </c>
      <c r="M225" s="2" t="s">
        <v>602</v>
      </c>
      <c r="N225" s="93"/>
      <c r="O225" s="10" t="s">
        <v>600</v>
      </c>
      <c r="P225" s="36"/>
      <c r="Q225" s="22">
        <v>55</v>
      </c>
      <c r="R225" s="10">
        <v>33</v>
      </c>
      <c r="S225" s="10">
        <v>57</v>
      </c>
      <c r="T225" s="10">
        <v>50</v>
      </c>
      <c r="U225" s="10">
        <v>44</v>
      </c>
      <c r="V225" s="10">
        <v>51</v>
      </c>
      <c r="W225" s="10">
        <v>51</v>
      </c>
      <c r="X225" s="175">
        <f t="shared" si="17"/>
        <v>7</v>
      </c>
      <c r="Y225" s="32">
        <f t="shared" si="18"/>
        <v>0</v>
      </c>
      <c r="Z225" s="40" t="s">
        <v>1167</v>
      </c>
      <c r="AA225" s="63"/>
      <c r="AB225" s="93"/>
      <c r="AC225" s="21">
        <v>357767</v>
      </c>
      <c r="AD225" s="26">
        <v>137904</v>
      </c>
      <c r="AE225" s="163" t="s">
        <v>1355</v>
      </c>
      <c r="AF225" s="167">
        <v>6.5000000000000002E-2</v>
      </c>
      <c r="AG225" s="169"/>
      <c r="AH225" s="166" t="s">
        <v>861</v>
      </c>
      <c r="AI225" s="166" t="s">
        <v>1251</v>
      </c>
      <c r="AJ225" s="39" t="s">
        <v>671</v>
      </c>
      <c r="AK225" s="62" t="s">
        <v>496</v>
      </c>
    </row>
    <row r="226" spans="1:37" customFormat="1" x14ac:dyDescent="0.25">
      <c r="A226" s="153"/>
      <c r="B226" s="112" t="s">
        <v>782</v>
      </c>
      <c r="C226" s="2"/>
      <c r="D226" s="1"/>
      <c r="E226" s="2" t="s">
        <v>602</v>
      </c>
      <c r="F226" s="2" t="s">
        <v>978</v>
      </c>
      <c r="G226" s="7" t="s">
        <v>1304</v>
      </c>
      <c r="H226" s="7">
        <v>6682</v>
      </c>
      <c r="I226" s="1">
        <v>441</v>
      </c>
      <c r="J226" s="1" t="s">
        <v>1303</v>
      </c>
      <c r="K226" s="1"/>
      <c r="L226" s="22" t="s">
        <v>1309</v>
      </c>
      <c r="M226" s="2" t="s">
        <v>602</v>
      </c>
      <c r="N226" s="93"/>
      <c r="O226" s="22" t="s">
        <v>873</v>
      </c>
      <c r="P226" s="36"/>
      <c r="Q226" s="22">
        <v>18</v>
      </c>
      <c r="R226" s="22">
        <v>10</v>
      </c>
      <c r="S226" s="22">
        <v>20</v>
      </c>
      <c r="T226" s="22">
        <v>9</v>
      </c>
      <c r="U226" s="22">
        <v>7</v>
      </c>
      <c r="V226" s="22">
        <v>9</v>
      </c>
      <c r="W226" s="22">
        <v>9</v>
      </c>
      <c r="X226" s="175">
        <f t="shared" si="17"/>
        <v>2</v>
      </c>
      <c r="Y226" s="32">
        <f t="shared" si="18"/>
        <v>0</v>
      </c>
      <c r="Z226" s="40" t="s">
        <v>1167</v>
      </c>
      <c r="AA226" s="63"/>
      <c r="AB226" s="93"/>
      <c r="AC226" s="21">
        <v>357772</v>
      </c>
      <c r="AD226" s="21">
        <v>137936</v>
      </c>
      <c r="AE226" s="163" t="s">
        <v>1355</v>
      </c>
      <c r="AF226" s="167">
        <v>0.06</v>
      </c>
      <c r="AG226" s="169"/>
      <c r="AH226" s="166" t="s">
        <v>861</v>
      </c>
      <c r="AI226" s="166" t="s">
        <v>1251</v>
      </c>
      <c r="AJ226" s="1" t="s">
        <v>671</v>
      </c>
      <c r="AK226" s="62" t="s">
        <v>496</v>
      </c>
    </row>
    <row r="227" spans="1:37" customFormat="1" hidden="1" x14ac:dyDescent="0.25">
      <c r="A227" s="38"/>
      <c r="B227" s="137" t="s">
        <v>782</v>
      </c>
      <c r="C227" s="44"/>
      <c r="D227" s="39"/>
      <c r="E227" s="11" t="s">
        <v>44</v>
      </c>
      <c r="F227" s="11" t="s">
        <v>284</v>
      </c>
      <c r="G227" s="45" t="s">
        <v>1304</v>
      </c>
      <c r="H227" s="26">
        <v>9744</v>
      </c>
      <c r="I227" s="10"/>
      <c r="J227" s="27"/>
      <c r="K227" s="10"/>
      <c r="L227" s="11"/>
      <c r="M227" s="11" t="s">
        <v>44</v>
      </c>
      <c r="N227" s="10"/>
      <c r="O227" s="30" t="s">
        <v>1520</v>
      </c>
      <c r="P227" s="53"/>
      <c r="Q227" s="10"/>
      <c r="R227" s="10"/>
      <c r="S227" s="10"/>
      <c r="T227" s="10"/>
      <c r="U227" s="10"/>
      <c r="V227" s="10"/>
      <c r="W227" s="10"/>
      <c r="X227" s="175">
        <f t="shared" si="17"/>
        <v>0</v>
      </c>
      <c r="Y227" s="35">
        <f t="shared" si="18"/>
        <v>0</v>
      </c>
      <c r="Z227" s="40" t="s">
        <v>253</v>
      </c>
      <c r="AA227" s="62"/>
      <c r="AC227" s="37"/>
      <c r="AD227" s="26"/>
      <c r="AE227" s="12" t="s">
        <v>1355</v>
      </c>
      <c r="AF227" s="128">
        <v>5.5E-2</v>
      </c>
      <c r="AG227" s="126"/>
      <c r="AH227" s="52" t="s">
        <v>861</v>
      </c>
      <c r="AI227" s="52" t="s">
        <v>1251</v>
      </c>
      <c r="AJ227" s="10" t="s">
        <v>110</v>
      </c>
    </row>
    <row r="228" spans="1:37" customFormat="1" x14ac:dyDescent="0.25">
      <c r="A228" s="154"/>
      <c r="B228" s="112">
        <v>36325</v>
      </c>
      <c r="C228" s="2"/>
      <c r="D228" s="1"/>
      <c r="E228" s="155" t="s">
        <v>890</v>
      </c>
      <c r="F228" s="155" t="s">
        <v>891</v>
      </c>
      <c r="G228" s="7" t="s">
        <v>1304</v>
      </c>
      <c r="H228" s="21">
        <v>9829</v>
      </c>
      <c r="I228" s="22"/>
      <c r="J228" s="158"/>
      <c r="K228" s="22"/>
      <c r="L228" s="155"/>
      <c r="M228" s="155"/>
      <c r="N228" s="22" t="s">
        <v>1320</v>
      </c>
      <c r="O228" s="17" t="s">
        <v>349</v>
      </c>
      <c r="P228" s="36"/>
      <c r="Q228" s="22">
        <v>2500</v>
      </c>
      <c r="R228" s="22">
        <v>995</v>
      </c>
      <c r="S228" s="22">
        <v>2365</v>
      </c>
      <c r="T228" s="22">
        <v>2138</v>
      </c>
      <c r="U228" s="22">
        <v>1697</v>
      </c>
      <c r="V228" s="22">
        <v>1716</v>
      </c>
      <c r="W228" s="22">
        <v>1716</v>
      </c>
      <c r="X228" s="175">
        <f t="shared" si="17"/>
        <v>19</v>
      </c>
      <c r="Y228" s="32">
        <f t="shared" si="18"/>
        <v>0</v>
      </c>
      <c r="Z228" s="40" t="s">
        <v>1167</v>
      </c>
      <c r="AA228" s="63"/>
      <c r="AB228" s="93"/>
      <c r="AC228" s="21"/>
      <c r="AD228" s="21">
        <v>246944</v>
      </c>
      <c r="AE228" s="160" t="s">
        <v>1355</v>
      </c>
      <c r="AF228" s="167"/>
      <c r="AG228" s="170"/>
      <c r="AH228" s="166"/>
      <c r="AI228" s="166" t="s">
        <v>1251</v>
      </c>
      <c r="AJ228" s="22"/>
      <c r="AK228" s="62" t="s">
        <v>500</v>
      </c>
    </row>
    <row r="229" spans="1:37" customFormat="1" x14ac:dyDescent="0.25">
      <c r="A229" s="153"/>
      <c r="B229" s="112" t="s">
        <v>782</v>
      </c>
      <c r="C229" s="2"/>
      <c r="D229" s="1"/>
      <c r="E229" s="2" t="s">
        <v>1081</v>
      </c>
      <c r="F229" s="2" t="s">
        <v>307</v>
      </c>
      <c r="G229" s="7" t="s">
        <v>1304</v>
      </c>
      <c r="H229" s="7">
        <v>6464</v>
      </c>
      <c r="I229" s="1">
        <v>601</v>
      </c>
      <c r="J229" s="1" t="s">
        <v>1303</v>
      </c>
      <c r="K229" s="1"/>
      <c r="L229" s="22" t="s">
        <v>1309</v>
      </c>
      <c r="M229" s="2" t="s">
        <v>1390</v>
      </c>
      <c r="N229" s="93"/>
      <c r="O229" s="22" t="s">
        <v>293</v>
      </c>
      <c r="P229" s="36"/>
      <c r="Q229" s="22">
        <v>0</v>
      </c>
      <c r="R229" s="22">
        <v>2</v>
      </c>
      <c r="S229" s="22">
        <v>15</v>
      </c>
      <c r="T229" s="22">
        <v>12</v>
      </c>
      <c r="U229" s="22">
        <v>2</v>
      </c>
      <c r="V229" s="22">
        <v>21</v>
      </c>
      <c r="W229" s="22">
        <v>21</v>
      </c>
      <c r="X229" s="175">
        <f t="shared" si="17"/>
        <v>19</v>
      </c>
      <c r="Y229" s="32">
        <f t="shared" si="18"/>
        <v>0</v>
      </c>
      <c r="Z229" s="40" t="s">
        <v>1167</v>
      </c>
      <c r="AA229" s="115"/>
      <c r="AB229" s="93"/>
      <c r="AC229" s="21">
        <v>313488</v>
      </c>
      <c r="AD229" s="21">
        <v>290545</v>
      </c>
      <c r="AE229" s="163" t="s">
        <v>1318</v>
      </c>
      <c r="AF229" s="143">
        <v>0.33</v>
      </c>
      <c r="AG229" s="142">
        <v>9908</v>
      </c>
      <c r="AH229" s="22" t="s">
        <v>521</v>
      </c>
      <c r="AI229" s="166" t="s">
        <v>1251</v>
      </c>
      <c r="AJ229" s="1" t="s">
        <v>1377</v>
      </c>
      <c r="AK229" s="62" t="s">
        <v>501</v>
      </c>
    </row>
    <row r="230" spans="1:37" customFormat="1" x14ac:dyDescent="0.25">
      <c r="A230" s="153"/>
      <c r="B230" s="112">
        <v>36480</v>
      </c>
      <c r="C230" s="2"/>
      <c r="D230" s="1"/>
      <c r="E230" s="155" t="s">
        <v>1081</v>
      </c>
      <c r="F230" s="155" t="s">
        <v>1082</v>
      </c>
      <c r="G230" s="7" t="s">
        <v>1304</v>
      </c>
      <c r="H230" s="21">
        <v>9810</v>
      </c>
      <c r="I230" s="22"/>
      <c r="J230" s="158"/>
      <c r="K230" s="22"/>
      <c r="L230" s="155"/>
      <c r="M230" s="155" t="s">
        <v>883</v>
      </c>
      <c r="N230" s="22" t="s">
        <v>1320</v>
      </c>
      <c r="O230" s="161" t="s">
        <v>1415</v>
      </c>
      <c r="P230" s="36"/>
      <c r="Q230" s="22">
        <v>349</v>
      </c>
      <c r="R230" s="22">
        <v>19</v>
      </c>
      <c r="S230" s="22">
        <v>336</v>
      </c>
      <c r="T230" s="22">
        <v>32</v>
      </c>
      <c r="U230" s="22">
        <v>18</v>
      </c>
      <c r="V230" s="22">
        <v>24</v>
      </c>
      <c r="W230" s="22">
        <v>24</v>
      </c>
      <c r="X230" s="175">
        <f t="shared" si="17"/>
        <v>6</v>
      </c>
      <c r="Y230" s="32">
        <f t="shared" si="18"/>
        <v>0</v>
      </c>
      <c r="Z230" s="40" t="s">
        <v>1167</v>
      </c>
      <c r="AA230" s="63"/>
      <c r="AB230" s="93"/>
      <c r="AC230" s="21"/>
      <c r="AD230" s="21">
        <v>166430</v>
      </c>
      <c r="AE230" s="160" t="s">
        <v>1355</v>
      </c>
      <c r="AF230" s="167">
        <v>5.5E-2</v>
      </c>
      <c r="AG230" s="170"/>
      <c r="AH230" s="166" t="s">
        <v>861</v>
      </c>
      <c r="AI230" s="166" t="s">
        <v>1251</v>
      </c>
      <c r="AJ230" s="22"/>
      <c r="AK230" s="62" t="s">
        <v>501</v>
      </c>
    </row>
    <row r="231" spans="1:37" customFormat="1" x14ac:dyDescent="0.25">
      <c r="A231" s="18"/>
      <c r="B231" s="137" t="s">
        <v>782</v>
      </c>
      <c r="C231" s="44"/>
      <c r="D231" s="39"/>
      <c r="E231" s="44" t="s">
        <v>866</v>
      </c>
      <c r="F231" s="44" t="s">
        <v>546</v>
      </c>
      <c r="G231" s="45" t="s">
        <v>1304</v>
      </c>
      <c r="H231" s="45">
        <v>9617</v>
      </c>
      <c r="I231" s="39">
        <v>600</v>
      </c>
      <c r="J231" s="39" t="s">
        <v>1303</v>
      </c>
      <c r="K231" s="39"/>
      <c r="L231" s="10" t="s">
        <v>1309</v>
      </c>
      <c r="M231" s="44" t="s">
        <v>867</v>
      </c>
      <c r="O231" s="10" t="s">
        <v>1254</v>
      </c>
      <c r="P231" s="53"/>
      <c r="Q231" s="17">
        <v>90</v>
      </c>
      <c r="R231" s="17">
        <v>90</v>
      </c>
      <c r="S231" s="17">
        <v>90</v>
      </c>
      <c r="T231" s="17">
        <v>90</v>
      </c>
      <c r="U231" s="17">
        <v>90</v>
      </c>
      <c r="V231" s="17">
        <v>90</v>
      </c>
      <c r="W231" s="17">
        <v>90</v>
      </c>
      <c r="X231" s="175">
        <f t="shared" ref="X231:X262" si="19">+W231-U231</f>
        <v>0</v>
      </c>
      <c r="Y231" s="35">
        <f t="shared" si="18"/>
        <v>0</v>
      </c>
      <c r="Z231" s="40" t="s">
        <v>1167</v>
      </c>
      <c r="AA231" s="62"/>
      <c r="AC231" s="26">
        <v>370002</v>
      </c>
      <c r="AD231" s="26">
        <v>26585</v>
      </c>
      <c r="AE231" s="48" t="s">
        <v>1318</v>
      </c>
      <c r="AF231" s="128">
        <v>0.03</v>
      </c>
      <c r="AG231" s="125"/>
      <c r="AH231" s="52" t="s">
        <v>861</v>
      </c>
      <c r="AI231" s="52" t="s">
        <v>1251</v>
      </c>
      <c r="AJ231" s="39" t="s">
        <v>868</v>
      </c>
      <c r="AK231" s="62" t="s">
        <v>496</v>
      </c>
    </row>
    <row r="232" spans="1:37" customFormat="1" x14ac:dyDescent="0.25">
      <c r="A232" s="153"/>
      <c r="B232" s="112"/>
      <c r="C232" s="2"/>
      <c r="D232" s="1"/>
      <c r="E232" s="155" t="s">
        <v>1102</v>
      </c>
      <c r="F232" s="155" t="s">
        <v>285</v>
      </c>
      <c r="G232" s="7"/>
      <c r="H232" s="21">
        <v>9746</v>
      </c>
      <c r="I232" s="22"/>
      <c r="J232" s="158"/>
      <c r="K232" s="22"/>
      <c r="L232" s="155"/>
      <c r="M232" s="155"/>
      <c r="N232" s="22"/>
      <c r="O232" s="161" t="s">
        <v>1520</v>
      </c>
      <c r="P232" s="36"/>
      <c r="Q232" s="22"/>
      <c r="R232" s="22">
        <v>743</v>
      </c>
      <c r="S232" s="22"/>
      <c r="T232" s="22"/>
      <c r="U232" s="22">
        <v>945</v>
      </c>
      <c r="V232" s="22">
        <v>814</v>
      </c>
      <c r="W232" s="22">
        <v>814</v>
      </c>
      <c r="X232" s="175">
        <f t="shared" si="19"/>
        <v>-131</v>
      </c>
      <c r="Y232" s="32"/>
      <c r="Z232" s="40" t="s">
        <v>1167</v>
      </c>
      <c r="AA232" s="63"/>
      <c r="AB232" s="93"/>
      <c r="AC232" s="21"/>
      <c r="AD232" s="21">
        <v>500676</v>
      </c>
      <c r="AE232" s="160"/>
      <c r="AF232" s="167"/>
      <c r="AG232" s="170"/>
      <c r="AH232" s="166"/>
      <c r="AI232" s="166"/>
      <c r="AJ232" s="22"/>
      <c r="AK232" s="62" t="s">
        <v>498</v>
      </c>
    </row>
    <row r="233" spans="1:37" customFormat="1" x14ac:dyDescent="0.25">
      <c r="A233" s="154"/>
      <c r="B233" s="112" t="s">
        <v>782</v>
      </c>
      <c r="C233" s="2"/>
      <c r="D233" s="1"/>
      <c r="E233" s="155" t="s">
        <v>1241</v>
      </c>
      <c r="F233" s="155" t="s">
        <v>1232</v>
      </c>
      <c r="G233" s="7" t="s">
        <v>1304</v>
      </c>
      <c r="H233" s="21">
        <v>9763</v>
      </c>
      <c r="I233" s="22"/>
      <c r="J233" s="158"/>
      <c r="K233" s="22"/>
      <c r="L233" s="155"/>
      <c r="M233" s="155" t="s">
        <v>1241</v>
      </c>
      <c r="N233" s="22"/>
      <c r="O233" s="161" t="s">
        <v>1033</v>
      </c>
      <c r="P233" s="36"/>
      <c r="Q233" s="22">
        <v>134</v>
      </c>
      <c r="R233" s="22">
        <v>68</v>
      </c>
      <c r="S233" s="22">
        <v>139</v>
      </c>
      <c r="T233" s="22">
        <v>131</v>
      </c>
      <c r="U233" s="22">
        <v>68</v>
      </c>
      <c r="V233" s="22">
        <v>99</v>
      </c>
      <c r="W233" s="22">
        <v>99</v>
      </c>
      <c r="X233" s="175">
        <f t="shared" si="19"/>
        <v>31</v>
      </c>
      <c r="Y233" s="32">
        <f t="shared" ref="Y233:Y251" si="20">+W233-V233</f>
        <v>0</v>
      </c>
      <c r="Z233" s="40" t="s">
        <v>1167</v>
      </c>
      <c r="AA233" s="63"/>
      <c r="AB233" s="93"/>
      <c r="AC233" s="21"/>
      <c r="AD233" s="21">
        <v>138779</v>
      </c>
      <c r="AE233" s="160" t="s">
        <v>1355</v>
      </c>
      <c r="AF233" s="143">
        <v>4.4999999999999998E-2</v>
      </c>
      <c r="AG233" s="170"/>
      <c r="AH233" s="166" t="s">
        <v>861</v>
      </c>
      <c r="AI233" s="166" t="s">
        <v>1251</v>
      </c>
      <c r="AJ233" s="22" t="s">
        <v>769</v>
      </c>
      <c r="AK233" s="62" t="s">
        <v>500</v>
      </c>
    </row>
    <row r="234" spans="1:37" customFormat="1" x14ac:dyDescent="0.25">
      <c r="A234" s="154"/>
      <c r="B234" s="112" t="s">
        <v>782</v>
      </c>
      <c r="C234" s="2"/>
      <c r="D234" s="1"/>
      <c r="E234" s="155" t="s">
        <v>840</v>
      </c>
      <c r="F234" s="155" t="s">
        <v>1015</v>
      </c>
      <c r="G234" s="7" t="s">
        <v>1304</v>
      </c>
      <c r="H234" s="21">
        <v>9740</v>
      </c>
      <c r="I234" s="22"/>
      <c r="J234" s="158"/>
      <c r="K234" s="22"/>
      <c r="L234" s="155"/>
      <c r="M234" s="155" t="s">
        <v>1016</v>
      </c>
      <c r="N234" s="22"/>
      <c r="O234" s="161" t="s">
        <v>873</v>
      </c>
      <c r="P234" s="36"/>
      <c r="Q234" s="22">
        <v>615</v>
      </c>
      <c r="R234" s="22">
        <v>574</v>
      </c>
      <c r="S234" s="22">
        <v>567</v>
      </c>
      <c r="T234" s="22">
        <v>556</v>
      </c>
      <c r="U234" s="22">
        <v>198</v>
      </c>
      <c r="V234" s="22">
        <v>500</v>
      </c>
      <c r="W234" s="22">
        <v>500</v>
      </c>
      <c r="X234" s="175">
        <f t="shared" si="19"/>
        <v>302</v>
      </c>
      <c r="Y234" s="32">
        <f t="shared" si="20"/>
        <v>0</v>
      </c>
      <c r="Z234" s="40" t="s">
        <v>1167</v>
      </c>
      <c r="AA234" s="63"/>
      <c r="AB234" s="93"/>
      <c r="AC234" s="21">
        <v>336972</v>
      </c>
      <c r="AD234" s="21">
        <v>411644</v>
      </c>
      <c r="AE234" s="160" t="s">
        <v>1355</v>
      </c>
      <c r="AF234" s="167">
        <v>0.19800000000000001</v>
      </c>
      <c r="AG234" s="169">
        <v>9812</v>
      </c>
      <c r="AH234" s="166" t="s">
        <v>916</v>
      </c>
      <c r="AI234" s="166" t="s">
        <v>1251</v>
      </c>
      <c r="AJ234" s="22" t="s">
        <v>1017</v>
      </c>
      <c r="AK234" s="62" t="s">
        <v>501</v>
      </c>
    </row>
    <row r="235" spans="1:37" customFormat="1" x14ac:dyDescent="0.25">
      <c r="A235" s="153"/>
      <c r="B235" s="112">
        <v>36325</v>
      </c>
      <c r="C235" s="2"/>
      <c r="D235" s="1"/>
      <c r="E235" s="155" t="s">
        <v>575</v>
      </c>
      <c r="F235" s="155" t="s">
        <v>576</v>
      </c>
      <c r="G235" s="7" t="s">
        <v>1304</v>
      </c>
      <c r="H235" s="21">
        <v>9814</v>
      </c>
      <c r="I235" s="22"/>
      <c r="J235" s="158"/>
      <c r="K235" s="22"/>
      <c r="L235" s="155"/>
      <c r="M235" s="155" t="s">
        <v>883</v>
      </c>
      <c r="N235" s="22" t="s">
        <v>1320</v>
      </c>
      <c r="O235" s="161" t="s">
        <v>349</v>
      </c>
      <c r="P235" s="36"/>
      <c r="Q235" s="22">
        <v>812</v>
      </c>
      <c r="R235" s="22">
        <v>1195</v>
      </c>
      <c r="S235" s="22">
        <v>690</v>
      </c>
      <c r="T235" s="22">
        <v>963</v>
      </c>
      <c r="U235" s="22">
        <v>929</v>
      </c>
      <c r="V235" s="22">
        <v>871</v>
      </c>
      <c r="W235" s="22">
        <v>871</v>
      </c>
      <c r="X235" s="175">
        <f t="shared" si="19"/>
        <v>-58</v>
      </c>
      <c r="Y235" s="32">
        <f t="shared" si="20"/>
        <v>0</v>
      </c>
      <c r="Z235" s="40" t="s">
        <v>1167</v>
      </c>
      <c r="AA235" s="63"/>
      <c r="AB235" s="93"/>
      <c r="AC235" s="21"/>
      <c r="AD235" s="21">
        <v>156292</v>
      </c>
      <c r="AE235" s="160" t="s">
        <v>1355</v>
      </c>
      <c r="AF235" s="167"/>
      <c r="AG235" s="170"/>
      <c r="AH235" s="172"/>
      <c r="AI235" s="166" t="s">
        <v>1251</v>
      </c>
      <c r="AJ235" s="22"/>
      <c r="AK235" s="62" t="s">
        <v>500</v>
      </c>
    </row>
    <row r="236" spans="1:37" customFormat="1" x14ac:dyDescent="0.25">
      <c r="A236" s="154"/>
      <c r="B236" s="112">
        <v>36447</v>
      </c>
      <c r="C236" s="2"/>
      <c r="D236" s="1"/>
      <c r="E236" s="155" t="s">
        <v>1244</v>
      </c>
      <c r="F236" s="155" t="s">
        <v>1245</v>
      </c>
      <c r="G236" s="7" t="s">
        <v>1304</v>
      </c>
      <c r="H236" s="21">
        <v>5744</v>
      </c>
      <c r="I236" s="22"/>
      <c r="J236" s="158"/>
      <c r="K236" s="22"/>
      <c r="L236" s="155"/>
      <c r="M236" s="155"/>
      <c r="N236" s="22" t="s">
        <v>1320</v>
      </c>
      <c r="O236" s="161" t="s">
        <v>1520</v>
      </c>
      <c r="P236" s="36"/>
      <c r="Q236" s="22">
        <v>151</v>
      </c>
      <c r="R236" s="22">
        <v>64</v>
      </c>
      <c r="S236" s="22">
        <v>15</v>
      </c>
      <c r="T236" s="22">
        <v>89</v>
      </c>
      <c r="U236" s="22">
        <v>58</v>
      </c>
      <c r="V236" s="22">
        <v>64</v>
      </c>
      <c r="W236" s="22">
        <v>64</v>
      </c>
      <c r="X236" s="175">
        <f t="shared" si="19"/>
        <v>6</v>
      </c>
      <c r="Y236" s="32">
        <f t="shared" si="20"/>
        <v>0</v>
      </c>
      <c r="Z236" s="40" t="s">
        <v>1167</v>
      </c>
      <c r="AA236" s="63"/>
      <c r="AB236" s="93"/>
      <c r="AC236" s="21"/>
      <c r="AD236" s="21">
        <v>126804</v>
      </c>
      <c r="AE236" s="160" t="s">
        <v>1355</v>
      </c>
      <c r="AF236" s="167"/>
      <c r="AG236" s="170"/>
      <c r="AH236" s="166"/>
      <c r="AI236" s="166" t="s">
        <v>1251</v>
      </c>
      <c r="AJ236" s="22"/>
      <c r="AK236" s="62" t="s">
        <v>500</v>
      </c>
    </row>
    <row r="237" spans="1:37" customFormat="1" x14ac:dyDescent="0.25">
      <c r="A237" s="154"/>
      <c r="B237" s="112">
        <v>36447</v>
      </c>
      <c r="C237" s="2"/>
      <c r="D237" s="1"/>
      <c r="E237" s="155" t="s">
        <v>1244</v>
      </c>
      <c r="F237" s="155" t="s">
        <v>470</v>
      </c>
      <c r="G237" s="7" t="s">
        <v>1304</v>
      </c>
      <c r="H237" s="21">
        <v>9603</v>
      </c>
      <c r="I237" s="22"/>
      <c r="J237" s="158"/>
      <c r="K237" s="22"/>
      <c r="L237" s="155"/>
      <c r="M237" s="155"/>
      <c r="N237" s="22" t="s">
        <v>1320</v>
      </c>
      <c r="O237" s="161" t="s">
        <v>349</v>
      </c>
      <c r="P237" s="36"/>
      <c r="Q237" s="22">
        <v>29969</v>
      </c>
      <c r="R237" s="22">
        <f>35364-98</f>
        <v>35266</v>
      </c>
      <c r="S237" s="22">
        <v>0</v>
      </c>
      <c r="T237" s="22">
        <v>35000</v>
      </c>
      <c r="U237" s="22">
        <v>37146</v>
      </c>
      <c r="V237" s="22">
        <v>36594</v>
      </c>
      <c r="W237" s="22">
        <f>39102+30</f>
        <v>39132</v>
      </c>
      <c r="X237" s="175">
        <f t="shared" si="19"/>
        <v>1986</v>
      </c>
      <c r="Y237" s="32">
        <f t="shared" si="20"/>
        <v>2538</v>
      </c>
      <c r="Z237" s="40" t="s">
        <v>413</v>
      </c>
      <c r="AA237" s="63"/>
      <c r="AB237" s="93"/>
      <c r="AC237" s="21"/>
      <c r="AD237" s="21">
        <v>542944</v>
      </c>
      <c r="AE237" s="160" t="s">
        <v>1355</v>
      </c>
      <c r="AF237" s="167"/>
      <c r="AG237" s="170"/>
      <c r="AH237" s="166"/>
      <c r="AI237" s="166" t="s">
        <v>1251</v>
      </c>
      <c r="AJ237" s="22"/>
      <c r="AK237" s="62" t="s">
        <v>1498</v>
      </c>
    </row>
    <row r="238" spans="1:37" customFormat="1" x14ac:dyDescent="0.25">
      <c r="A238" s="38"/>
      <c r="B238" s="137" t="s">
        <v>782</v>
      </c>
      <c r="C238" s="44"/>
      <c r="D238" s="39"/>
      <c r="E238" s="2" t="s">
        <v>505</v>
      </c>
      <c r="F238" s="44" t="s">
        <v>598</v>
      </c>
      <c r="G238" s="7" t="s">
        <v>1304</v>
      </c>
      <c r="H238" s="45">
        <v>9618</v>
      </c>
      <c r="I238" s="1">
        <v>600</v>
      </c>
      <c r="J238" s="1" t="s">
        <v>1303</v>
      </c>
      <c r="K238" s="1"/>
      <c r="L238" s="22" t="s">
        <v>1309</v>
      </c>
      <c r="M238" s="2" t="s">
        <v>506</v>
      </c>
      <c r="N238" s="93"/>
      <c r="O238" s="10" t="s">
        <v>1254</v>
      </c>
      <c r="P238" s="36"/>
      <c r="Q238" s="10">
        <v>60</v>
      </c>
      <c r="R238" s="10">
        <v>76</v>
      </c>
      <c r="S238" s="10">
        <v>82</v>
      </c>
      <c r="T238" s="10">
        <v>81</v>
      </c>
      <c r="U238" s="10">
        <v>75</v>
      </c>
      <c r="V238" s="10">
        <v>74</v>
      </c>
      <c r="W238" s="10">
        <v>74</v>
      </c>
      <c r="X238" s="175">
        <f t="shared" si="19"/>
        <v>-1</v>
      </c>
      <c r="Y238" s="32">
        <f t="shared" si="20"/>
        <v>0</v>
      </c>
      <c r="Z238" s="40" t="s">
        <v>1167</v>
      </c>
      <c r="AA238" s="63"/>
      <c r="AB238" s="93"/>
      <c r="AC238" s="93"/>
      <c r="AD238" s="26">
        <v>138233</v>
      </c>
      <c r="AE238" s="163" t="s">
        <v>1318</v>
      </c>
      <c r="AF238" s="167">
        <v>0.03</v>
      </c>
      <c r="AG238" s="169"/>
      <c r="AH238" s="166" t="s">
        <v>861</v>
      </c>
      <c r="AI238" s="166" t="s">
        <v>1251</v>
      </c>
      <c r="AJ238" s="1" t="s">
        <v>1076</v>
      </c>
      <c r="AK238" s="62" t="s">
        <v>496</v>
      </c>
    </row>
    <row r="239" spans="1:37" customFormat="1" ht="21" x14ac:dyDescent="0.25">
      <c r="A239" s="153"/>
      <c r="B239" s="112" t="s">
        <v>782</v>
      </c>
      <c r="C239" s="2"/>
      <c r="D239" s="1"/>
      <c r="E239" s="155" t="s">
        <v>160</v>
      </c>
      <c r="F239" s="155" t="s">
        <v>291</v>
      </c>
      <c r="G239" s="7" t="s">
        <v>1304</v>
      </c>
      <c r="H239" s="21">
        <v>9759</v>
      </c>
      <c r="I239" s="22"/>
      <c r="J239" s="158"/>
      <c r="K239" s="22"/>
      <c r="L239" s="155"/>
      <c r="M239" s="155" t="s">
        <v>160</v>
      </c>
      <c r="N239" s="22"/>
      <c r="O239" s="161" t="s">
        <v>1520</v>
      </c>
      <c r="P239" s="36"/>
      <c r="Q239" s="22">
        <v>652</v>
      </c>
      <c r="R239" s="22">
        <v>656</v>
      </c>
      <c r="S239" s="22">
        <v>642</v>
      </c>
      <c r="T239" s="22">
        <v>637</v>
      </c>
      <c r="U239" s="22">
        <v>674</v>
      </c>
      <c r="V239" s="22">
        <v>664</v>
      </c>
      <c r="W239" s="22">
        <v>664</v>
      </c>
      <c r="X239" s="175">
        <f t="shared" si="19"/>
        <v>-10</v>
      </c>
      <c r="Y239" s="32">
        <f t="shared" si="20"/>
        <v>0</v>
      </c>
      <c r="Z239" s="40" t="s">
        <v>1167</v>
      </c>
      <c r="AA239" s="63"/>
      <c r="AB239" s="93"/>
      <c r="AC239" s="60"/>
      <c r="AD239" s="21">
        <v>139094</v>
      </c>
      <c r="AE239" s="160" t="s">
        <v>1355</v>
      </c>
      <c r="AF239" s="167">
        <v>7.4999999999999997E-2</v>
      </c>
      <c r="AG239" s="170"/>
      <c r="AH239" s="166" t="s">
        <v>860</v>
      </c>
      <c r="AI239" s="166" t="s">
        <v>1251</v>
      </c>
      <c r="AJ239" s="22" t="s">
        <v>1212</v>
      </c>
      <c r="AK239" s="62" t="s">
        <v>498</v>
      </c>
    </row>
    <row r="240" spans="1:37" s="24" customFormat="1" x14ac:dyDescent="0.25">
      <c r="A240" s="153"/>
      <c r="B240" s="112">
        <v>36447</v>
      </c>
      <c r="C240" s="2"/>
      <c r="D240" s="1"/>
      <c r="E240" s="2" t="s">
        <v>1246</v>
      </c>
      <c r="F240" s="2" t="s">
        <v>557</v>
      </c>
      <c r="G240" s="7" t="s">
        <v>1304</v>
      </c>
      <c r="H240" s="7">
        <v>4251</v>
      </c>
      <c r="I240" s="1">
        <v>555</v>
      </c>
      <c r="J240" s="1" t="s">
        <v>1303</v>
      </c>
      <c r="K240" s="1"/>
      <c r="L240" s="22" t="s">
        <v>1309</v>
      </c>
      <c r="M240" s="2"/>
      <c r="N240" s="93"/>
      <c r="O240" s="22" t="s">
        <v>556</v>
      </c>
      <c r="P240" s="36"/>
      <c r="Q240" s="22">
        <v>39</v>
      </c>
      <c r="R240" s="22">
        <v>39</v>
      </c>
      <c r="S240" s="22">
        <v>39</v>
      </c>
      <c r="T240" s="22">
        <v>39</v>
      </c>
      <c r="U240" s="22">
        <v>39</v>
      </c>
      <c r="V240" s="22">
        <v>16</v>
      </c>
      <c r="W240" s="22">
        <v>16</v>
      </c>
      <c r="X240" s="175">
        <f t="shared" si="19"/>
        <v>-23</v>
      </c>
      <c r="Y240" s="32">
        <f t="shared" si="20"/>
        <v>0</v>
      </c>
      <c r="Z240" s="40" t="s">
        <v>1167</v>
      </c>
      <c r="AA240" s="63"/>
      <c r="AB240" s="93"/>
      <c r="AC240" s="21"/>
      <c r="AD240" s="21">
        <v>138625</v>
      </c>
      <c r="AE240" s="163"/>
      <c r="AF240" s="167"/>
      <c r="AG240" s="169"/>
      <c r="AH240" s="166"/>
      <c r="AI240" s="166"/>
      <c r="AJ240" s="1"/>
      <c r="AK240" s="62" t="s">
        <v>496</v>
      </c>
    </row>
    <row r="241" spans="1:37" customFormat="1" x14ac:dyDescent="0.25">
      <c r="A241" s="153"/>
      <c r="B241" s="112" t="s">
        <v>782</v>
      </c>
      <c r="C241" s="2"/>
      <c r="D241" s="1"/>
      <c r="E241" s="2" t="s">
        <v>983</v>
      </c>
      <c r="F241" s="2" t="s">
        <v>984</v>
      </c>
      <c r="G241" s="7" t="s">
        <v>1304</v>
      </c>
      <c r="H241" s="7">
        <v>6847</v>
      </c>
      <c r="I241" s="1">
        <v>441</v>
      </c>
      <c r="J241" s="1" t="s">
        <v>1303</v>
      </c>
      <c r="K241" s="1"/>
      <c r="L241" s="22" t="s">
        <v>1309</v>
      </c>
      <c r="M241" s="2" t="s">
        <v>985</v>
      </c>
      <c r="N241" s="93"/>
      <c r="O241" s="22" t="s">
        <v>873</v>
      </c>
      <c r="P241" s="36"/>
      <c r="Q241" s="22">
        <v>12</v>
      </c>
      <c r="R241" s="22">
        <v>2</v>
      </c>
      <c r="S241" s="22">
        <v>15</v>
      </c>
      <c r="T241" s="22">
        <v>15</v>
      </c>
      <c r="U241" s="22">
        <v>5</v>
      </c>
      <c r="V241" s="22">
        <v>17</v>
      </c>
      <c r="W241" s="22">
        <v>17</v>
      </c>
      <c r="X241" s="175">
        <f t="shared" si="19"/>
        <v>12</v>
      </c>
      <c r="Y241" s="32">
        <f t="shared" si="20"/>
        <v>0</v>
      </c>
      <c r="Z241" s="40" t="s">
        <v>1167</v>
      </c>
      <c r="AA241" s="63"/>
      <c r="AB241" s="93"/>
      <c r="AC241" s="21">
        <v>357778</v>
      </c>
      <c r="AD241" s="21">
        <v>137939</v>
      </c>
      <c r="AE241" s="163" t="s">
        <v>1355</v>
      </c>
      <c r="AF241" s="167">
        <v>0.06</v>
      </c>
      <c r="AG241" s="169"/>
      <c r="AH241" s="166" t="s">
        <v>861</v>
      </c>
      <c r="AI241" s="166" t="s">
        <v>1251</v>
      </c>
      <c r="AJ241" s="1" t="s">
        <v>749</v>
      </c>
      <c r="AK241" s="62" t="s">
        <v>498</v>
      </c>
    </row>
    <row r="242" spans="1:37" customFormat="1" ht="21" hidden="1" x14ac:dyDescent="0.25">
      <c r="A242" s="38"/>
      <c r="B242" s="137">
        <v>36389</v>
      </c>
      <c r="C242" s="44"/>
      <c r="D242" s="39"/>
      <c r="E242" s="11" t="s">
        <v>176</v>
      </c>
      <c r="F242" s="11" t="s">
        <v>1336</v>
      </c>
      <c r="G242" s="45" t="s">
        <v>1330</v>
      </c>
      <c r="H242" s="50">
        <v>9789</v>
      </c>
      <c r="I242" s="10"/>
      <c r="J242" s="27"/>
      <c r="K242" s="10"/>
      <c r="L242" s="11"/>
      <c r="M242" s="11" t="s">
        <v>176</v>
      </c>
      <c r="N242" s="10" t="s">
        <v>1320</v>
      </c>
      <c r="O242" s="30" t="s">
        <v>1520</v>
      </c>
      <c r="P242" s="53"/>
      <c r="Q242" s="10"/>
      <c r="R242" s="10"/>
      <c r="S242" s="10"/>
      <c r="T242" s="10"/>
      <c r="U242" s="10"/>
      <c r="V242" s="10"/>
      <c r="W242" s="10"/>
      <c r="X242" s="175">
        <f t="shared" si="19"/>
        <v>0</v>
      </c>
      <c r="Y242" s="35">
        <f t="shared" si="20"/>
        <v>0</v>
      </c>
      <c r="Z242" s="115" t="s">
        <v>863</v>
      </c>
      <c r="AA242" s="62"/>
      <c r="AC242" s="26"/>
      <c r="AD242" s="26" t="s">
        <v>1469</v>
      </c>
      <c r="AE242" s="12" t="s">
        <v>1355</v>
      </c>
      <c r="AF242" s="128"/>
      <c r="AG242" s="126"/>
      <c r="AH242" s="132"/>
      <c r="AI242" s="52" t="s">
        <v>1251</v>
      </c>
      <c r="AJ242" s="10" t="s">
        <v>1216</v>
      </c>
    </row>
    <row r="243" spans="1:37" customFormat="1" x14ac:dyDescent="0.25">
      <c r="A243" s="153"/>
      <c r="B243" s="112" t="s">
        <v>782</v>
      </c>
      <c r="C243" s="2"/>
      <c r="D243" s="1"/>
      <c r="E243" s="2" t="s">
        <v>1537</v>
      </c>
      <c r="F243" s="2" t="s">
        <v>1539</v>
      </c>
      <c r="G243" s="7" t="s">
        <v>1304</v>
      </c>
      <c r="H243" s="7">
        <v>4281</v>
      </c>
      <c r="I243" s="1">
        <v>550</v>
      </c>
      <c r="J243" s="1" t="s">
        <v>1303</v>
      </c>
      <c r="K243" s="1"/>
      <c r="L243" s="22" t="s">
        <v>1309</v>
      </c>
      <c r="M243" s="2" t="s">
        <v>1538</v>
      </c>
      <c r="N243" s="93"/>
      <c r="O243" s="22" t="s">
        <v>1520</v>
      </c>
      <c r="P243" s="36"/>
      <c r="Q243" s="22">
        <v>85</v>
      </c>
      <c r="R243" s="22">
        <v>63</v>
      </c>
      <c r="S243" s="22">
        <v>101</v>
      </c>
      <c r="T243" s="22">
        <v>88</v>
      </c>
      <c r="U243" s="22">
        <v>58</v>
      </c>
      <c r="V243" s="22">
        <v>56</v>
      </c>
      <c r="W243" s="22">
        <v>56</v>
      </c>
      <c r="X243" s="175">
        <f t="shared" si="19"/>
        <v>-2</v>
      </c>
      <c r="Y243" s="32">
        <f t="shared" si="20"/>
        <v>0</v>
      </c>
      <c r="Z243" s="40" t="s">
        <v>1167</v>
      </c>
      <c r="AA243" s="115"/>
      <c r="AB243" s="93"/>
      <c r="AC243" s="21">
        <v>358914</v>
      </c>
      <c r="AD243" s="21">
        <v>139097</v>
      </c>
      <c r="AE243" s="163" t="s">
        <v>1318</v>
      </c>
      <c r="AF243" s="167">
        <v>0.15</v>
      </c>
      <c r="AG243" s="169">
        <v>9903</v>
      </c>
      <c r="AH243" s="166" t="s">
        <v>780</v>
      </c>
      <c r="AI243" s="166" t="s">
        <v>1251</v>
      </c>
      <c r="AJ243" s="1" t="s">
        <v>664</v>
      </c>
      <c r="AK243" s="62" t="s">
        <v>500</v>
      </c>
    </row>
    <row r="244" spans="1:37" customFormat="1" x14ac:dyDescent="0.25">
      <c r="A244" s="153"/>
      <c r="B244" s="112" t="s">
        <v>782</v>
      </c>
      <c r="C244" s="2"/>
      <c r="D244" s="1"/>
      <c r="E244" s="155" t="s">
        <v>1494</v>
      </c>
      <c r="F244" s="155" t="s">
        <v>1495</v>
      </c>
      <c r="G244" s="7" t="s">
        <v>1304</v>
      </c>
      <c r="H244" s="21">
        <v>6731</v>
      </c>
      <c r="I244" s="22"/>
      <c r="J244" s="158"/>
      <c r="K244" s="22"/>
      <c r="L244" s="155"/>
      <c r="M244" s="155" t="s">
        <v>793</v>
      </c>
      <c r="N244" s="22" t="s">
        <v>1320</v>
      </c>
      <c r="O244" s="161" t="s">
        <v>466</v>
      </c>
      <c r="P244" s="36"/>
      <c r="Q244" s="22">
        <v>71</v>
      </c>
      <c r="R244" s="22">
        <v>90</v>
      </c>
      <c r="S244" s="22">
        <v>72</v>
      </c>
      <c r="T244" s="22">
        <v>71</v>
      </c>
      <c r="U244" s="22">
        <v>65</v>
      </c>
      <c r="V244" s="22">
        <v>82</v>
      </c>
      <c r="W244" s="22">
        <v>82</v>
      </c>
      <c r="X244" s="175">
        <f t="shared" si="19"/>
        <v>17</v>
      </c>
      <c r="Y244" s="32">
        <f t="shared" si="20"/>
        <v>0</v>
      </c>
      <c r="Z244" s="40" t="s">
        <v>1167</v>
      </c>
      <c r="AA244" s="63"/>
      <c r="AB244" s="93"/>
      <c r="AC244" s="21"/>
      <c r="AD244" s="21">
        <v>137156</v>
      </c>
      <c r="AE244" s="160" t="s">
        <v>1355</v>
      </c>
      <c r="AF244" s="167">
        <v>0.33</v>
      </c>
      <c r="AG244" s="169">
        <v>9905</v>
      </c>
      <c r="AH244" s="166" t="s">
        <v>780</v>
      </c>
      <c r="AI244" s="166" t="s">
        <v>1251</v>
      </c>
      <c r="AJ244" s="22" t="s">
        <v>739</v>
      </c>
      <c r="AK244" s="62" t="s">
        <v>501</v>
      </c>
    </row>
    <row r="245" spans="1:37" customFormat="1" x14ac:dyDescent="0.25">
      <c r="A245" s="154"/>
      <c r="B245" s="112" t="s">
        <v>782</v>
      </c>
      <c r="C245" s="2"/>
      <c r="D245" s="1"/>
      <c r="E245" s="2" t="s">
        <v>1412</v>
      </c>
      <c r="F245" s="2" t="s">
        <v>1413</v>
      </c>
      <c r="G245" s="7" t="s">
        <v>1304</v>
      </c>
      <c r="H245" s="7">
        <v>697</v>
      </c>
      <c r="I245" s="1">
        <v>445</v>
      </c>
      <c r="J245" s="1" t="s">
        <v>1303</v>
      </c>
      <c r="K245" s="1"/>
      <c r="L245" s="22" t="s">
        <v>1309</v>
      </c>
      <c r="M245" s="2" t="s">
        <v>1414</v>
      </c>
      <c r="N245" s="93"/>
      <c r="O245" s="22" t="s">
        <v>1415</v>
      </c>
      <c r="P245" s="36"/>
      <c r="Q245" s="22">
        <v>113</v>
      </c>
      <c r="R245" s="22">
        <v>93</v>
      </c>
      <c r="S245" s="22">
        <v>109</v>
      </c>
      <c r="T245" s="22">
        <v>116</v>
      </c>
      <c r="U245" s="22">
        <v>87</v>
      </c>
      <c r="V245" s="22">
        <v>95</v>
      </c>
      <c r="W245" s="22">
        <v>95</v>
      </c>
      <c r="X245" s="175">
        <f t="shared" si="19"/>
        <v>8</v>
      </c>
      <c r="Y245" s="32">
        <f t="shared" si="20"/>
        <v>0</v>
      </c>
      <c r="Z245" s="40" t="s">
        <v>1167</v>
      </c>
      <c r="AA245" s="115"/>
      <c r="AB245" s="93"/>
      <c r="AC245" s="21">
        <v>358936</v>
      </c>
      <c r="AD245" s="157">
        <v>130477</v>
      </c>
      <c r="AE245" s="163" t="s">
        <v>1318</v>
      </c>
      <c r="AF245" s="167">
        <v>0.06</v>
      </c>
      <c r="AG245" s="169"/>
      <c r="AH245" s="166" t="s">
        <v>861</v>
      </c>
      <c r="AI245" s="166" t="s">
        <v>1251</v>
      </c>
      <c r="AJ245" s="1" t="s">
        <v>1363</v>
      </c>
      <c r="AK245" s="62" t="s">
        <v>499</v>
      </c>
    </row>
    <row r="246" spans="1:37" customFormat="1" x14ac:dyDescent="0.25">
      <c r="A246" s="38"/>
      <c r="B246" s="137" t="s">
        <v>782</v>
      </c>
      <c r="C246" s="11"/>
      <c r="D246" s="10"/>
      <c r="E246" s="2" t="s">
        <v>1152</v>
      </c>
      <c r="F246" s="2" t="s">
        <v>1153</v>
      </c>
      <c r="G246" s="7" t="s">
        <v>1304</v>
      </c>
      <c r="H246" s="7">
        <v>6879</v>
      </c>
      <c r="I246" s="1">
        <v>600</v>
      </c>
      <c r="J246" s="1" t="s">
        <v>1303</v>
      </c>
      <c r="K246" s="1"/>
      <c r="L246" s="22" t="s">
        <v>1309</v>
      </c>
      <c r="M246" s="2" t="s">
        <v>1154</v>
      </c>
      <c r="N246" s="93"/>
      <c r="O246" s="22" t="s">
        <v>1132</v>
      </c>
      <c r="P246" s="36"/>
      <c r="Q246" s="159">
        <v>180</v>
      </c>
      <c r="R246" s="159">
        <v>36</v>
      </c>
      <c r="S246" s="159">
        <v>544</v>
      </c>
      <c r="T246" s="159">
        <v>359</v>
      </c>
      <c r="U246" s="159">
        <v>36</v>
      </c>
      <c r="V246" s="159">
        <v>0</v>
      </c>
      <c r="W246" s="159">
        <v>0</v>
      </c>
      <c r="X246" s="175">
        <f t="shared" si="19"/>
        <v>-36</v>
      </c>
      <c r="Y246" s="32">
        <f t="shared" si="20"/>
        <v>0</v>
      </c>
      <c r="Z246" s="40" t="s">
        <v>1167</v>
      </c>
      <c r="AA246" s="63"/>
      <c r="AB246" s="93"/>
      <c r="AC246" s="21">
        <v>309988</v>
      </c>
      <c r="AD246" s="21">
        <v>589461</v>
      </c>
      <c r="AE246" s="163" t="s">
        <v>1318</v>
      </c>
      <c r="AF246" s="143">
        <v>7.4999999999999997E-2</v>
      </c>
      <c r="AG246" s="142">
        <v>9907</v>
      </c>
      <c r="AH246" s="22" t="s">
        <v>524</v>
      </c>
      <c r="AI246" s="166" t="s">
        <v>1251</v>
      </c>
      <c r="AJ246" s="1" t="s">
        <v>1314</v>
      </c>
      <c r="AK246" s="62" t="s">
        <v>497</v>
      </c>
    </row>
    <row r="247" spans="1:37" customFormat="1" x14ac:dyDescent="0.25">
      <c r="A247" s="154"/>
      <c r="B247" s="112">
        <v>36325</v>
      </c>
      <c r="C247" s="2"/>
      <c r="D247" s="1"/>
      <c r="E247" s="155" t="s">
        <v>907</v>
      </c>
      <c r="F247" s="155" t="s">
        <v>908</v>
      </c>
      <c r="G247" s="7" t="s">
        <v>1304</v>
      </c>
      <c r="H247" s="21">
        <v>9841</v>
      </c>
      <c r="I247" s="22"/>
      <c r="J247" s="158"/>
      <c r="K247" s="22"/>
      <c r="L247" s="155"/>
      <c r="M247" s="155"/>
      <c r="N247" s="22" t="s">
        <v>1320</v>
      </c>
      <c r="O247" s="30" t="s">
        <v>293</v>
      </c>
      <c r="P247" s="36"/>
      <c r="Q247" s="22"/>
      <c r="R247" s="22">
        <v>0</v>
      </c>
      <c r="S247" s="22"/>
      <c r="T247" s="22"/>
      <c r="U247" s="22">
        <v>1500</v>
      </c>
      <c r="V247" s="22">
        <v>1470</v>
      </c>
      <c r="W247" s="22">
        <v>1470</v>
      </c>
      <c r="X247" s="175">
        <f t="shared" si="19"/>
        <v>-30</v>
      </c>
      <c r="Y247" s="32">
        <f t="shared" si="20"/>
        <v>0</v>
      </c>
      <c r="Z247" s="115" t="s">
        <v>909</v>
      </c>
      <c r="AA247" s="63"/>
      <c r="AB247" s="93"/>
      <c r="AC247" s="21"/>
      <c r="AD247" s="21">
        <v>621422</v>
      </c>
      <c r="AE247" s="160" t="s">
        <v>1355</v>
      </c>
      <c r="AF247" s="167"/>
      <c r="AG247" s="170"/>
      <c r="AH247" s="166"/>
      <c r="AI247" s="166" t="s">
        <v>1251</v>
      </c>
      <c r="AJ247" s="22"/>
      <c r="AK247" s="62"/>
    </row>
    <row r="248" spans="1:37" customFormat="1" x14ac:dyDescent="0.25">
      <c r="A248" s="38"/>
      <c r="B248" s="137">
        <v>36325</v>
      </c>
      <c r="C248" s="44"/>
      <c r="D248" s="39"/>
      <c r="E248" s="152" t="s">
        <v>1395</v>
      </c>
      <c r="F248" s="152" t="s">
        <v>1396</v>
      </c>
      <c r="G248" s="7" t="s">
        <v>1304</v>
      </c>
      <c r="H248" s="213">
        <v>9633</v>
      </c>
      <c r="I248" s="22"/>
      <c r="J248" s="158"/>
      <c r="K248" s="22"/>
      <c r="L248" s="155"/>
      <c r="M248" s="155" t="s">
        <v>883</v>
      </c>
      <c r="N248" s="22" t="s">
        <v>1320</v>
      </c>
      <c r="O248" s="214" t="s">
        <v>466</v>
      </c>
      <c r="P248" s="36"/>
      <c r="Q248" s="159">
        <v>163</v>
      </c>
      <c r="R248" s="17">
        <v>39</v>
      </c>
      <c r="S248" s="17">
        <v>51</v>
      </c>
      <c r="T248" s="17">
        <v>48</v>
      </c>
      <c r="U248" s="17">
        <v>39</v>
      </c>
      <c r="V248" s="17">
        <v>39</v>
      </c>
      <c r="W248" s="17">
        <v>39</v>
      </c>
      <c r="X248" s="175">
        <f t="shared" si="19"/>
        <v>0</v>
      </c>
      <c r="Y248" s="32">
        <f t="shared" si="20"/>
        <v>0</v>
      </c>
      <c r="Z248" s="40" t="s">
        <v>1167</v>
      </c>
      <c r="AA248" s="63"/>
      <c r="AB248" s="93"/>
      <c r="AC248" s="21"/>
      <c r="AD248" s="26">
        <v>224973</v>
      </c>
      <c r="AE248" s="160" t="s">
        <v>1355</v>
      </c>
      <c r="AF248" s="143">
        <v>0.14000000000000001</v>
      </c>
      <c r="AG248" s="60">
        <v>9903</v>
      </c>
      <c r="AH248" s="21" t="s">
        <v>522</v>
      </c>
      <c r="AI248" s="166" t="s">
        <v>1251</v>
      </c>
      <c r="AJ248" s="17"/>
      <c r="AK248" s="62" t="s">
        <v>501</v>
      </c>
    </row>
    <row r="249" spans="1:37" customFormat="1" x14ac:dyDescent="0.25">
      <c r="A249" s="153"/>
      <c r="B249" s="112" t="s">
        <v>782</v>
      </c>
      <c r="C249" s="156"/>
      <c r="D249" s="22"/>
      <c r="E249" s="2" t="s">
        <v>1161</v>
      </c>
      <c r="F249" s="2" t="s">
        <v>1540</v>
      </c>
      <c r="G249" s="7" t="s">
        <v>1304</v>
      </c>
      <c r="H249" s="7">
        <v>4353</v>
      </c>
      <c r="I249" s="1">
        <v>487</v>
      </c>
      <c r="J249" s="1" t="s">
        <v>1303</v>
      </c>
      <c r="K249" s="1"/>
      <c r="L249" s="22" t="s">
        <v>1309</v>
      </c>
      <c r="M249" s="2" t="s">
        <v>1454</v>
      </c>
      <c r="N249" s="93"/>
      <c r="O249" s="22" t="s">
        <v>1520</v>
      </c>
      <c r="P249" s="36"/>
      <c r="Q249" s="22">
        <v>52</v>
      </c>
      <c r="R249" s="22">
        <v>49</v>
      </c>
      <c r="S249" s="22">
        <v>66</v>
      </c>
      <c r="T249" s="22">
        <v>64</v>
      </c>
      <c r="U249" s="22">
        <v>48</v>
      </c>
      <c r="V249" s="22">
        <v>65</v>
      </c>
      <c r="W249" s="22">
        <v>65</v>
      </c>
      <c r="X249" s="175">
        <f t="shared" si="19"/>
        <v>17</v>
      </c>
      <c r="Y249" s="32">
        <f t="shared" si="20"/>
        <v>0</v>
      </c>
      <c r="Z249" s="40" t="s">
        <v>1167</v>
      </c>
      <c r="AA249" s="63"/>
      <c r="AB249" s="93"/>
      <c r="AC249" s="21">
        <v>332533</v>
      </c>
      <c r="AD249" s="21">
        <v>133323</v>
      </c>
      <c r="AE249" s="163" t="s">
        <v>1318</v>
      </c>
      <c r="AF249" s="167">
        <v>0.125</v>
      </c>
      <c r="AG249" s="169">
        <v>9812</v>
      </c>
      <c r="AH249" s="166" t="s">
        <v>916</v>
      </c>
      <c r="AI249" s="166" t="s">
        <v>1251</v>
      </c>
      <c r="AJ249" s="1" t="s">
        <v>666</v>
      </c>
      <c r="AK249" s="62" t="s">
        <v>498</v>
      </c>
    </row>
    <row r="250" spans="1:37" customFormat="1" x14ac:dyDescent="0.25">
      <c r="A250" s="38"/>
      <c r="B250" s="137" t="s">
        <v>782</v>
      </c>
      <c r="C250" s="44"/>
      <c r="D250" s="39"/>
      <c r="E250" s="44" t="s">
        <v>1161</v>
      </c>
      <c r="F250" s="44" t="s">
        <v>303</v>
      </c>
      <c r="G250" s="45" t="s">
        <v>1304</v>
      </c>
      <c r="H250" s="45">
        <v>5625</v>
      </c>
      <c r="I250" s="39">
        <v>601</v>
      </c>
      <c r="J250" s="39" t="s">
        <v>1303</v>
      </c>
      <c r="K250" s="39"/>
      <c r="L250" s="10" t="s">
        <v>1309</v>
      </c>
      <c r="M250" s="44" t="s">
        <v>1454</v>
      </c>
      <c r="O250" s="10" t="s">
        <v>293</v>
      </c>
      <c r="P250" s="53"/>
      <c r="Q250" s="22">
        <v>34</v>
      </c>
      <c r="R250" s="10">
        <v>41</v>
      </c>
      <c r="S250" s="10">
        <v>8</v>
      </c>
      <c r="T250" s="10">
        <v>24</v>
      </c>
      <c r="U250" s="10">
        <v>19</v>
      </c>
      <c r="V250" s="10">
        <v>10</v>
      </c>
      <c r="W250" s="10">
        <v>10</v>
      </c>
      <c r="X250" s="175">
        <f t="shared" si="19"/>
        <v>-9</v>
      </c>
      <c r="Y250" s="35">
        <f t="shared" si="20"/>
        <v>0</v>
      </c>
      <c r="Z250" s="40" t="s">
        <v>1167</v>
      </c>
      <c r="AA250" s="62"/>
      <c r="AC250" s="26">
        <v>332596</v>
      </c>
      <c r="AD250" s="26">
        <v>133332</v>
      </c>
      <c r="AE250" s="48" t="s">
        <v>1318</v>
      </c>
      <c r="AF250" s="167">
        <v>0.1</v>
      </c>
      <c r="AG250" s="169">
        <v>9812</v>
      </c>
      <c r="AH250" s="52" t="s">
        <v>916</v>
      </c>
      <c r="AI250" s="52" t="s">
        <v>1251</v>
      </c>
      <c r="AJ250" s="39" t="s">
        <v>666</v>
      </c>
      <c r="AK250" s="62" t="s">
        <v>498</v>
      </c>
    </row>
    <row r="251" spans="1:37" customFormat="1" x14ac:dyDescent="0.25">
      <c r="A251" s="154"/>
      <c r="B251" s="112" t="s">
        <v>782</v>
      </c>
      <c r="C251" s="155"/>
      <c r="D251" s="22"/>
      <c r="E251" s="2" t="s">
        <v>1161</v>
      </c>
      <c r="F251" s="2" t="s">
        <v>1453</v>
      </c>
      <c r="G251" s="7" t="s">
        <v>1304</v>
      </c>
      <c r="H251" s="7">
        <v>5631</v>
      </c>
      <c r="I251" s="1">
        <v>447</v>
      </c>
      <c r="J251" s="1" t="s">
        <v>1303</v>
      </c>
      <c r="K251" s="1"/>
      <c r="L251" s="22" t="s">
        <v>1309</v>
      </c>
      <c r="M251" s="2" t="s">
        <v>1454</v>
      </c>
      <c r="N251" s="93"/>
      <c r="O251" s="22" t="s">
        <v>1415</v>
      </c>
      <c r="P251" s="36"/>
      <c r="Q251" s="22">
        <v>30</v>
      </c>
      <c r="R251" s="22">
        <v>4</v>
      </c>
      <c r="S251" s="22">
        <v>31</v>
      </c>
      <c r="T251" s="22">
        <v>21</v>
      </c>
      <c r="U251" s="22">
        <v>1</v>
      </c>
      <c r="V251" s="22">
        <v>1</v>
      </c>
      <c r="W251" s="22">
        <v>1</v>
      </c>
      <c r="X251" s="175">
        <f t="shared" si="19"/>
        <v>0</v>
      </c>
      <c r="Y251" s="32">
        <f t="shared" si="20"/>
        <v>0</v>
      </c>
      <c r="Z251" s="40" t="s">
        <v>1167</v>
      </c>
      <c r="AA251" s="63"/>
      <c r="AB251" s="93"/>
      <c r="AC251" s="21">
        <v>332518</v>
      </c>
      <c r="AD251" s="21">
        <v>133291</v>
      </c>
      <c r="AE251" s="163" t="s">
        <v>1318</v>
      </c>
      <c r="AF251" s="167">
        <v>0.14699999999999999</v>
      </c>
      <c r="AG251" s="169">
        <v>9812</v>
      </c>
      <c r="AH251" s="166" t="s">
        <v>916</v>
      </c>
      <c r="AI251" s="166" t="s">
        <v>1251</v>
      </c>
      <c r="AJ251" s="1" t="s">
        <v>666</v>
      </c>
      <c r="AK251" s="62" t="s">
        <v>498</v>
      </c>
    </row>
    <row r="252" spans="1:37" customFormat="1" x14ac:dyDescent="0.25">
      <c r="A252" s="154"/>
      <c r="B252" s="112">
        <v>36325</v>
      </c>
      <c r="C252" s="2"/>
      <c r="D252" s="1"/>
      <c r="E252" s="2" t="s">
        <v>1161</v>
      </c>
      <c r="F252" s="155" t="s">
        <v>886</v>
      </c>
      <c r="G252" s="7" t="s">
        <v>1304</v>
      </c>
      <c r="H252" s="21">
        <v>6063</v>
      </c>
      <c r="I252" s="22"/>
      <c r="J252" s="158"/>
      <c r="K252" s="22"/>
      <c r="L252" s="155"/>
      <c r="M252" s="155"/>
      <c r="N252" s="22" t="s">
        <v>1320</v>
      </c>
      <c r="O252" s="10" t="s">
        <v>600</v>
      </c>
      <c r="P252" s="36"/>
      <c r="Q252" s="22"/>
      <c r="R252" s="22">
        <v>277</v>
      </c>
      <c r="S252" s="22">
        <v>0</v>
      </c>
      <c r="T252" s="22">
        <v>211</v>
      </c>
      <c r="U252" s="22">
        <v>284</v>
      </c>
      <c r="V252" s="22">
        <v>289</v>
      </c>
      <c r="W252" s="22">
        <v>289</v>
      </c>
      <c r="X252" s="175">
        <f t="shared" si="19"/>
        <v>5</v>
      </c>
      <c r="Y252" s="32">
        <f t="shared" ref="Y252:Y270" si="21">+W252-V252</f>
        <v>0</v>
      </c>
      <c r="Z252" s="40" t="s">
        <v>1167</v>
      </c>
      <c r="AA252" s="63"/>
      <c r="AB252" s="93"/>
      <c r="AC252" s="21"/>
      <c r="AD252" s="21">
        <v>421856</v>
      </c>
      <c r="AE252" s="160" t="s">
        <v>1355</v>
      </c>
      <c r="AF252" s="167"/>
      <c r="AG252" s="170"/>
      <c r="AH252" s="166"/>
      <c r="AI252" s="166" t="s">
        <v>1251</v>
      </c>
      <c r="AJ252" s="22"/>
      <c r="AK252" s="62" t="s">
        <v>496</v>
      </c>
    </row>
    <row r="253" spans="1:37" customFormat="1" x14ac:dyDescent="0.25">
      <c r="A253" s="154"/>
      <c r="B253" s="112" t="s">
        <v>782</v>
      </c>
      <c r="C253" s="155"/>
      <c r="D253" s="22"/>
      <c r="E253" s="2" t="s">
        <v>1161</v>
      </c>
      <c r="F253" s="2" t="s">
        <v>966</v>
      </c>
      <c r="G253" s="7" t="s">
        <v>1304</v>
      </c>
      <c r="H253" s="7">
        <v>6181</v>
      </c>
      <c r="I253" s="1">
        <v>441</v>
      </c>
      <c r="J253" s="1" t="s">
        <v>1303</v>
      </c>
      <c r="K253" s="1"/>
      <c r="L253" s="22" t="s">
        <v>1309</v>
      </c>
      <c r="M253" s="2" t="s">
        <v>1454</v>
      </c>
      <c r="N253" s="93"/>
      <c r="O253" s="22" t="s">
        <v>873</v>
      </c>
      <c r="P253" s="36"/>
      <c r="Q253" s="22">
        <v>54</v>
      </c>
      <c r="R253" s="22">
        <v>34</v>
      </c>
      <c r="S253" s="22">
        <v>33</v>
      </c>
      <c r="T253" s="22">
        <v>31</v>
      </c>
      <c r="U253" s="22">
        <v>33</v>
      </c>
      <c r="V253" s="22">
        <v>37</v>
      </c>
      <c r="W253" s="22">
        <v>37</v>
      </c>
      <c r="X253" s="175">
        <f t="shared" si="19"/>
        <v>4</v>
      </c>
      <c r="Y253" s="32">
        <f t="shared" si="21"/>
        <v>0</v>
      </c>
      <c r="Z253" s="40" t="s">
        <v>1167</v>
      </c>
      <c r="AA253" s="63"/>
      <c r="AB253" s="93"/>
      <c r="AC253" s="21">
        <v>332688</v>
      </c>
      <c r="AD253" s="21">
        <v>133344</v>
      </c>
      <c r="AE253" s="163" t="s">
        <v>1318</v>
      </c>
      <c r="AF253" s="167">
        <v>0.17799999999999999</v>
      </c>
      <c r="AG253" s="169">
        <v>9812</v>
      </c>
      <c r="AH253" s="166" t="s">
        <v>916</v>
      </c>
      <c r="AI253" s="166" t="s">
        <v>1251</v>
      </c>
      <c r="AJ253" s="1" t="s">
        <v>666</v>
      </c>
      <c r="AK253" s="62" t="s">
        <v>498</v>
      </c>
    </row>
    <row r="254" spans="1:37" customFormat="1" x14ac:dyDescent="0.25">
      <c r="A254" s="153"/>
      <c r="B254" s="112" t="s">
        <v>782</v>
      </c>
      <c r="C254" s="2"/>
      <c r="D254" s="1"/>
      <c r="E254" s="2" t="s">
        <v>1161</v>
      </c>
      <c r="F254" s="2" t="s">
        <v>91</v>
      </c>
      <c r="G254" s="7" t="s">
        <v>1304</v>
      </c>
      <c r="H254" s="7">
        <v>6832</v>
      </c>
      <c r="I254" s="1">
        <v>550</v>
      </c>
      <c r="J254" s="1" t="s">
        <v>1303</v>
      </c>
      <c r="K254" s="1"/>
      <c r="L254" s="22" t="s">
        <v>1309</v>
      </c>
      <c r="M254" s="2" t="s">
        <v>1454</v>
      </c>
      <c r="N254" s="93"/>
      <c r="O254" s="22" t="s">
        <v>1520</v>
      </c>
      <c r="P254" s="36"/>
      <c r="Q254" s="22">
        <v>302</v>
      </c>
      <c r="R254" s="22">
        <v>1</v>
      </c>
      <c r="S254" s="22">
        <v>98</v>
      </c>
      <c r="T254" s="22">
        <v>98</v>
      </c>
      <c r="U254" s="22">
        <v>1</v>
      </c>
      <c r="V254" s="22">
        <v>1</v>
      </c>
      <c r="W254" s="22">
        <v>1</v>
      </c>
      <c r="X254" s="175">
        <f t="shared" si="19"/>
        <v>0</v>
      </c>
      <c r="Y254" s="32">
        <f t="shared" si="21"/>
        <v>0</v>
      </c>
      <c r="Z254" s="40" t="s">
        <v>1167</v>
      </c>
      <c r="AA254" s="63"/>
      <c r="AB254" s="93"/>
      <c r="AC254" s="21">
        <v>332559</v>
      </c>
      <c r="AD254" s="21">
        <v>159565</v>
      </c>
      <c r="AE254" s="163" t="s">
        <v>1318</v>
      </c>
      <c r="AF254" s="167">
        <v>9.5000000000000001E-2</v>
      </c>
      <c r="AG254" s="169">
        <v>9812</v>
      </c>
      <c r="AH254" s="166" t="s">
        <v>916</v>
      </c>
      <c r="AI254" s="166" t="s">
        <v>1251</v>
      </c>
      <c r="AJ254" s="1" t="s">
        <v>666</v>
      </c>
      <c r="AK254" s="62" t="s">
        <v>498</v>
      </c>
    </row>
    <row r="255" spans="1:37" customFormat="1" x14ac:dyDescent="0.25">
      <c r="A255" s="18"/>
      <c r="B255" s="137" t="s">
        <v>782</v>
      </c>
      <c r="C255" s="11"/>
      <c r="D255" s="10"/>
      <c r="E255" s="2" t="s">
        <v>1161</v>
      </c>
      <c r="F255" s="44" t="s">
        <v>116</v>
      </c>
      <c r="G255" s="45" t="s">
        <v>1304</v>
      </c>
      <c r="H255" s="45">
        <v>9613</v>
      </c>
      <c r="I255" s="39">
        <v>550</v>
      </c>
      <c r="J255" s="39" t="s">
        <v>1303</v>
      </c>
      <c r="K255" s="39"/>
      <c r="L255" s="10" t="s">
        <v>1309</v>
      </c>
      <c r="M255" s="44" t="s">
        <v>1454</v>
      </c>
      <c r="O255" s="30" t="s">
        <v>1505</v>
      </c>
      <c r="P255" s="53"/>
      <c r="Q255" s="39">
        <v>38</v>
      </c>
      <c r="R255" s="39">
        <v>20</v>
      </c>
      <c r="S255" s="39">
        <v>49</v>
      </c>
      <c r="T255" s="39">
        <v>51</v>
      </c>
      <c r="U255" s="39">
        <v>43</v>
      </c>
      <c r="V255" s="39">
        <v>43</v>
      </c>
      <c r="W255" s="39">
        <v>43</v>
      </c>
      <c r="X255" s="175">
        <f t="shared" si="19"/>
        <v>0</v>
      </c>
      <c r="Y255" s="35">
        <f t="shared" si="21"/>
        <v>0</v>
      </c>
      <c r="Z255" s="40" t="s">
        <v>1167</v>
      </c>
      <c r="AA255" s="62"/>
      <c r="AC255" s="26">
        <v>332577</v>
      </c>
      <c r="AD255" s="26">
        <v>133330</v>
      </c>
      <c r="AE255" s="48" t="s">
        <v>1318</v>
      </c>
      <c r="AF255" s="128">
        <v>9.5000000000000001E-2</v>
      </c>
      <c r="AG255" s="125">
        <v>9812</v>
      </c>
      <c r="AH255" s="52" t="s">
        <v>916</v>
      </c>
      <c r="AI255" s="52" t="s">
        <v>1251</v>
      </c>
      <c r="AJ255" s="39" t="s">
        <v>666</v>
      </c>
      <c r="AK255" s="62" t="s">
        <v>498</v>
      </c>
    </row>
    <row r="256" spans="1:37" customFormat="1" x14ac:dyDescent="0.25">
      <c r="A256" s="153"/>
      <c r="B256" s="112" t="s">
        <v>782</v>
      </c>
      <c r="C256" s="2"/>
      <c r="D256" s="1"/>
      <c r="E256" s="2" t="s">
        <v>1161</v>
      </c>
      <c r="F256" s="155" t="s">
        <v>387</v>
      </c>
      <c r="G256" s="7" t="s">
        <v>1304</v>
      </c>
      <c r="H256" s="21">
        <v>9624</v>
      </c>
      <c r="I256" s="22"/>
      <c r="J256" s="158"/>
      <c r="K256" s="22"/>
      <c r="L256" s="155"/>
      <c r="M256" s="155" t="s">
        <v>1492</v>
      </c>
      <c r="N256" s="22"/>
      <c r="O256" s="22" t="s">
        <v>600</v>
      </c>
      <c r="P256" s="36"/>
      <c r="Q256" s="22"/>
      <c r="R256" s="22">
        <v>96</v>
      </c>
      <c r="S256" s="22">
        <v>109</v>
      </c>
      <c r="T256" s="22">
        <v>109</v>
      </c>
      <c r="U256" s="22">
        <v>32</v>
      </c>
      <c r="V256" s="22">
        <v>32</v>
      </c>
      <c r="W256" s="22">
        <v>32</v>
      </c>
      <c r="X256" s="175">
        <f t="shared" si="19"/>
        <v>0</v>
      </c>
      <c r="Y256" s="32">
        <f t="shared" si="21"/>
        <v>0</v>
      </c>
      <c r="Z256" s="40" t="s">
        <v>1167</v>
      </c>
      <c r="AA256" s="63"/>
      <c r="AB256" s="93"/>
      <c r="AC256" s="60"/>
      <c r="AD256" s="21">
        <v>138024</v>
      </c>
      <c r="AE256" s="160" t="s">
        <v>1355</v>
      </c>
      <c r="AF256" s="143">
        <v>0.33</v>
      </c>
      <c r="AG256" s="142">
        <v>9910</v>
      </c>
      <c r="AH256" s="22" t="s">
        <v>521</v>
      </c>
      <c r="AI256" s="166" t="s">
        <v>1251</v>
      </c>
      <c r="AJ256" s="22" t="s">
        <v>666</v>
      </c>
      <c r="AK256" s="62" t="s">
        <v>498</v>
      </c>
    </row>
    <row r="257" spans="1:37" customFormat="1" x14ac:dyDescent="0.25">
      <c r="A257" s="153"/>
      <c r="B257" s="112" t="s">
        <v>782</v>
      </c>
      <c r="C257" s="2"/>
      <c r="D257" s="1"/>
      <c r="E257" s="2" t="s">
        <v>1161</v>
      </c>
      <c r="F257" s="155" t="s">
        <v>1491</v>
      </c>
      <c r="G257" s="7" t="s">
        <v>1304</v>
      </c>
      <c r="H257" s="21">
        <v>9731</v>
      </c>
      <c r="I257" s="22"/>
      <c r="J257" s="158"/>
      <c r="K257" s="22"/>
      <c r="L257" s="155"/>
      <c r="M257" s="155" t="s">
        <v>1492</v>
      </c>
      <c r="N257" s="22"/>
      <c r="O257" s="161" t="s">
        <v>1415</v>
      </c>
      <c r="P257" s="36"/>
      <c r="Q257" s="22">
        <v>199</v>
      </c>
      <c r="R257" s="22">
        <v>18</v>
      </c>
      <c r="S257" s="22">
        <v>118</v>
      </c>
      <c r="T257" s="22">
        <v>87</v>
      </c>
      <c r="U257" s="22">
        <v>18</v>
      </c>
      <c r="V257" s="22">
        <v>57</v>
      </c>
      <c r="W257" s="22">
        <v>57</v>
      </c>
      <c r="X257" s="175">
        <f t="shared" si="19"/>
        <v>39</v>
      </c>
      <c r="Y257" s="32">
        <f t="shared" si="21"/>
        <v>0</v>
      </c>
      <c r="Z257" s="40" t="s">
        <v>1167</v>
      </c>
      <c r="AA257" s="63"/>
      <c r="AB257" s="93"/>
      <c r="AC257" s="21">
        <v>338870</v>
      </c>
      <c r="AD257" s="21">
        <v>133436</v>
      </c>
      <c r="AE257" s="160" t="s">
        <v>1355</v>
      </c>
      <c r="AF257" s="167">
        <v>0.127</v>
      </c>
      <c r="AG257" s="169">
        <v>9906</v>
      </c>
      <c r="AH257" s="166" t="s">
        <v>780</v>
      </c>
      <c r="AI257" s="166" t="s">
        <v>1251</v>
      </c>
      <c r="AJ257" s="22" t="s">
        <v>1493</v>
      </c>
      <c r="AK257" s="62" t="s">
        <v>498</v>
      </c>
    </row>
    <row r="258" spans="1:37" customFormat="1" x14ac:dyDescent="0.25">
      <c r="A258" s="226"/>
      <c r="B258" s="197">
        <v>36325</v>
      </c>
      <c r="C258" s="198"/>
      <c r="D258" s="199"/>
      <c r="E258" s="2" t="s">
        <v>1161</v>
      </c>
      <c r="F258" s="109" t="s">
        <v>1235</v>
      </c>
      <c r="G258" s="201" t="s">
        <v>1304</v>
      </c>
      <c r="H258" s="208">
        <v>9835</v>
      </c>
      <c r="I258" s="195"/>
      <c r="J258" s="202"/>
      <c r="K258" s="195"/>
      <c r="L258" s="200"/>
      <c r="M258" s="200"/>
      <c r="N258" s="195" t="s">
        <v>1320</v>
      </c>
      <c r="O258" s="159" t="s">
        <v>1520</v>
      </c>
      <c r="P258" s="203"/>
      <c r="Q258" s="195"/>
      <c r="R258" s="159">
        <v>1093</v>
      </c>
      <c r="S258" s="159">
        <v>582</v>
      </c>
      <c r="T258" s="159">
        <v>1406</v>
      </c>
      <c r="U258" s="159">
        <v>788</v>
      </c>
      <c r="V258" s="159">
        <v>1547</v>
      </c>
      <c r="W258" s="159">
        <v>1547</v>
      </c>
      <c r="X258" s="175">
        <f t="shared" si="19"/>
        <v>759</v>
      </c>
      <c r="Y258" s="204">
        <f t="shared" si="21"/>
        <v>0</v>
      </c>
      <c r="Z258" s="40" t="s">
        <v>1167</v>
      </c>
      <c r="AA258" s="221"/>
      <c r="AB258" s="222"/>
      <c r="AC258" s="220"/>
      <c r="AD258" s="208">
        <v>348729</v>
      </c>
      <c r="AE258" s="223" t="s">
        <v>1355</v>
      </c>
      <c r="AF258" s="205"/>
      <c r="AG258" s="206"/>
      <c r="AH258" s="207"/>
      <c r="AI258" s="207" t="s">
        <v>1251</v>
      </c>
      <c r="AJ258" s="159"/>
      <c r="AK258" s="215" t="s">
        <v>496</v>
      </c>
    </row>
    <row r="259" spans="1:37" customFormat="1" x14ac:dyDescent="0.25">
      <c r="A259" s="154"/>
      <c r="B259" s="112">
        <v>36325</v>
      </c>
      <c r="C259" s="2"/>
      <c r="D259" s="1"/>
      <c r="E259" s="155" t="s">
        <v>1161</v>
      </c>
      <c r="F259" s="155" t="s">
        <v>726</v>
      </c>
      <c r="G259" s="7" t="s">
        <v>1304</v>
      </c>
      <c r="H259" s="21">
        <v>9852</v>
      </c>
      <c r="I259" s="22"/>
      <c r="J259" s="158"/>
      <c r="K259" s="22"/>
      <c r="L259" s="155"/>
      <c r="M259" s="155"/>
      <c r="N259" s="22" t="s">
        <v>1320</v>
      </c>
      <c r="O259" s="159" t="s">
        <v>1520</v>
      </c>
      <c r="P259" s="36"/>
      <c r="Q259" s="22"/>
      <c r="R259" s="22">
        <v>191</v>
      </c>
      <c r="S259" s="22">
        <v>0</v>
      </c>
      <c r="T259" s="22">
        <v>571</v>
      </c>
      <c r="U259" s="22">
        <v>252</v>
      </c>
      <c r="V259" s="22">
        <v>237</v>
      </c>
      <c r="W259" s="22">
        <v>237</v>
      </c>
      <c r="X259" s="175">
        <f t="shared" si="19"/>
        <v>-15</v>
      </c>
      <c r="Y259" s="32">
        <f t="shared" si="21"/>
        <v>0</v>
      </c>
      <c r="Z259" s="40" t="s">
        <v>1167</v>
      </c>
      <c r="AA259" s="63"/>
      <c r="AB259" s="93"/>
      <c r="AC259" s="21"/>
      <c r="AD259" s="21">
        <v>416117</v>
      </c>
      <c r="AE259" s="160" t="s">
        <v>1355</v>
      </c>
      <c r="AF259" s="167"/>
      <c r="AG259" s="170"/>
      <c r="AH259" s="166"/>
      <c r="AI259" s="166" t="s">
        <v>1251</v>
      </c>
      <c r="AJ259" s="22"/>
      <c r="AK259" s="62" t="s">
        <v>496</v>
      </c>
    </row>
    <row r="260" spans="1:37" customFormat="1" x14ac:dyDescent="0.25">
      <c r="A260" s="154"/>
      <c r="B260" s="112">
        <v>36325</v>
      </c>
      <c r="C260" s="2"/>
      <c r="D260" s="1"/>
      <c r="E260" s="155" t="s">
        <v>1161</v>
      </c>
      <c r="F260" s="155" t="s">
        <v>912</v>
      </c>
      <c r="G260" s="7" t="s">
        <v>1304</v>
      </c>
      <c r="H260" s="21">
        <v>9876</v>
      </c>
      <c r="I260" s="22"/>
      <c r="J260" s="158"/>
      <c r="K260" s="22"/>
      <c r="L260" s="155"/>
      <c r="M260" s="155"/>
      <c r="N260" s="22" t="s">
        <v>1320</v>
      </c>
      <c r="O260" s="30" t="s">
        <v>1520</v>
      </c>
      <c r="P260" s="36"/>
      <c r="Q260" s="22"/>
      <c r="R260" s="22">
        <v>0</v>
      </c>
      <c r="S260" s="22"/>
      <c r="T260" s="22"/>
      <c r="U260" s="22">
        <v>1000</v>
      </c>
      <c r="V260" s="22">
        <v>85</v>
      </c>
      <c r="W260" s="22">
        <v>85</v>
      </c>
      <c r="X260" s="175">
        <f t="shared" si="19"/>
        <v>-915</v>
      </c>
      <c r="Y260" s="32">
        <f t="shared" si="21"/>
        <v>0</v>
      </c>
      <c r="Z260" s="115" t="s">
        <v>909</v>
      </c>
      <c r="AA260" s="63"/>
      <c r="AB260" s="93"/>
      <c r="AC260" s="21"/>
      <c r="AD260" s="21" t="s">
        <v>1216</v>
      </c>
      <c r="AE260" s="160" t="s">
        <v>1355</v>
      </c>
      <c r="AF260" s="167"/>
      <c r="AG260" s="170"/>
      <c r="AH260" s="166"/>
      <c r="AI260" s="166" t="s">
        <v>1251</v>
      </c>
      <c r="AJ260" s="22"/>
      <c r="AK260" s="93"/>
    </row>
    <row r="261" spans="1:37" customFormat="1" x14ac:dyDescent="0.25">
      <c r="A261" s="38"/>
      <c r="B261" s="137" t="s">
        <v>782</v>
      </c>
      <c r="C261" s="44"/>
      <c r="D261" s="39"/>
      <c r="E261" s="44" t="s">
        <v>1510</v>
      </c>
      <c r="F261" s="44" t="s">
        <v>601</v>
      </c>
      <c r="G261" s="7" t="s">
        <v>1304</v>
      </c>
      <c r="H261" s="45">
        <v>4143</v>
      </c>
      <c r="I261" s="1">
        <v>479</v>
      </c>
      <c r="J261" s="1" t="s">
        <v>1303</v>
      </c>
      <c r="K261" s="1"/>
      <c r="L261" s="22" t="s">
        <v>1309</v>
      </c>
      <c r="M261" s="2" t="s">
        <v>1510</v>
      </c>
      <c r="N261" s="93"/>
      <c r="O261" s="10" t="s">
        <v>600</v>
      </c>
      <c r="P261" s="36"/>
      <c r="Q261" s="22">
        <v>85</v>
      </c>
      <c r="R261" s="10">
        <v>110</v>
      </c>
      <c r="S261" s="10">
        <v>77</v>
      </c>
      <c r="T261" s="10">
        <v>117</v>
      </c>
      <c r="U261" s="10">
        <v>117</v>
      </c>
      <c r="V261" s="10">
        <v>95</v>
      </c>
      <c r="W261" s="10">
        <v>95</v>
      </c>
      <c r="X261" s="175">
        <f t="shared" si="19"/>
        <v>-22</v>
      </c>
      <c r="Y261" s="32">
        <f t="shared" si="21"/>
        <v>0</v>
      </c>
      <c r="Z261" s="40" t="s">
        <v>1167</v>
      </c>
      <c r="AA261" s="115"/>
      <c r="AB261" s="93"/>
      <c r="AC261" s="21">
        <v>361735</v>
      </c>
      <c r="AD261" s="26">
        <v>138044</v>
      </c>
      <c r="AE261" s="163" t="s">
        <v>1355</v>
      </c>
      <c r="AF261" s="167">
        <v>6.5000000000000002E-2</v>
      </c>
      <c r="AG261" s="169"/>
      <c r="AH261" s="166" t="s">
        <v>861</v>
      </c>
      <c r="AI261" s="166" t="s">
        <v>1251</v>
      </c>
      <c r="AJ261" s="39" t="s">
        <v>660</v>
      </c>
      <c r="AK261" s="62" t="s">
        <v>501</v>
      </c>
    </row>
    <row r="262" spans="1:37" customFormat="1" x14ac:dyDescent="0.25">
      <c r="A262" s="153"/>
      <c r="B262" s="112" t="s">
        <v>782</v>
      </c>
      <c r="C262" s="2"/>
      <c r="D262" s="1"/>
      <c r="E262" s="2" t="s">
        <v>1510</v>
      </c>
      <c r="F262" s="2" t="s">
        <v>42</v>
      </c>
      <c r="G262" s="7" t="s">
        <v>1304</v>
      </c>
      <c r="H262" s="7">
        <v>6206</v>
      </c>
      <c r="I262" s="1">
        <v>550</v>
      </c>
      <c r="J262" s="1" t="s">
        <v>1303</v>
      </c>
      <c r="K262" s="1"/>
      <c r="L262" s="22" t="s">
        <v>1309</v>
      </c>
      <c r="M262" s="2" t="s">
        <v>1510</v>
      </c>
      <c r="N262" s="93"/>
      <c r="O262" s="22" t="s">
        <v>1520</v>
      </c>
      <c r="P262" s="36"/>
      <c r="Q262" s="22">
        <v>1388</v>
      </c>
      <c r="R262" s="22">
        <v>415</v>
      </c>
      <c r="S262" s="22">
        <v>972</v>
      </c>
      <c r="T262" s="22">
        <v>986</v>
      </c>
      <c r="U262" s="22">
        <v>377</v>
      </c>
      <c r="V262" s="22">
        <v>338</v>
      </c>
      <c r="W262" s="22">
        <v>338</v>
      </c>
      <c r="X262" s="175">
        <f t="shared" si="19"/>
        <v>-39</v>
      </c>
      <c r="Y262" s="32">
        <f t="shared" si="21"/>
        <v>0</v>
      </c>
      <c r="Z262" s="40" t="s">
        <v>1167</v>
      </c>
      <c r="AA262" s="63"/>
      <c r="AB262" s="93"/>
      <c r="AC262" s="21">
        <v>309644</v>
      </c>
      <c r="AD262" s="21">
        <v>138115</v>
      </c>
      <c r="AE262" s="163" t="s">
        <v>1318</v>
      </c>
      <c r="AF262" s="143">
        <v>0.13</v>
      </c>
      <c r="AG262" s="60">
        <v>9909</v>
      </c>
      <c r="AH262" s="22" t="s">
        <v>521</v>
      </c>
      <c r="AI262" s="166" t="s">
        <v>1251</v>
      </c>
      <c r="AJ262" s="1" t="s">
        <v>1314</v>
      </c>
      <c r="AK262" s="62" t="s">
        <v>501</v>
      </c>
    </row>
    <row r="263" spans="1:37" customFormat="1" ht="21" x14ac:dyDescent="0.25">
      <c r="A263" s="154"/>
      <c r="B263" s="112" t="s">
        <v>782</v>
      </c>
      <c r="C263" s="2"/>
      <c r="D263" s="1"/>
      <c r="E263" s="2" t="s">
        <v>1510</v>
      </c>
      <c r="F263" s="2" t="s">
        <v>1509</v>
      </c>
      <c r="G263" s="7" t="s">
        <v>1304</v>
      </c>
      <c r="H263" s="7">
        <v>9659</v>
      </c>
      <c r="I263" s="1">
        <v>766</v>
      </c>
      <c r="J263" s="1" t="s">
        <v>1303</v>
      </c>
      <c r="K263" s="1"/>
      <c r="L263" s="22" t="s">
        <v>1309</v>
      </c>
      <c r="M263" s="2" t="s">
        <v>1510</v>
      </c>
      <c r="N263" s="93"/>
      <c r="O263" s="161" t="s">
        <v>328</v>
      </c>
      <c r="P263" s="36"/>
      <c r="Q263" s="22">
        <v>1758</v>
      </c>
      <c r="R263" s="22">
        <v>981</v>
      </c>
      <c r="S263" s="22">
        <v>1298</v>
      </c>
      <c r="T263" s="22">
        <v>1025</v>
      </c>
      <c r="U263" s="22">
        <v>1137</v>
      </c>
      <c r="V263" s="22">
        <v>1135</v>
      </c>
      <c r="W263" s="22">
        <v>1135</v>
      </c>
      <c r="X263" s="175">
        <f t="shared" ref="X263:X295" si="22">+W263-U263</f>
        <v>-2</v>
      </c>
      <c r="Y263" s="32">
        <f t="shared" si="21"/>
        <v>0</v>
      </c>
      <c r="Z263" s="40" t="s">
        <v>1167</v>
      </c>
      <c r="AA263" s="63"/>
      <c r="AB263" s="93"/>
      <c r="AC263" s="21">
        <v>311129</v>
      </c>
      <c r="AD263" s="21">
        <v>133202</v>
      </c>
      <c r="AE263" s="163" t="s">
        <v>1318</v>
      </c>
      <c r="AF263" s="167">
        <v>5.5E-2</v>
      </c>
      <c r="AG263" s="169"/>
      <c r="AH263" s="166" t="s">
        <v>860</v>
      </c>
      <c r="AI263" s="166" t="s">
        <v>1251</v>
      </c>
      <c r="AJ263" s="1" t="s">
        <v>1511</v>
      </c>
      <c r="AK263" s="62" t="s">
        <v>501</v>
      </c>
    </row>
    <row r="264" spans="1:37" customFormat="1" x14ac:dyDescent="0.25">
      <c r="A264" s="38"/>
      <c r="B264" s="137" t="s">
        <v>782</v>
      </c>
      <c r="C264" s="44"/>
      <c r="D264" s="39"/>
      <c r="E264" s="11" t="s">
        <v>1510</v>
      </c>
      <c r="F264" s="11" t="s">
        <v>593</v>
      </c>
      <c r="G264" s="45" t="s">
        <v>1304</v>
      </c>
      <c r="H264" s="26">
        <v>9753</v>
      </c>
      <c r="I264" s="10"/>
      <c r="J264" s="27"/>
      <c r="K264" s="10"/>
      <c r="L264" s="11"/>
      <c r="M264" s="11" t="s">
        <v>1510</v>
      </c>
      <c r="N264" s="10"/>
      <c r="O264" s="10" t="s">
        <v>556</v>
      </c>
      <c r="P264" s="53"/>
      <c r="Q264" s="10">
        <v>136</v>
      </c>
      <c r="R264" s="10">
        <v>106</v>
      </c>
      <c r="S264" s="10">
        <v>43</v>
      </c>
      <c r="T264" s="10">
        <v>133</v>
      </c>
      <c r="U264" s="10">
        <v>108</v>
      </c>
      <c r="V264" s="10">
        <v>126</v>
      </c>
      <c r="W264" s="10">
        <v>126</v>
      </c>
      <c r="X264" s="175">
        <f t="shared" si="22"/>
        <v>18</v>
      </c>
      <c r="Y264" s="35">
        <f t="shared" si="21"/>
        <v>0</v>
      </c>
      <c r="Z264" s="40" t="s">
        <v>1167</v>
      </c>
      <c r="AA264" s="62"/>
      <c r="AC264" s="26">
        <v>348109</v>
      </c>
      <c r="AD264" s="26">
        <v>136199</v>
      </c>
      <c r="AE264" s="12" t="s">
        <v>1355</v>
      </c>
      <c r="AF264" s="128">
        <v>0.08</v>
      </c>
      <c r="AG264" s="125">
        <v>9812</v>
      </c>
      <c r="AH264" s="52" t="s">
        <v>916</v>
      </c>
      <c r="AI264" s="52" t="s">
        <v>1251</v>
      </c>
      <c r="AJ264" s="10" t="s">
        <v>563</v>
      </c>
      <c r="AK264" s="62" t="s">
        <v>501</v>
      </c>
    </row>
    <row r="265" spans="1:37" customFormat="1" x14ac:dyDescent="0.25">
      <c r="A265" s="226"/>
      <c r="B265" s="197">
        <v>36325</v>
      </c>
      <c r="C265" s="198"/>
      <c r="D265" s="199"/>
      <c r="E265" s="109" t="s">
        <v>959</v>
      </c>
      <c r="F265" s="109" t="s">
        <v>960</v>
      </c>
      <c r="G265" s="201" t="s">
        <v>1304</v>
      </c>
      <c r="H265" s="208">
        <v>9831</v>
      </c>
      <c r="I265" s="195"/>
      <c r="J265" s="202"/>
      <c r="K265" s="195"/>
      <c r="L265" s="200"/>
      <c r="M265" s="200"/>
      <c r="N265" s="195" t="s">
        <v>1320</v>
      </c>
      <c r="O265" s="161" t="s">
        <v>1520</v>
      </c>
      <c r="P265" s="203"/>
      <c r="Q265" s="159">
        <v>600</v>
      </c>
      <c r="R265" s="159">
        <v>1450</v>
      </c>
      <c r="S265" s="159">
        <v>1431</v>
      </c>
      <c r="T265" s="159">
        <v>1376</v>
      </c>
      <c r="U265" s="159">
        <v>1359</v>
      </c>
      <c r="V265" s="159">
        <v>1383</v>
      </c>
      <c r="W265" s="159">
        <v>1383</v>
      </c>
      <c r="X265" s="175">
        <f t="shared" si="22"/>
        <v>24</v>
      </c>
      <c r="Y265" s="204">
        <f t="shared" si="21"/>
        <v>0</v>
      </c>
      <c r="Z265" s="40" t="s">
        <v>1167</v>
      </c>
      <c r="AA265" s="221"/>
      <c r="AB265" s="222"/>
      <c r="AC265" s="220"/>
      <c r="AD265" s="208">
        <v>252759</v>
      </c>
      <c r="AE265" s="223" t="s">
        <v>1355</v>
      </c>
      <c r="AF265" s="205"/>
      <c r="AG265" s="206"/>
      <c r="AH265" s="207"/>
      <c r="AI265" s="207" t="s">
        <v>1251</v>
      </c>
      <c r="AJ265" s="159"/>
      <c r="AK265" s="62" t="s">
        <v>496</v>
      </c>
    </row>
    <row r="266" spans="1:37" customFormat="1" ht="21" x14ac:dyDescent="0.25">
      <c r="A266" s="153"/>
      <c r="B266" s="112" t="s">
        <v>782</v>
      </c>
      <c r="C266" s="2"/>
      <c r="D266" s="1"/>
      <c r="E266" s="2" t="s">
        <v>162</v>
      </c>
      <c r="F266" s="2" t="s">
        <v>198</v>
      </c>
      <c r="G266" s="7" t="s">
        <v>1304</v>
      </c>
      <c r="H266" s="7">
        <v>9694</v>
      </c>
      <c r="I266" s="1">
        <v>550</v>
      </c>
      <c r="J266" s="1" t="s">
        <v>1303</v>
      </c>
      <c r="K266" s="1"/>
      <c r="L266" s="22" t="s">
        <v>1309</v>
      </c>
      <c r="M266" s="2" t="s">
        <v>163</v>
      </c>
      <c r="N266" s="93"/>
      <c r="O266" s="22" t="s">
        <v>1520</v>
      </c>
      <c r="P266" s="36"/>
      <c r="Q266" s="22">
        <v>1959</v>
      </c>
      <c r="R266" s="22">
        <v>2017</v>
      </c>
      <c r="S266" s="22">
        <v>1656</v>
      </c>
      <c r="T266" s="22">
        <v>1811</v>
      </c>
      <c r="U266" s="22">
        <v>2168</v>
      </c>
      <c r="V266" s="22">
        <v>2604</v>
      </c>
      <c r="W266" s="22">
        <v>2439</v>
      </c>
      <c r="X266" s="175">
        <f t="shared" si="22"/>
        <v>271</v>
      </c>
      <c r="Y266" s="32">
        <f t="shared" si="21"/>
        <v>-165</v>
      </c>
      <c r="Z266" s="40" t="s">
        <v>425</v>
      </c>
      <c r="AA266" s="63"/>
      <c r="AB266" s="93"/>
      <c r="AC266" s="21">
        <v>313590</v>
      </c>
      <c r="AD266" s="21">
        <v>126298</v>
      </c>
      <c r="AE266" s="163" t="s">
        <v>1318</v>
      </c>
      <c r="AF266" s="167">
        <v>0.05</v>
      </c>
      <c r="AG266" s="169"/>
      <c r="AH266" s="166" t="s">
        <v>860</v>
      </c>
      <c r="AI266" s="166" t="s">
        <v>1251</v>
      </c>
      <c r="AJ266" s="1" t="s">
        <v>197</v>
      </c>
      <c r="AK266" s="62" t="s">
        <v>500</v>
      </c>
    </row>
    <row r="267" spans="1:37" customFormat="1" x14ac:dyDescent="0.25">
      <c r="A267" s="153"/>
      <c r="B267" s="112" t="s">
        <v>782</v>
      </c>
      <c r="C267" s="155"/>
      <c r="D267" s="22"/>
      <c r="E267" s="2" t="s">
        <v>401</v>
      </c>
      <c r="F267" s="2" t="s">
        <v>400</v>
      </c>
      <c r="G267" s="7" t="s">
        <v>1304</v>
      </c>
      <c r="H267" s="7">
        <v>4074</v>
      </c>
      <c r="I267" s="1">
        <v>601</v>
      </c>
      <c r="J267" s="1" t="s">
        <v>1303</v>
      </c>
      <c r="K267" s="1"/>
      <c r="L267" s="160" t="s">
        <v>1309</v>
      </c>
      <c r="M267" s="2" t="s">
        <v>401</v>
      </c>
      <c r="N267" s="93"/>
      <c r="O267" s="22" t="s">
        <v>402</v>
      </c>
      <c r="P267" s="36"/>
      <c r="Q267" s="22">
        <v>34</v>
      </c>
      <c r="R267" s="22">
        <v>1</v>
      </c>
      <c r="S267" s="22">
        <v>364</v>
      </c>
      <c r="T267" s="22">
        <v>364</v>
      </c>
      <c r="U267" s="22">
        <v>1</v>
      </c>
      <c r="V267" s="22">
        <v>837</v>
      </c>
      <c r="W267" s="22">
        <v>837</v>
      </c>
      <c r="X267" s="175">
        <f t="shared" si="22"/>
        <v>836</v>
      </c>
      <c r="Y267" s="32">
        <f t="shared" si="21"/>
        <v>0</v>
      </c>
      <c r="Z267" s="40" t="s">
        <v>1167</v>
      </c>
      <c r="AA267" s="63"/>
      <c r="AB267" s="93"/>
      <c r="AC267" s="21">
        <v>314655</v>
      </c>
      <c r="AD267" s="21">
        <v>133240</v>
      </c>
      <c r="AE267" s="1" t="s">
        <v>1355</v>
      </c>
      <c r="AF267" s="167">
        <v>8.5000000000000006E-2</v>
      </c>
      <c r="AG267" s="169">
        <v>9812</v>
      </c>
      <c r="AH267" s="166" t="s">
        <v>916</v>
      </c>
      <c r="AI267" s="166" t="s">
        <v>1251</v>
      </c>
      <c r="AJ267" s="1" t="s">
        <v>403</v>
      </c>
      <c r="AK267" s="62" t="s">
        <v>498</v>
      </c>
    </row>
    <row r="268" spans="1:37" customFormat="1" x14ac:dyDescent="0.25">
      <c r="A268" s="153"/>
      <c r="B268" s="112" t="s">
        <v>782</v>
      </c>
      <c r="C268" s="2"/>
      <c r="D268" s="1"/>
      <c r="E268" s="2" t="s">
        <v>335</v>
      </c>
      <c r="F268" s="2" t="s">
        <v>564</v>
      </c>
      <c r="G268" s="7" t="s">
        <v>1304</v>
      </c>
      <c r="H268" s="7">
        <v>5051</v>
      </c>
      <c r="I268" s="1">
        <v>556</v>
      </c>
      <c r="J268" s="1" t="s">
        <v>1303</v>
      </c>
      <c r="K268" s="1"/>
      <c r="L268" s="22" t="s">
        <v>1309</v>
      </c>
      <c r="M268" s="2" t="s">
        <v>337</v>
      </c>
      <c r="N268" s="93"/>
      <c r="O268" s="22" t="s">
        <v>556</v>
      </c>
      <c r="P268" s="36"/>
      <c r="Q268" s="22">
        <v>214</v>
      </c>
      <c r="R268" s="22">
        <v>151</v>
      </c>
      <c r="S268" s="22">
        <v>216</v>
      </c>
      <c r="T268" s="22">
        <v>239</v>
      </c>
      <c r="U268" s="22">
        <v>276</v>
      </c>
      <c r="V268" s="22">
        <v>160</v>
      </c>
      <c r="W268" s="22">
        <v>160</v>
      </c>
      <c r="X268" s="175">
        <f t="shared" si="22"/>
        <v>-116</v>
      </c>
      <c r="Y268" s="32">
        <f t="shared" si="21"/>
        <v>0</v>
      </c>
      <c r="Z268" s="40" t="s">
        <v>1167</v>
      </c>
      <c r="AA268" s="63"/>
      <c r="AB268" s="93"/>
      <c r="AC268" s="21">
        <v>369995</v>
      </c>
      <c r="AD268" s="21">
        <v>130541</v>
      </c>
      <c r="AE268" s="163" t="s">
        <v>1318</v>
      </c>
      <c r="AF268" s="167">
        <v>0.13600000000000001</v>
      </c>
      <c r="AG268" s="169">
        <v>9904</v>
      </c>
      <c r="AH268" s="166" t="s">
        <v>780</v>
      </c>
      <c r="AI268" s="166" t="s">
        <v>1251</v>
      </c>
      <c r="AJ268" s="1" t="s">
        <v>677</v>
      </c>
      <c r="AK268" s="62" t="s">
        <v>497</v>
      </c>
    </row>
    <row r="269" spans="1:37" customFormat="1" x14ac:dyDescent="0.25">
      <c r="A269" s="153"/>
      <c r="B269" s="112" t="s">
        <v>782</v>
      </c>
      <c r="C269" s="2"/>
      <c r="D269" s="1"/>
      <c r="E269" s="2" t="s">
        <v>335</v>
      </c>
      <c r="F269" s="2" t="s">
        <v>336</v>
      </c>
      <c r="G269" s="7" t="s">
        <v>1304</v>
      </c>
      <c r="H269" s="7">
        <v>6026</v>
      </c>
      <c r="I269" s="1">
        <v>766</v>
      </c>
      <c r="J269" s="1" t="s">
        <v>1346</v>
      </c>
      <c r="K269" s="1"/>
      <c r="L269" s="22" t="s">
        <v>1309</v>
      </c>
      <c r="M269" s="2" t="s">
        <v>337</v>
      </c>
      <c r="N269" s="93"/>
      <c r="O269" s="22" t="s">
        <v>328</v>
      </c>
      <c r="P269" s="36"/>
      <c r="Q269" s="22">
        <v>163</v>
      </c>
      <c r="R269" s="22">
        <v>177</v>
      </c>
      <c r="S269" s="22">
        <v>80</v>
      </c>
      <c r="T269" s="22">
        <v>196</v>
      </c>
      <c r="U269" s="22">
        <v>175</v>
      </c>
      <c r="V269" s="22">
        <v>148</v>
      </c>
      <c r="W269" s="22">
        <v>148</v>
      </c>
      <c r="X269" s="175">
        <f t="shared" si="22"/>
        <v>-27</v>
      </c>
      <c r="Y269" s="32">
        <f t="shared" si="21"/>
        <v>0</v>
      </c>
      <c r="Z269" s="40" t="s">
        <v>1167</v>
      </c>
      <c r="AA269" s="115"/>
      <c r="AB269" s="93"/>
      <c r="AC269" s="21">
        <v>369999</v>
      </c>
      <c r="AD269" s="21">
        <v>138498</v>
      </c>
      <c r="AE269" s="163" t="s">
        <v>1318</v>
      </c>
      <c r="AF269" s="167">
        <v>0.153</v>
      </c>
      <c r="AG269" s="169">
        <v>9904</v>
      </c>
      <c r="AH269" s="166" t="s">
        <v>780</v>
      </c>
      <c r="AI269" s="166" t="s">
        <v>1251</v>
      </c>
      <c r="AJ269" s="1" t="s">
        <v>677</v>
      </c>
      <c r="AK269" s="62" t="s">
        <v>497</v>
      </c>
    </row>
    <row r="270" spans="1:37" customFormat="1" x14ac:dyDescent="0.25">
      <c r="A270" s="153"/>
      <c r="B270" s="112" t="s">
        <v>782</v>
      </c>
      <c r="C270" s="2"/>
      <c r="D270" s="1"/>
      <c r="E270" s="2" t="s">
        <v>1435</v>
      </c>
      <c r="F270" s="2" t="s">
        <v>1324</v>
      </c>
      <c r="G270" s="7" t="s">
        <v>1304</v>
      </c>
      <c r="H270" s="7">
        <v>5850</v>
      </c>
      <c r="I270" s="1">
        <v>429</v>
      </c>
      <c r="J270" s="1" t="s">
        <v>1303</v>
      </c>
      <c r="K270" s="1"/>
      <c r="L270" s="22" t="s">
        <v>1309</v>
      </c>
      <c r="M270" s="2" t="s">
        <v>1325</v>
      </c>
      <c r="N270" s="93"/>
      <c r="O270" s="22" t="s">
        <v>1311</v>
      </c>
      <c r="P270" s="36"/>
      <c r="Q270" s="22">
        <v>168</v>
      </c>
      <c r="R270" s="22">
        <v>144</v>
      </c>
      <c r="S270" s="22">
        <v>144</v>
      </c>
      <c r="T270" s="22">
        <v>148</v>
      </c>
      <c r="U270" s="22">
        <v>136</v>
      </c>
      <c r="V270" s="22">
        <v>138</v>
      </c>
      <c r="W270" s="22">
        <v>138</v>
      </c>
      <c r="X270" s="175">
        <f t="shared" si="22"/>
        <v>2</v>
      </c>
      <c r="Y270" s="32">
        <f t="shared" si="21"/>
        <v>0</v>
      </c>
      <c r="Z270" s="40" t="s">
        <v>1167</v>
      </c>
      <c r="AA270" s="115"/>
      <c r="AB270" s="93"/>
      <c r="AC270" s="21">
        <v>370005</v>
      </c>
      <c r="AD270" s="21">
        <v>139379</v>
      </c>
      <c r="AE270" s="163" t="s">
        <v>1318</v>
      </c>
      <c r="AF270" s="167">
        <v>0.19700000000000001</v>
      </c>
      <c r="AG270" s="169">
        <v>9905</v>
      </c>
      <c r="AH270" s="166" t="s">
        <v>780</v>
      </c>
      <c r="AI270" s="166" t="s">
        <v>1251</v>
      </c>
      <c r="AJ270" s="1" t="s">
        <v>701</v>
      </c>
      <c r="AK270" s="62" t="s">
        <v>496</v>
      </c>
    </row>
    <row r="271" spans="1:37" customFormat="1" ht="21" x14ac:dyDescent="0.25">
      <c r="A271" s="153"/>
      <c r="B271" s="112" t="s">
        <v>782</v>
      </c>
      <c r="C271" s="155"/>
      <c r="D271" s="22"/>
      <c r="E271" s="155" t="s">
        <v>345</v>
      </c>
      <c r="F271" s="155" t="s">
        <v>344</v>
      </c>
      <c r="G271" s="7" t="s">
        <v>1330</v>
      </c>
      <c r="H271" s="21">
        <v>9755</v>
      </c>
      <c r="I271" s="22"/>
      <c r="J271" s="158"/>
      <c r="K271" s="22">
        <v>1</v>
      </c>
      <c r="L271" s="155"/>
      <c r="M271" s="155" t="s">
        <v>345</v>
      </c>
      <c r="N271" s="22"/>
      <c r="O271" s="161" t="s">
        <v>328</v>
      </c>
      <c r="P271" s="36"/>
      <c r="Q271" s="159">
        <v>7694</v>
      </c>
      <c r="R271" s="159">
        <v>2395</v>
      </c>
      <c r="S271" s="159">
        <v>8717</v>
      </c>
      <c r="T271" s="159">
        <v>6776</v>
      </c>
      <c r="U271" s="159">
        <v>7084</v>
      </c>
      <c r="V271" s="159">
        <v>6638</v>
      </c>
      <c r="W271" s="159">
        <v>4444</v>
      </c>
      <c r="X271" s="175">
        <f t="shared" si="22"/>
        <v>-2640</v>
      </c>
      <c r="Y271" s="32">
        <f>+W271-V271</f>
        <v>-2194</v>
      </c>
      <c r="Z271" s="40" t="s">
        <v>1165</v>
      </c>
      <c r="AA271" s="63"/>
      <c r="AB271" s="93"/>
      <c r="AC271" s="21">
        <v>367017</v>
      </c>
      <c r="AD271" s="21">
        <v>138316</v>
      </c>
      <c r="AE271" s="160" t="s">
        <v>1355</v>
      </c>
      <c r="AF271" s="167">
        <v>0.11899999999999999</v>
      </c>
      <c r="AG271" s="170"/>
      <c r="AH271" s="172"/>
      <c r="AI271" s="166" t="s">
        <v>1251</v>
      </c>
      <c r="AJ271" s="22" t="s">
        <v>1314</v>
      </c>
      <c r="AK271" s="62" t="s">
        <v>501</v>
      </c>
    </row>
    <row r="272" spans="1:37" s="11" customFormat="1" x14ac:dyDescent="0.25">
      <c r="A272" s="38"/>
      <c r="B272" s="137" t="s">
        <v>782</v>
      </c>
      <c r="C272" s="44"/>
      <c r="D272" s="39"/>
      <c r="E272" s="155" t="s">
        <v>590</v>
      </c>
      <c r="F272" s="155" t="s">
        <v>292</v>
      </c>
      <c r="G272" s="7" t="s">
        <v>1304</v>
      </c>
      <c r="H272" s="21">
        <v>4157</v>
      </c>
      <c r="I272" s="22"/>
      <c r="J272" s="158"/>
      <c r="K272" s="22"/>
      <c r="L272" s="155"/>
      <c r="M272" s="155" t="s">
        <v>1317</v>
      </c>
      <c r="N272" s="22"/>
      <c r="O272" s="161" t="s">
        <v>293</v>
      </c>
      <c r="P272" s="36"/>
      <c r="Q272" s="22">
        <v>77</v>
      </c>
      <c r="R272" s="22">
        <v>91</v>
      </c>
      <c r="S272" s="22">
        <v>76</v>
      </c>
      <c r="T272" s="22">
        <v>81</v>
      </c>
      <c r="U272" s="22">
        <v>71</v>
      </c>
      <c r="V272" s="22">
        <v>62</v>
      </c>
      <c r="W272" s="22">
        <v>62</v>
      </c>
      <c r="X272" s="175">
        <f t="shared" si="22"/>
        <v>-9</v>
      </c>
      <c r="Y272" s="32">
        <f>+W272-V272</f>
        <v>0</v>
      </c>
      <c r="Z272" s="40" t="s">
        <v>1167</v>
      </c>
      <c r="AA272" s="63"/>
      <c r="AB272" s="93"/>
      <c r="AC272" s="21">
        <v>359837</v>
      </c>
      <c r="AD272" s="21">
        <v>364898</v>
      </c>
      <c r="AE272" s="160" t="s">
        <v>1318</v>
      </c>
      <c r="AF272" s="167">
        <v>0.03</v>
      </c>
      <c r="AG272" s="170"/>
      <c r="AH272" s="166" t="s">
        <v>861</v>
      </c>
      <c r="AI272" s="166" t="s">
        <v>1251</v>
      </c>
      <c r="AJ272" s="22" t="s">
        <v>1314</v>
      </c>
      <c r="AK272" s="62" t="s">
        <v>499</v>
      </c>
    </row>
    <row r="273" spans="1:37" customFormat="1" x14ac:dyDescent="0.25">
      <c r="A273" s="18"/>
      <c r="B273" s="137" t="s">
        <v>782</v>
      </c>
      <c r="C273" s="11"/>
      <c r="D273" s="10"/>
      <c r="E273" s="11" t="s">
        <v>1385</v>
      </c>
      <c r="F273" s="11" t="s">
        <v>949</v>
      </c>
      <c r="G273" s="45" t="s">
        <v>1304</v>
      </c>
      <c r="H273" s="26">
        <v>5427</v>
      </c>
      <c r="I273" s="10">
        <v>429</v>
      </c>
      <c r="J273" s="17" t="s">
        <v>1303</v>
      </c>
      <c r="K273" s="10"/>
      <c r="L273" s="10" t="s">
        <v>1309</v>
      </c>
      <c r="M273" s="44" t="s">
        <v>1387</v>
      </c>
      <c r="N273" s="10"/>
      <c r="O273" s="10" t="s">
        <v>873</v>
      </c>
      <c r="P273" s="53"/>
      <c r="Q273" s="10">
        <v>18</v>
      </c>
      <c r="R273" s="10">
        <v>4</v>
      </c>
      <c r="S273" s="10">
        <v>16</v>
      </c>
      <c r="T273" s="10">
        <v>31</v>
      </c>
      <c r="U273" s="10">
        <v>11</v>
      </c>
      <c r="V273" s="10">
        <v>4</v>
      </c>
      <c r="W273" s="10">
        <v>4</v>
      </c>
      <c r="X273" s="175">
        <f t="shared" si="22"/>
        <v>-7</v>
      </c>
      <c r="Y273" s="35">
        <f>+W273-V273</f>
        <v>0</v>
      </c>
      <c r="Z273" s="40" t="s">
        <v>1167</v>
      </c>
      <c r="AA273" s="62"/>
      <c r="AC273" s="26">
        <v>332683</v>
      </c>
      <c r="AD273" s="26">
        <v>133342</v>
      </c>
      <c r="AE273" s="48" t="s">
        <v>1318</v>
      </c>
      <c r="AF273" s="128">
        <v>0.06</v>
      </c>
      <c r="AG273" s="125"/>
      <c r="AH273" s="52" t="s">
        <v>861</v>
      </c>
      <c r="AI273" s="52" t="s">
        <v>1251</v>
      </c>
      <c r="AJ273" s="39" t="s">
        <v>626</v>
      </c>
      <c r="AK273" s="62" t="s">
        <v>500</v>
      </c>
    </row>
    <row r="274" spans="1:37" customFormat="1" x14ac:dyDescent="0.25">
      <c r="A274" s="153"/>
      <c r="B274" s="112" t="s">
        <v>782</v>
      </c>
      <c r="C274" s="2"/>
      <c r="D274" s="1"/>
      <c r="E274" s="2" t="s">
        <v>1385</v>
      </c>
      <c r="F274" s="2" t="s">
        <v>1386</v>
      </c>
      <c r="G274" s="7" t="s">
        <v>1304</v>
      </c>
      <c r="H274" s="7">
        <v>6831</v>
      </c>
      <c r="I274" s="1">
        <v>427</v>
      </c>
      <c r="J274" s="1" t="s">
        <v>1303</v>
      </c>
      <c r="K274" s="1"/>
      <c r="L274" s="22" t="s">
        <v>1309</v>
      </c>
      <c r="M274" s="2" t="s">
        <v>1387</v>
      </c>
      <c r="N274" s="93"/>
      <c r="O274" s="22" t="s">
        <v>1311</v>
      </c>
      <c r="P274" s="36"/>
      <c r="Q274" s="22">
        <v>459</v>
      </c>
      <c r="R274" s="22">
        <v>1</v>
      </c>
      <c r="S274" s="22">
        <v>501</v>
      </c>
      <c r="T274" s="22">
        <v>341</v>
      </c>
      <c r="U274" s="22">
        <v>285</v>
      </c>
      <c r="V274" s="22">
        <v>0</v>
      </c>
      <c r="W274" s="22">
        <v>0</v>
      </c>
      <c r="X274" s="175">
        <f t="shared" si="22"/>
        <v>-285</v>
      </c>
      <c r="Y274" s="32">
        <f>+W274-V274</f>
        <v>0</v>
      </c>
      <c r="Z274" s="40" t="s">
        <v>406</v>
      </c>
      <c r="AA274" s="63"/>
      <c r="AB274" s="93"/>
      <c r="AC274" s="21">
        <v>358939</v>
      </c>
      <c r="AD274" s="21">
        <v>133201</v>
      </c>
      <c r="AE274" s="163" t="s">
        <v>1318</v>
      </c>
      <c r="AF274" s="167">
        <v>6.5000000000000002E-2</v>
      </c>
      <c r="AG274" s="169"/>
      <c r="AH274" s="166" t="s">
        <v>861</v>
      </c>
      <c r="AI274" s="166" t="s">
        <v>1251</v>
      </c>
      <c r="AJ274" s="1" t="s">
        <v>1380</v>
      </c>
      <c r="AK274" s="62" t="s">
        <v>500</v>
      </c>
    </row>
    <row r="275" spans="1:37" customFormat="1" x14ac:dyDescent="0.25">
      <c r="A275" s="153"/>
      <c r="B275" s="112" t="s">
        <v>782</v>
      </c>
      <c r="C275" s="2"/>
      <c r="D275" s="1"/>
      <c r="E275" s="2" t="s">
        <v>1385</v>
      </c>
      <c r="F275" s="2" t="s">
        <v>804</v>
      </c>
      <c r="G275" s="7" t="s">
        <v>1304</v>
      </c>
      <c r="H275" s="7">
        <v>9667</v>
      </c>
      <c r="I275" s="1">
        <v>764</v>
      </c>
      <c r="J275" s="1" t="s">
        <v>1303</v>
      </c>
      <c r="K275" s="1"/>
      <c r="L275" s="22" t="s">
        <v>1309</v>
      </c>
      <c r="M275" s="2" t="s">
        <v>1387</v>
      </c>
      <c r="N275" s="93"/>
      <c r="O275" s="22" t="s">
        <v>600</v>
      </c>
      <c r="P275" s="36"/>
      <c r="Q275" s="22">
        <v>148</v>
      </c>
      <c r="R275" s="22">
        <v>1</v>
      </c>
      <c r="S275" s="22">
        <v>197</v>
      </c>
      <c r="T275" s="22">
        <v>212</v>
      </c>
      <c r="U275" s="22">
        <v>1</v>
      </c>
      <c r="V275" s="22">
        <v>1</v>
      </c>
      <c r="W275" s="22">
        <v>1</v>
      </c>
      <c r="X275" s="175">
        <f t="shared" si="22"/>
        <v>0</v>
      </c>
      <c r="Y275" s="32">
        <f>+W275-V275</f>
        <v>0</v>
      </c>
      <c r="Z275" s="40" t="s">
        <v>1167</v>
      </c>
      <c r="AA275" s="63"/>
      <c r="AB275" s="93"/>
      <c r="AC275" s="21">
        <v>332656</v>
      </c>
      <c r="AD275" s="21">
        <v>129129</v>
      </c>
      <c r="AE275" s="163" t="s">
        <v>1318</v>
      </c>
      <c r="AF275" s="167">
        <v>6.5000000000000002E-2</v>
      </c>
      <c r="AG275" s="169"/>
      <c r="AH275" s="166" t="s">
        <v>861</v>
      </c>
      <c r="AI275" s="166" t="s">
        <v>1251</v>
      </c>
      <c r="AJ275" s="1" t="s">
        <v>805</v>
      </c>
      <c r="AK275" s="62" t="s">
        <v>500</v>
      </c>
    </row>
    <row r="276" spans="1:37" customFormat="1" x14ac:dyDescent="0.25">
      <c r="A276" s="154"/>
      <c r="B276" s="238">
        <v>36325</v>
      </c>
      <c r="C276" s="16"/>
      <c r="D276" s="173"/>
      <c r="E276" s="109" t="s">
        <v>1233</v>
      </c>
      <c r="F276" s="109" t="s">
        <v>1234</v>
      </c>
      <c r="G276" s="239" t="s">
        <v>1304</v>
      </c>
      <c r="H276" s="208">
        <v>9836</v>
      </c>
      <c r="I276" s="159"/>
      <c r="J276" s="240"/>
      <c r="K276" s="159"/>
      <c r="L276" s="109"/>
      <c r="M276" s="109"/>
      <c r="N276" s="159" t="s">
        <v>1320</v>
      </c>
      <c r="O276" s="159" t="s">
        <v>556</v>
      </c>
      <c r="P276" s="241"/>
      <c r="Q276" s="159"/>
      <c r="R276" s="159">
        <f>563+395</f>
        <v>958</v>
      </c>
      <c r="S276" s="159">
        <v>1190</v>
      </c>
      <c r="T276" s="159">
        <v>1022</v>
      </c>
      <c r="U276" s="159">
        <v>717</v>
      </c>
      <c r="V276" s="159">
        <v>392</v>
      </c>
      <c r="W276" s="159">
        <v>392</v>
      </c>
      <c r="X276" s="175">
        <f t="shared" si="22"/>
        <v>-325</v>
      </c>
      <c r="Y276" s="227">
        <f t="shared" ref="Y276:Y298" si="23">+W276-V276</f>
        <v>0</v>
      </c>
      <c r="Z276" s="40" t="s">
        <v>1167</v>
      </c>
      <c r="AA276" s="209"/>
      <c r="AB276" s="210"/>
      <c r="AC276" s="208"/>
      <c r="AD276" s="208">
        <v>375470</v>
      </c>
      <c r="AE276" s="211" t="s">
        <v>1355</v>
      </c>
      <c r="AF276" s="242"/>
      <c r="AG276" s="243"/>
      <c r="AH276" s="244"/>
      <c r="AI276" s="244" t="s">
        <v>1251</v>
      </c>
      <c r="AJ276" s="159"/>
      <c r="AK276" s="215" t="s">
        <v>501</v>
      </c>
    </row>
    <row r="277" spans="1:37" customFormat="1" x14ac:dyDescent="0.25">
      <c r="A277" s="18"/>
      <c r="B277" s="137" t="s">
        <v>782</v>
      </c>
      <c r="C277" s="11"/>
      <c r="D277" s="10"/>
      <c r="E277" s="11" t="s">
        <v>264</v>
      </c>
      <c r="F277" s="11" t="s">
        <v>263</v>
      </c>
      <c r="G277" s="45" t="s">
        <v>1304</v>
      </c>
      <c r="H277" s="26">
        <v>9728</v>
      </c>
      <c r="I277" s="10"/>
      <c r="J277" s="27"/>
      <c r="K277" s="10"/>
      <c r="L277" s="11"/>
      <c r="M277" s="11" t="s">
        <v>264</v>
      </c>
      <c r="N277" s="10"/>
      <c r="O277" s="30" t="s">
        <v>1520</v>
      </c>
      <c r="P277" s="53"/>
      <c r="Q277" s="10">
        <v>94</v>
      </c>
      <c r="R277" s="10">
        <v>192</v>
      </c>
      <c r="S277" s="10">
        <v>214</v>
      </c>
      <c r="T277" s="10">
        <v>216</v>
      </c>
      <c r="U277" s="10">
        <v>173</v>
      </c>
      <c r="V277" s="10">
        <v>113</v>
      </c>
      <c r="W277" s="10">
        <v>113</v>
      </c>
      <c r="X277" s="175">
        <f t="shared" si="22"/>
        <v>-60</v>
      </c>
      <c r="Y277" s="35">
        <f t="shared" si="23"/>
        <v>0</v>
      </c>
      <c r="Z277" s="40" t="s">
        <v>1167</v>
      </c>
      <c r="AA277" s="62"/>
      <c r="AC277" s="50">
        <v>314531</v>
      </c>
      <c r="AD277" s="50">
        <v>456486</v>
      </c>
      <c r="AE277" s="12" t="s">
        <v>1355</v>
      </c>
      <c r="AF277" s="128">
        <v>9.5000000000000001E-2</v>
      </c>
      <c r="AG277" s="125">
        <v>9812</v>
      </c>
      <c r="AH277" s="52" t="s">
        <v>916</v>
      </c>
      <c r="AI277" s="52" t="s">
        <v>1251</v>
      </c>
      <c r="AJ277" s="10" t="s">
        <v>273</v>
      </c>
      <c r="AK277" s="62" t="s">
        <v>497</v>
      </c>
    </row>
    <row r="278" spans="1:37" customFormat="1" x14ac:dyDescent="0.25">
      <c r="A278" s="153"/>
      <c r="B278" s="112" t="s">
        <v>782</v>
      </c>
      <c r="C278" s="2"/>
      <c r="D278" s="1"/>
      <c r="E278" s="2" t="s">
        <v>1168</v>
      </c>
      <c r="F278" s="2" t="s">
        <v>609</v>
      </c>
      <c r="G278" s="7" t="s">
        <v>1304</v>
      </c>
      <c r="H278" s="7">
        <v>5547</v>
      </c>
      <c r="I278" s="1">
        <v>479</v>
      </c>
      <c r="J278" s="1" t="s">
        <v>1303</v>
      </c>
      <c r="K278" s="1"/>
      <c r="L278" s="22" t="s">
        <v>1309</v>
      </c>
      <c r="M278" s="2" t="s">
        <v>610</v>
      </c>
      <c r="N278" s="93"/>
      <c r="O278" s="22" t="s">
        <v>600</v>
      </c>
      <c r="P278" s="36"/>
      <c r="Q278" s="22">
        <v>38</v>
      </c>
      <c r="R278" s="22">
        <v>68</v>
      </c>
      <c r="S278" s="22">
        <v>33</v>
      </c>
      <c r="T278" s="22">
        <v>34</v>
      </c>
      <c r="U278" s="22">
        <v>65</v>
      </c>
      <c r="V278" s="22">
        <v>66</v>
      </c>
      <c r="W278" s="22">
        <v>66</v>
      </c>
      <c r="X278" s="175">
        <f t="shared" si="22"/>
        <v>1</v>
      </c>
      <c r="Y278" s="32">
        <f t="shared" si="23"/>
        <v>0</v>
      </c>
      <c r="Z278" s="40" t="s">
        <v>1167</v>
      </c>
      <c r="AA278" s="63"/>
      <c r="AB278" s="93"/>
      <c r="AC278" s="21">
        <v>358913</v>
      </c>
      <c r="AD278" s="21">
        <v>229447</v>
      </c>
      <c r="AE278" s="163" t="s">
        <v>1355</v>
      </c>
      <c r="AF278" s="167">
        <v>0.245</v>
      </c>
      <c r="AG278" s="169">
        <v>9903</v>
      </c>
      <c r="AH278" s="166" t="s">
        <v>780</v>
      </c>
      <c r="AI278" s="166" t="s">
        <v>1251</v>
      </c>
      <c r="AJ278" s="1" t="s">
        <v>686</v>
      </c>
      <c r="AK278" s="62" t="s">
        <v>496</v>
      </c>
    </row>
    <row r="279" spans="1:37" s="212" customFormat="1" x14ac:dyDescent="0.25">
      <c r="A279" s="153"/>
      <c r="B279" s="112" t="s">
        <v>782</v>
      </c>
      <c r="C279" s="2"/>
      <c r="D279" s="1"/>
      <c r="E279" s="2" t="s">
        <v>221</v>
      </c>
      <c r="F279" s="2" t="s">
        <v>222</v>
      </c>
      <c r="G279" s="7" t="s">
        <v>1304</v>
      </c>
      <c r="H279" s="7">
        <v>9706</v>
      </c>
      <c r="I279" s="1">
        <v>550</v>
      </c>
      <c r="J279" s="1" t="s">
        <v>1303</v>
      </c>
      <c r="K279" s="1"/>
      <c r="L279" s="22" t="s">
        <v>1309</v>
      </c>
      <c r="M279" s="2" t="s">
        <v>223</v>
      </c>
      <c r="N279" s="93"/>
      <c r="O279" s="22" t="s">
        <v>1520</v>
      </c>
      <c r="P279" s="36"/>
      <c r="Q279" s="22">
        <v>399</v>
      </c>
      <c r="R279" s="22">
        <v>361</v>
      </c>
      <c r="S279" s="22">
        <v>549</v>
      </c>
      <c r="T279" s="22">
        <v>402</v>
      </c>
      <c r="U279" s="22">
        <v>260</v>
      </c>
      <c r="V279" s="22">
        <v>250</v>
      </c>
      <c r="W279" s="22">
        <v>250</v>
      </c>
      <c r="X279" s="175">
        <f t="shared" si="22"/>
        <v>-10</v>
      </c>
      <c r="Y279" s="32">
        <f t="shared" si="23"/>
        <v>0</v>
      </c>
      <c r="Z279" s="40" t="s">
        <v>1167</v>
      </c>
      <c r="AA279" s="63"/>
      <c r="AB279" s="93"/>
      <c r="AC279" s="21">
        <v>128011</v>
      </c>
      <c r="AD279" s="21">
        <v>125784</v>
      </c>
      <c r="AE279" s="163" t="s">
        <v>1355</v>
      </c>
      <c r="AF279" s="143">
        <v>0.13100000000000001</v>
      </c>
      <c r="AG279" s="142">
        <v>9907</v>
      </c>
      <c r="AH279" s="22" t="s">
        <v>520</v>
      </c>
      <c r="AI279" s="166" t="s">
        <v>1251</v>
      </c>
      <c r="AJ279" s="1" t="s">
        <v>1138</v>
      </c>
      <c r="AK279" s="62" t="s">
        <v>498</v>
      </c>
    </row>
    <row r="280" spans="1:37" customFormat="1" x14ac:dyDescent="0.25">
      <c r="A280" s="18"/>
      <c r="B280" s="137" t="s">
        <v>782</v>
      </c>
      <c r="C280" s="41"/>
      <c r="D280" s="10"/>
      <c r="E280" s="44" t="s">
        <v>1534</v>
      </c>
      <c r="F280" s="44" t="s">
        <v>964</v>
      </c>
      <c r="G280" s="45" t="s">
        <v>1304</v>
      </c>
      <c r="H280" s="45">
        <v>6118</v>
      </c>
      <c r="I280" s="39">
        <v>441</v>
      </c>
      <c r="J280" s="39" t="s">
        <v>1303</v>
      </c>
      <c r="K280" s="39"/>
      <c r="L280" s="10" t="s">
        <v>1309</v>
      </c>
      <c r="M280" s="44" t="s">
        <v>1534</v>
      </c>
      <c r="O280" s="10" t="s">
        <v>873</v>
      </c>
      <c r="P280" s="53"/>
      <c r="Q280" s="10">
        <v>112</v>
      </c>
      <c r="R280" s="10">
        <v>104</v>
      </c>
      <c r="S280" s="10">
        <v>102</v>
      </c>
      <c r="T280" s="10">
        <v>105</v>
      </c>
      <c r="U280" s="10">
        <v>97</v>
      </c>
      <c r="V280" s="10">
        <v>103</v>
      </c>
      <c r="W280" s="10">
        <v>103</v>
      </c>
      <c r="X280" s="175">
        <f t="shared" si="22"/>
        <v>6</v>
      </c>
      <c r="Y280" s="35">
        <f t="shared" si="23"/>
        <v>0</v>
      </c>
      <c r="Z280" s="40" t="s">
        <v>1167</v>
      </c>
      <c r="AA280" s="40"/>
      <c r="AC280" s="26">
        <v>358943</v>
      </c>
      <c r="AD280" s="26">
        <v>136739</v>
      </c>
      <c r="AE280" s="48" t="s">
        <v>1318</v>
      </c>
      <c r="AF280" s="128">
        <v>0.06</v>
      </c>
      <c r="AG280" s="125"/>
      <c r="AH280" s="52" t="s">
        <v>861</v>
      </c>
      <c r="AI280" s="52" t="s">
        <v>1251</v>
      </c>
      <c r="AJ280" s="39" t="s">
        <v>1073</v>
      </c>
      <c r="AK280" s="62" t="s">
        <v>501</v>
      </c>
    </row>
    <row r="281" spans="1:37" customFormat="1" ht="13.8" thickBot="1" x14ac:dyDescent="0.3">
      <c r="A281" s="154"/>
      <c r="B281" s="112">
        <v>36389</v>
      </c>
      <c r="C281" s="2"/>
      <c r="D281" s="1"/>
      <c r="E281" s="155" t="s">
        <v>1534</v>
      </c>
      <c r="F281" s="155" t="s">
        <v>205</v>
      </c>
      <c r="G281" s="7" t="s">
        <v>1304</v>
      </c>
      <c r="H281" s="21">
        <v>9790</v>
      </c>
      <c r="I281" s="22"/>
      <c r="J281" s="158"/>
      <c r="K281" s="22"/>
      <c r="L281" s="155"/>
      <c r="M281" s="155" t="s">
        <v>206</v>
      </c>
      <c r="N281" s="22" t="s">
        <v>1320</v>
      </c>
      <c r="O281" s="161" t="s">
        <v>1520</v>
      </c>
      <c r="P281" s="36"/>
      <c r="Q281" s="159">
        <v>598</v>
      </c>
      <c r="R281" s="159">
        <v>287</v>
      </c>
      <c r="S281" s="159">
        <v>429</v>
      </c>
      <c r="T281" s="159">
        <v>388</v>
      </c>
      <c r="U281" s="159">
        <v>260</v>
      </c>
      <c r="V281" s="159">
        <v>255</v>
      </c>
      <c r="W281" s="159">
        <v>255</v>
      </c>
      <c r="X281" s="175">
        <f t="shared" si="22"/>
        <v>-5</v>
      </c>
      <c r="Y281" s="32">
        <f t="shared" si="23"/>
        <v>0</v>
      </c>
      <c r="Z281" s="40" t="s">
        <v>1167</v>
      </c>
      <c r="AA281" s="63"/>
      <c r="AB281" s="93"/>
      <c r="AC281" s="21"/>
      <c r="AD281" s="21">
        <v>130566</v>
      </c>
      <c r="AE281" s="160" t="s">
        <v>1355</v>
      </c>
      <c r="AF281" s="167"/>
      <c r="AG281" s="170"/>
      <c r="AH281" s="166"/>
      <c r="AI281" s="166"/>
      <c r="AJ281" s="22" t="s">
        <v>1368</v>
      </c>
      <c r="AK281" s="62" t="s">
        <v>501</v>
      </c>
    </row>
    <row r="282" spans="1:37" customFormat="1" ht="14.4" thickTop="1" thickBot="1" x14ac:dyDescent="0.3">
      <c r="A282" s="38"/>
      <c r="B282" s="137" t="s">
        <v>782</v>
      </c>
      <c r="C282" s="44"/>
      <c r="D282" s="39"/>
      <c r="E282" s="44" t="s">
        <v>967</v>
      </c>
      <c r="F282" s="44" t="s">
        <v>968</v>
      </c>
      <c r="G282" s="228" t="s">
        <v>1304</v>
      </c>
      <c r="H282" s="45">
        <v>6258</v>
      </c>
      <c r="I282" s="245">
        <v>441</v>
      </c>
      <c r="J282" s="245" t="s">
        <v>1303</v>
      </c>
      <c r="K282" s="245"/>
      <c r="L282" s="230" t="s">
        <v>1309</v>
      </c>
      <c r="M282" s="246" t="s">
        <v>969</v>
      </c>
      <c r="N282" s="231"/>
      <c r="O282" s="10" t="s">
        <v>873</v>
      </c>
      <c r="P282" s="232"/>
      <c r="Q282" s="230">
        <v>612</v>
      </c>
      <c r="R282" s="10">
        <v>490</v>
      </c>
      <c r="S282" s="10">
        <v>421</v>
      </c>
      <c r="T282" s="10">
        <v>412</v>
      </c>
      <c r="U282" s="10">
        <v>378</v>
      </c>
      <c r="V282" s="10">
        <v>461</v>
      </c>
      <c r="W282" s="10">
        <v>461</v>
      </c>
      <c r="X282" s="175">
        <f t="shared" si="22"/>
        <v>83</v>
      </c>
      <c r="Y282" s="233">
        <f t="shared" si="23"/>
        <v>0</v>
      </c>
      <c r="Z282" s="40" t="s">
        <v>1167</v>
      </c>
      <c r="AA282" s="234"/>
      <c r="AB282" s="231"/>
      <c r="AC282" s="229">
        <v>358932</v>
      </c>
      <c r="AD282" s="26">
        <v>126535</v>
      </c>
      <c r="AE282" s="247" t="s">
        <v>1318</v>
      </c>
      <c r="AF282" s="235">
        <v>0.06</v>
      </c>
      <c r="AG282" s="236"/>
      <c r="AH282" s="237" t="s">
        <v>861</v>
      </c>
      <c r="AI282" s="237" t="s">
        <v>1251</v>
      </c>
      <c r="AJ282" s="39" t="s">
        <v>715</v>
      </c>
      <c r="AK282" s="62" t="s">
        <v>496</v>
      </c>
    </row>
    <row r="283" spans="1:37" customFormat="1" ht="13.8" thickTop="1" x14ac:dyDescent="0.25">
      <c r="A283" s="153"/>
      <c r="B283" s="112" t="s">
        <v>782</v>
      </c>
      <c r="C283" s="2"/>
      <c r="D283" s="1"/>
      <c r="E283" s="2" t="s">
        <v>548</v>
      </c>
      <c r="F283" s="2" t="s">
        <v>549</v>
      </c>
      <c r="G283" s="7" t="s">
        <v>1304</v>
      </c>
      <c r="H283" s="7">
        <v>6871</v>
      </c>
      <c r="I283" s="1">
        <v>460</v>
      </c>
      <c r="J283" s="1" t="s">
        <v>1303</v>
      </c>
      <c r="K283" s="1"/>
      <c r="L283" s="22" t="s">
        <v>1309</v>
      </c>
      <c r="M283" s="2" t="s">
        <v>550</v>
      </c>
      <c r="N283" s="93"/>
      <c r="O283" s="22" t="s">
        <v>515</v>
      </c>
      <c r="P283" s="36"/>
      <c r="Q283" s="22">
        <v>37</v>
      </c>
      <c r="R283" s="22">
        <v>26</v>
      </c>
      <c r="S283" s="22">
        <v>25</v>
      </c>
      <c r="T283" s="22">
        <v>30</v>
      </c>
      <c r="U283" s="22">
        <v>41</v>
      </c>
      <c r="V283" s="22">
        <v>20</v>
      </c>
      <c r="W283" s="22">
        <v>20</v>
      </c>
      <c r="X283" s="175">
        <f t="shared" si="22"/>
        <v>-21</v>
      </c>
      <c r="Y283" s="32">
        <f t="shared" si="23"/>
        <v>0</v>
      </c>
      <c r="Z283" s="40" t="s">
        <v>1167</v>
      </c>
      <c r="AA283" s="115"/>
      <c r="AB283" s="93"/>
      <c r="AC283" s="21">
        <v>358905</v>
      </c>
      <c r="AD283" s="21">
        <v>125834</v>
      </c>
      <c r="AE283" s="163" t="s">
        <v>1318</v>
      </c>
      <c r="AF283" s="167"/>
      <c r="AG283" s="169"/>
      <c r="AH283" s="166"/>
      <c r="AI283" s="166" t="s">
        <v>1251</v>
      </c>
      <c r="AJ283" s="1" t="s">
        <v>1314</v>
      </c>
      <c r="AK283" s="62" t="s">
        <v>496</v>
      </c>
    </row>
    <row r="284" spans="1:37" customFormat="1" x14ac:dyDescent="0.25">
      <c r="A284" s="154"/>
      <c r="B284" s="112">
        <v>36325</v>
      </c>
      <c r="C284" s="2"/>
      <c r="D284" s="1"/>
      <c r="E284" s="155" t="s">
        <v>1402</v>
      </c>
      <c r="F284" s="155" t="s">
        <v>1443</v>
      </c>
      <c r="G284" s="7" t="s">
        <v>1304</v>
      </c>
      <c r="H284" s="21">
        <v>3543</v>
      </c>
      <c r="I284" s="22"/>
      <c r="J284" s="158"/>
      <c r="K284" s="22"/>
      <c r="L284" s="155"/>
      <c r="M284" s="155"/>
      <c r="N284" s="22" t="s">
        <v>1320</v>
      </c>
      <c r="O284" s="162" t="s">
        <v>1505</v>
      </c>
      <c r="P284" s="36"/>
      <c r="Q284" s="22"/>
      <c r="R284" s="22">
        <v>0</v>
      </c>
      <c r="S284" s="22"/>
      <c r="T284" s="22"/>
      <c r="U284" s="35">
        <v>-808</v>
      </c>
      <c r="V284" s="35">
        <v>-766</v>
      </c>
      <c r="W284" s="35">
        <v>-766</v>
      </c>
      <c r="X284" s="175">
        <f t="shared" si="22"/>
        <v>42</v>
      </c>
      <c r="Y284" s="32">
        <f t="shared" si="23"/>
        <v>0</v>
      </c>
      <c r="Z284" s="115" t="s">
        <v>1444</v>
      </c>
      <c r="AA284" s="63"/>
      <c r="AB284" s="93"/>
      <c r="AC284" s="21"/>
      <c r="AD284" s="21" t="s">
        <v>1216</v>
      </c>
      <c r="AE284" s="160" t="s">
        <v>1355</v>
      </c>
      <c r="AF284" s="167"/>
      <c r="AG284" s="170"/>
      <c r="AH284" s="166"/>
      <c r="AI284" s="166" t="s">
        <v>1251</v>
      </c>
      <c r="AJ284" s="22"/>
      <c r="AK284" s="62"/>
    </row>
    <row r="285" spans="1:37" customFormat="1" x14ac:dyDescent="0.25">
      <c r="A285" s="154"/>
      <c r="B285" s="112">
        <v>36325</v>
      </c>
      <c r="C285" s="2"/>
      <c r="D285" s="1"/>
      <c r="E285" s="155" t="s">
        <v>1402</v>
      </c>
      <c r="F285" s="155" t="s">
        <v>1403</v>
      </c>
      <c r="G285" s="7" t="s">
        <v>1304</v>
      </c>
      <c r="H285" s="21">
        <v>9797</v>
      </c>
      <c r="I285" s="22"/>
      <c r="J285" s="158"/>
      <c r="K285" s="22"/>
      <c r="L285" s="155"/>
      <c r="M285" s="155"/>
      <c r="N285" s="22" t="s">
        <v>1320</v>
      </c>
      <c r="O285" s="10" t="s">
        <v>293</v>
      </c>
      <c r="P285" s="36"/>
      <c r="Q285" s="22"/>
      <c r="R285" s="22">
        <v>513</v>
      </c>
      <c r="S285" s="22">
        <v>0</v>
      </c>
      <c r="T285" s="22">
        <v>0</v>
      </c>
      <c r="U285" s="22">
        <v>626</v>
      </c>
      <c r="V285" s="22">
        <v>679</v>
      </c>
      <c r="W285" s="22">
        <v>679</v>
      </c>
      <c r="X285" s="175">
        <f t="shared" si="22"/>
        <v>53</v>
      </c>
      <c r="Y285" s="32">
        <f t="shared" si="23"/>
        <v>0</v>
      </c>
      <c r="Z285" s="40" t="s">
        <v>1167</v>
      </c>
      <c r="AA285" s="63"/>
      <c r="AB285" s="93"/>
      <c r="AC285" s="21"/>
      <c r="AD285" s="21">
        <v>439825</v>
      </c>
      <c r="AE285" s="160" t="s">
        <v>1355</v>
      </c>
      <c r="AF285" s="167"/>
      <c r="AG285" s="170"/>
      <c r="AH285" s="166"/>
      <c r="AI285" s="166" t="s">
        <v>1251</v>
      </c>
      <c r="AJ285" s="22"/>
      <c r="AK285" s="62" t="s">
        <v>498</v>
      </c>
    </row>
    <row r="286" spans="1:37" customFormat="1" ht="21" x14ac:dyDescent="0.25">
      <c r="A286" s="38"/>
      <c r="B286" s="137" t="s">
        <v>782</v>
      </c>
      <c r="C286" s="11"/>
      <c r="D286" s="10"/>
      <c r="E286" s="44" t="s">
        <v>851</v>
      </c>
      <c r="F286" s="44" t="s">
        <v>855</v>
      </c>
      <c r="G286" s="45" t="s">
        <v>1304</v>
      </c>
      <c r="H286" s="45">
        <v>9658</v>
      </c>
      <c r="I286" s="39">
        <v>600</v>
      </c>
      <c r="J286" s="39" t="s">
        <v>1303</v>
      </c>
      <c r="K286" s="39">
        <v>1</v>
      </c>
      <c r="L286" s="10" t="s">
        <v>1309</v>
      </c>
      <c r="M286" s="44" t="s">
        <v>853</v>
      </c>
      <c r="O286" s="10" t="s">
        <v>845</v>
      </c>
      <c r="P286" s="53"/>
      <c r="Q286" s="17">
        <v>9778</v>
      </c>
      <c r="R286" s="17">
        <v>7503</v>
      </c>
      <c r="S286" s="17">
        <v>8331</v>
      </c>
      <c r="T286" s="17">
        <v>8587</v>
      </c>
      <c r="U286" s="17">
        <v>7905</v>
      </c>
      <c r="V286" s="17">
        <v>6482</v>
      </c>
      <c r="W286" s="17">
        <v>7129</v>
      </c>
      <c r="X286" s="175">
        <f t="shared" si="22"/>
        <v>-776</v>
      </c>
      <c r="Y286" s="35">
        <f t="shared" si="23"/>
        <v>647</v>
      </c>
      <c r="Z286" s="176" t="s">
        <v>415</v>
      </c>
      <c r="AA286" s="62"/>
      <c r="AC286" s="26">
        <v>311277</v>
      </c>
      <c r="AD286" s="26">
        <v>125822</v>
      </c>
      <c r="AE286" s="48" t="s">
        <v>1318</v>
      </c>
      <c r="AF286" s="128">
        <v>0.03</v>
      </c>
      <c r="AG286" s="125"/>
      <c r="AH286" s="52" t="s">
        <v>860</v>
      </c>
      <c r="AI286" s="52" t="s">
        <v>1251</v>
      </c>
      <c r="AJ286" s="39" t="s">
        <v>856</v>
      </c>
      <c r="AK286" s="3" t="s">
        <v>498</v>
      </c>
    </row>
    <row r="287" spans="1:37" customFormat="1" x14ac:dyDescent="0.25">
      <c r="A287" s="153"/>
      <c r="B287" s="112" t="s">
        <v>782</v>
      </c>
      <c r="C287" s="2"/>
      <c r="D287" s="1"/>
      <c r="E287" s="11" t="s">
        <v>104</v>
      </c>
      <c r="F287" s="155" t="s">
        <v>103</v>
      </c>
      <c r="G287" s="45" t="s">
        <v>1304</v>
      </c>
      <c r="H287" s="21">
        <v>6834</v>
      </c>
      <c r="I287" s="10"/>
      <c r="J287" s="27"/>
      <c r="K287" s="10"/>
      <c r="L287" s="11"/>
      <c r="M287" s="11" t="s">
        <v>104</v>
      </c>
      <c r="N287" s="10"/>
      <c r="O287" s="161" t="s">
        <v>1520</v>
      </c>
      <c r="P287" s="53"/>
      <c r="Q287" s="22">
        <v>100</v>
      </c>
      <c r="R287" s="22">
        <v>91</v>
      </c>
      <c r="S287" s="22">
        <v>82</v>
      </c>
      <c r="T287" s="22">
        <v>81</v>
      </c>
      <c r="U287" s="22">
        <v>69</v>
      </c>
      <c r="V287" s="22">
        <v>59</v>
      </c>
      <c r="W287" s="22">
        <v>59</v>
      </c>
      <c r="X287" s="175">
        <f t="shared" si="22"/>
        <v>-10</v>
      </c>
      <c r="Y287" s="35">
        <f t="shared" si="23"/>
        <v>0</v>
      </c>
      <c r="Z287" s="40" t="s">
        <v>1167</v>
      </c>
      <c r="AA287" s="40"/>
      <c r="AC287" s="37"/>
      <c r="AD287" s="21">
        <v>225144</v>
      </c>
      <c r="AE287" s="12" t="s">
        <v>1355</v>
      </c>
      <c r="AF287" s="128">
        <v>0.15</v>
      </c>
      <c r="AG287" s="125">
        <v>9901</v>
      </c>
      <c r="AH287" s="52" t="s">
        <v>780</v>
      </c>
      <c r="AI287" s="52" t="s">
        <v>1251</v>
      </c>
      <c r="AJ287" s="22" t="s">
        <v>747</v>
      </c>
      <c r="AK287" s="62" t="s">
        <v>498</v>
      </c>
    </row>
    <row r="288" spans="1:37" customFormat="1" x14ac:dyDescent="0.25">
      <c r="A288" s="154"/>
      <c r="B288" s="112" t="s">
        <v>782</v>
      </c>
      <c r="C288" s="155"/>
      <c r="D288" s="22"/>
      <c r="E288" s="155" t="s">
        <v>1325</v>
      </c>
      <c r="F288" s="155" t="s">
        <v>65</v>
      </c>
      <c r="G288" s="7" t="s">
        <v>1304</v>
      </c>
      <c r="H288" s="21">
        <v>6524</v>
      </c>
      <c r="I288" s="22"/>
      <c r="J288" s="158"/>
      <c r="K288" s="22"/>
      <c r="L288" s="155"/>
      <c r="M288" s="155" t="s">
        <v>66</v>
      </c>
      <c r="N288" s="22"/>
      <c r="O288" s="161" t="s">
        <v>1520</v>
      </c>
      <c r="P288" s="36"/>
      <c r="Q288" s="22">
        <v>37</v>
      </c>
      <c r="R288" s="22">
        <v>14</v>
      </c>
      <c r="S288" s="22">
        <v>43</v>
      </c>
      <c r="T288" s="22">
        <v>30</v>
      </c>
      <c r="U288" s="22">
        <v>9</v>
      </c>
      <c r="V288" s="22">
        <v>14</v>
      </c>
      <c r="W288" s="22">
        <v>14</v>
      </c>
      <c r="X288" s="175">
        <f t="shared" si="22"/>
        <v>5</v>
      </c>
      <c r="Y288" s="32">
        <f t="shared" si="23"/>
        <v>0</v>
      </c>
      <c r="Z288" s="40" t="s">
        <v>1167</v>
      </c>
      <c r="AA288" s="63"/>
      <c r="AB288" s="93"/>
      <c r="AC288" s="21">
        <v>353598</v>
      </c>
      <c r="AD288" s="21">
        <v>135861</v>
      </c>
      <c r="AE288" s="160" t="s">
        <v>1318</v>
      </c>
      <c r="AF288" s="167">
        <v>0.23100000000000001</v>
      </c>
      <c r="AG288" s="169">
        <v>9905</v>
      </c>
      <c r="AH288" s="166" t="s">
        <v>780</v>
      </c>
      <c r="AI288" s="166" t="s">
        <v>1251</v>
      </c>
      <c r="AJ288" s="22" t="s">
        <v>724</v>
      </c>
      <c r="AK288" s="62" t="s">
        <v>497</v>
      </c>
    </row>
    <row r="289" spans="1:37" customFormat="1" ht="21" x14ac:dyDescent="0.25">
      <c r="A289" s="153"/>
      <c r="B289" s="112" t="s">
        <v>782</v>
      </c>
      <c r="C289" s="2"/>
      <c r="D289" s="1"/>
      <c r="E289" s="2" t="s">
        <v>1013</v>
      </c>
      <c r="F289" s="2" t="s">
        <v>367</v>
      </c>
      <c r="G289" s="7" t="s">
        <v>1304</v>
      </c>
      <c r="H289" s="7">
        <v>6884</v>
      </c>
      <c r="I289" s="1">
        <v>650</v>
      </c>
      <c r="J289" s="1" t="s">
        <v>1303</v>
      </c>
      <c r="K289" s="1"/>
      <c r="L289" s="22" t="s">
        <v>1309</v>
      </c>
      <c r="M289" s="2" t="s">
        <v>376</v>
      </c>
      <c r="N289" s="93"/>
      <c r="O289" s="22" t="s">
        <v>349</v>
      </c>
      <c r="P289" s="36"/>
      <c r="Q289" s="159">
        <v>34671</v>
      </c>
      <c r="R289" s="22">
        <v>32791</v>
      </c>
      <c r="S289" s="159">
        <v>32112</v>
      </c>
      <c r="T289" s="159">
        <v>30573</v>
      </c>
      <c r="U289" s="22">
        <v>32517</v>
      </c>
      <c r="V289" s="159">
        <v>32406</v>
      </c>
      <c r="W289" s="22">
        <v>29742</v>
      </c>
      <c r="X289" s="175">
        <f t="shared" si="22"/>
        <v>-2775</v>
      </c>
      <c r="Y289" s="32">
        <f t="shared" si="23"/>
        <v>-2664</v>
      </c>
      <c r="Z289" s="40" t="s">
        <v>413</v>
      </c>
      <c r="AA289" s="63"/>
      <c r="AB289" s="93"/>
      <c r="AC289" s="21">
        <v>304503</v>
      </c>
      <c r="AD289" s="21">
        <v>132975</v>
      </c>
      <c r="AE289" s="163" t="s">
        <v>1318</v>
      </c>
      <c r="AF289" s="167">
        <v>0.06</v>
      </c>
      <c r="AG289" s="169"/>
      <c r="AH289" s="166" t="s">
        <v>860</v>
      </c>
      <c r="AI289" s="166"/>
      <c r="AJ289" s="1" t="s">
        <v>1314</v>
      </c>
      <c r="AK289" s="62" t="s">
        <v>500</v>
      </c>
    </row>
    <row r="290" spans="1:37" customFormat="1" hidden="1" x14ac:dyDescent="0.25">
      <c r="A290" s="153"/>
      <c r="B290" s="112" t="s">
        <v>782</v>
      </c>
      <c r="C290" s="2"/>
      <c r="D290" s="1"/>
      <c r="E290" s="2" t="s">
        <v>329</v>
      </c>
      <c r="F290" s="2" t="s">
        <v>330</v>
      </c>
      <c r="G290" s="7" t="s">
        <v>1304</v>
      </c>
      <c r="H290" s="7">
        <v>5646</v>
      </c>
      <c r="I290" s="1">
        <v>766</v>
      </c>
      <c r="J290" s="1" t="s">
        <v>1303</v>
      </c>
      <c r="K290" s="1"/>
      <c r="L290" s="22" t="s">
        <v>1309</v>
      </c>
      <c r="M290" s="2" t="s">
        <v>331</v>
      </c>
      <c r="N290" s="93"/>
      <c r="O290" s="22" t="s">
        <v>328</v>
      </c>
      <c r="P290" s="36"/>
      <c r="Q290" s="22"/>
      <c r="R290" s="22"/>
      <c r="S290" s="22"/>
      <c r="T290" s="22"/>
      <c r="U290" s="22"/>
      <c r="V290" s="22"/>
      <c r="W290" s="22"/>
      <c r="X290" s="175">
        <f t="shared" si="22"/>
        <v>0</v>
      </c>
      <c r="Y290" s="32">
        <f t="shared" si="23"/>
        <v>0</v>
      </c>
      <c r="Z290" s="115" t="s">
        <v>1135</v>
      </c>
      <c r="AA290" s="63"/>
      <c r="AB290" s="93"/>
      <c r="AC290" s="21">
        <v>350268</v>
      </c>
      <c r="AD290" s="21">
        <v>53086</v>
      </c>
      <c r="AE290" s="163" t="s">
        <v>1355</v>
      </c>
      <c r="AF290" s="143">
        <v>7.2999999999999995E-2</v>
      </c>
      <c r="AG290" s="60">
        <v>9909</v>
      </c>
      <c r="AH290" s="22" t="s">
        <v>521</v>
      </c>
      <c r="AI290" s="166" t="s">
        <v>1251</v>
      </c>
      <c r="AJ290" s="1" t="s">
        <v>690</v>
      </c>
    </row>
    <row r="291" spans="1:37" customFormat="1" ht="21" x14ac:dyDescent="0.25">
      <c r="A291" s="153"/>
      <c r="B291" s="112" t="s">
        <v>782</v>
      </c>
      <c r="C291" s="2"/>
      <c r="D291" s="1"/>
      <c r="E291" s="2" t="s">
        <v>380</v>
      </c>
      <c r="F291" s="2" t="s">
        <v>381</v>
      </c>
      <c r="G291" s="7" t="s">
        <v>1304</v>
      </c>
      <c r="H291" s="7">
        <v>9644</v>
      </c>
      <c r="I291" s="1">
        <v>765</v>
      </c>
      <c r="J291" s="1" t="s">
        <v>1303</v>
      </c>
      <c r="K291" s="1"/>
      <c r="L291" s="22" t="s">
        <v>1309</v>
      </c>
      <c r="M291" s="2" t="s">
        <v>382</v>
      </c>
      <c r="N291" s="93"/>
      <c r="O291" s="22" t="s">
        <v>349</v>
      </c>
      <c r="P291" s="36"/>
      <c r="Q291" s="22">
        <v>768</v>
      </c>
      <c r="R291" s="22">
        <v>711</v>
      </c>
      <c r="S291" s="22">
        <v>733</v>
      </c>
      <c r="T291" s="22">
        <v>738</v>
      </c>
      <c r="U291" s="22">
        <v>709</v>
      </c>
      <c r="V291" s="22">
        <v>724</v>
      </c>
      <c r="W291" s="22">
        <v>724</v>
      </c>
      <c r="X291" s="175">
        <f t="shared" si="22"/>
        <v>15</v>
      </c>
      <c r="Y291" s="32">
        <f t="shared" si="23"/>
        <v>0</v>
      </c>
      <c r="Z291" s="40" t="s">
        <v>1167</v>
      </c>
      <c r="AA291" s="63"/>
      <c r="AB291" s="93"/>
      <c r="AC291" s="21">
        <v>309706</v>
      </c>
      <c r="AD291" s="21">
        <v>138651</v>
      </c>
      <c r="AE291" s="163" t="s">
        <v>1318</v>
      </c>
      <c r="AF291" s="167">
        <v>0.02</v>
      </c>
      <c r="AG291" s="169"/>
      <c r="AH291" s="166" t="s">
        <v>860</v>
      </c>
      <c r="AI291" s="166"/>
      <c r="AJ291" s="1" t="s">
        <v>383</v>
      </c>
      <c r="AK291" s="62" t="s">
        <v>496</v>
      </c>
    </row>
    <row r="292" spans="1:37" customFormat="1" hidden="1" x14ac:dyDescent="0.25">
      <c r="A292" s="154"/>
      <c r="B292" s="112" t="s">
        <v>782</v>
      </c>
      <c r="C292" s="2"/>
      <c r="D292" s="1"/>
      <c r="E292" s="155" t="s">
        <v>332</v>
      </c>
      <c r="F292" s="155" t="s">
        <v>333</v>
      </c>
      <c r="G292" s="7" t="s">
        <v>1304</v>
      </c>
      <c r="H292" s="21">
        <v>5961</v>
      </c>
      <c r="I292" s="22">
        <v>766</v>
      </c>
      <c r="J292" s="159" t="s">
        <v>1303</v>
      </c>
      <c r="K292" s="22"/>
      <c r="L292" s="22" t="s">
        <v>1309</v>
      </c>
      <c r="M292" s="2" t="s">
        <v>334</v>
      </c>
      <c r="N292" s="22"/>
      <c r="O292" s="22" t="s">
        <v>328</v>
      </c>
      <c r="P292" s="36"/>
      <c r="Q292" s="22"/>
      <c r="R292" s="22"/>
      <c r="S292" s="22"/>
      <c r="T292" s="22"/>
      <c r="U292" s="22"/>
      <c r="V292" s="22"/>
      <c r="W292" s="22"/>
      <c r="X292" s="175">
        <f t="shared" si="22"/>
        <v>0</v>
      </c>
      <c r="Y292" s="32">
        <f t="shared" si="23"/>
        <v>0</v>
      </c>
      <c r="Z292" s="115" t="s">
        <v>1268</v>
      </c>
      <c r="AA292" s="63"/>
      <c r="AB292" s="93"/>
      <c r="AC292" s="21">
        <v>361747</v>
      </c>
      <c r="AD292" s="21">
        <v>133271</v>
      </c>
      <c r="AE292" s="163" t="s">
        <v>1318</v>
      </c>
      <c r="AF292" s="167">
        <v>0.02</v>
      </c>
      <c r="AG292" s="169"/>
      <c r="AH292" s="166" t="s">
        <v>861</v>
      </c>
      <c r="AI292" s="166" t="s">
        <v>1251</v>
      </c>
      <c r="AJ292" s="1" t="s">
        <v>704</v>
      </c>
    </row>
    <row r="293" spans="1:37" customFormat="1" x14ac:dyDescent="0.25">
      <c r="A293" s="154"/>
      <c r="B293" s="112" t="s">
        <v>782</v>
      </c>
      <c r="C293" s="156"/>
      <c r="D293" s="22"/>
      <c r="E293" s="2" t="s">
        <v>178</v>
      </c>
      <c r="F293" s="2" t="s">
        <v>1486</v>
      </c>
      <c r="G293" s="7" t="s">
        <v>1304</v>
      </c>
      <c r="H293" s="7">
        <v>6669</v>
      </c>
      <c r="I293" s="1">
        <v>447</v>
      </c>
      <c r="J293" s="1" t="s">
        <v>1303</v>
      </c>
      <c r="K293" s="1"/>
      <c r="L293" s="160" t="s">
        <v>1309</v>
      </c>
      <c r="M293" s="2" t="s">
        <v>1487</v>
      </c>
      <c r="N293" s="93"/>
      <c r="O293" s="22" t="s">
        <v>1415</v>
      </c>
      <c r="P293" s="36"/>
      <c r="Q293" s="22"/>
      <c r="R293" s="22">
        <v>84</v>
      </c>
      <c r="S293" s="22">
        <v>193</v>
      </c>
      <c r="T293" s="22">
        <v>117</v>
      </c>
      <c r="U293" s="22">
        <v>84</v>
      </c>
      <c r="V293" s="22">
        <v>114</v>
      </c>
      <c r="W293" s="22">
        <v>114</v>
      </c>
      <c r="X293" s="175">
        <f t="shared" si="22"/>
        <v>30</v>
      </c>
      <c r="Y293" s="32">
        <f t="shared" si="23"/>
        <v>0</v>
      </c>
      <c r="Z293" s="40" t="s">
        <v>1167</v>
      </c>
      <c r="AA293" s="63"/>
      <c r="AB293" s="93"/>
      <c r="AC293" s="21">
        <v>346106</v>
      </c>
      <c r="AD293" s="21">
        <v>136100</v>
      </c>
      <c r="AE293" s="163" t="s">
        <v>1355</v>
      </c>
      <c r="AF293" s="167">
        <v>0.157</v>
      </c>
      <c r="AG293" s="169">
        <v>9812</v>
      </c>
      <c r="AH293" s="166" t="s">
        <v>916</v>
      </c>
      <c r="AI293" s="166" t="s">
        <v>1251</v>
      </c>
      <c r="AJ293" s="1" t="s">
        <v>734</v>
      </c>
      <c r="AK293" s="62" t="s">
        <v>496</v>
      </c>
    </row>
    <row r="294" spans="1:37" customFormat="1" x14ac:dyDescent="0.25">
      <c r="A294" s="153"/>
      <c r="B294" s="112" t="s">
        <v>782</v>
      </c>
      <c r="C294" s="2"/>
      <c r="D294" s="1"/>
      <c r="E294" s="155" t="s">
        <v>1560</v>
      </c>
      <c r="F294" s="155" t="s">
        <v>1561</v>
      </c>
      <c r="G294" s="7" t="s">
        <v>1304</v>
      </c>
      <c r="H294" s="21">
        <v>4967</v>
      </c>
      <c r="I294" s="22">
        <v>550</v>
      </c>
      <c r="J294" s="159" t="s">
        <v>1303</v>
      </c>
      <c r="K294" s="22"/>
      <c r="L294" s="22" t="s">
        <v>1309</v>
      </c>
      <c r="M294" s="2" t="s">
        <v>1562</v>
      </c>
      <c r="N294" s="22"/>
      <c r="O294" s="22" t="s">
        <v>1520</v>
      </c>
      <c r="P294" s="36"/>
      <c r="Q294" s="22">
        <v>1</v>
      </c>
      <c r="R294" s="22">
        <v>217</v>
      </c>
      <c r="S294" s="22">
        <v>261</v>
      </c>
      <c r="T294" s="22">
        <v>179</v>
      </c>
      <c r="U294" s="22">
        <v>263</v>
      </c>
      <c r="V294" s="22">
        <v>140</v>
      </c>
      <c r="W294" s="22">
        <v>140</v>
      </c>
      <c r="X294" s="175">
        <f t="shared" si="22"/>
        <v>-123</v>
      </c>
      <c r="Y294" s="32">
        <f t="shared" si="23"/>
        <v>0</v>
      </c>
      <c r="Z294" s="40" t="s">
        <v>1167</v>
      </c>
      <c r="AA294" s="63"/>
      <c r="AB294" s="93"/>
      <c r="AC294" s="157">
        <v>361737</v>
      </c>
      <c r="AD294" s="157">
        <v>138102</v>
      </c>
      <c r="AE294" s="163" t="s">
        <v>1318</v>
      </c>
      <c r="AF294" s="167">
        <v>5.5E-2</v>
      </c>
      <c r="AG294" s="169"/>
      <c r="AH294" s="166" t="s">
        <v>861</v>
      </c>
      <c r="AI294" s="166" t="s">
        <v>1251</v>
      </c>
      <c r="AJ294" s="1" t="s">
        <v>1314</v>
      </c>
      <c r="AK294" s="62" t="s">
        <v>496</v>
      </c>
    </row>
    <row r="295" spans="1:37" customFormat="1" x14ac:dyDescent="0.25">
      <c r="A295" s="196"/>
      <c r="B295" s="197">
        <v>36325</v>
      </c>
      <c r="C295" s="198"/>
      <c r="D295" s="199"/>
      <c r="E295" s="109" t="s">
        <v>1398</v>
      </c>
      <c r="F295" s="109" t="s">
        <v>1397</v>
      </c>
      <c r="G295" s="201" t="s">
        <v>1304</v>
      </c>
      <c r="H295" s="208">
        <v>6575</v>
      </c>
      <c r="I295" s="195"/>
      <c r="J295" s="202"/>
      <c r="K295" s="195"/>
      <c r="L295" s="200"/>
      <c r="M295" s="200" t="s">
        <v>883</v>
      </c>
      <c r="N295" s="195" t="s">
        <v>1320</v>
      </c>
      <c r="O295" s="22" t="s">
        <v>873</v>
      </c>
      <c r="P295" s="203"/>
      <c r="Q295" s="159">
        <v>624</v>
      </c>
      <c r="R295" s="159">
        <v>1204</v>
      </c>
      <c r="S295" s="159">
        <v>1363</v>
      </c>
      <c r="T295" s="159">
        <v>1614</v>
      </c>
      <c r="U295" s="159">
        <v>1065</v>
      </c>
      <c r="V295" s="159">
        <v>949</v>
      </c>
      <c r="W295" s="159">
        <v>949</v>
      </c>
      <c r="X295" s="175">
        <f t="shared" si="22"/>
        <v>-116</v>
      </c>
      <c r="Y295" s="204">
        <f t="shared" si="23"/>
        <v>0</v>
      </c>
      <c r="Z295" s="40" t="s">
        <v>1167</v>
      </c>
      <c r="AA295" s="209"/>
      <c r="AB295" s="210"/>
      <c r="AC295" s="208"/>
      <c r="AD295" s="208">
        <v>544516</v>
      </c>
      <c r="AE295" s="211" t="s">
        <v>1355</v>
      </c>
      <c r="AF295" s="205">
        <v>5.5E-2</v>
      </c>
      <c r="AG295" s="206"/>
      <c r="AH295" s="207" t="s">
        <v>861</v>
      </c>
      <c r="AI295" s="207" t="s">
        <v>1251</v>
      </c>
      <c r="AJ295" s="159"/>
      <c r="AK295" s="62" t="s">
        <v>501</v>
      </c>
    </row>
    <row r="296" spans="1:37" customFormat="1" x14ac:dyDescent="0.25">
      <c r="A296" s="38"/>
      <c r="B296" s="137" t="s">
        <v>782</v>
      </c>
      <c r="C296" s="44"/>
      <c r="D296" s="39"/>
      <c r="E296" s="44" t="s">
        <v>346</v>
      </c>
      <c r="F296" s="44" t="s">
        <v>347</v>
      </c>
      <c r="G296" s="45" t="s">
        <v>1304</v>
      </c>
      <c r="H296" s="45">
        <v>4112</v>
      </c>
      <c r="I296" s="39">
        <v>660</v>
      </c>
      <c r="J296" s="39" t="s">
        <v>1303</v>
      </c>
      <c r="K296" s="39"/>
      <c r="L296" s="10" t="s">
        <v>1309</v>
      </c>
      <c r="M296" s="44" t="s">
        <v>348</v>
      </c>
      <c r="O296" s="10" t="s">
        <v>349</v>
      </c>
      <c r="P296" s="53"/>
      <c r="Q296" s="10">
        <v>283</v>
      </c>
      <c r="R296" s="10">
        <v>146</v>
      </c>
      <c r="S296" s="10">
        <v>269</v>
      </c>
      <c r="T296" s="10">
        <v>156</v>
      </c>
      <c r="U296" s="10">
        <v>143</v>
      </c>
      <c r="V296" s="10">
        <v>139</v>
      </c>
      <c r="W296" s="10">
        <v>139</v>
      </c>
      <c r="X296" s="175">
        <f t="shared" ref="X296:X328" si="24">+W296-U296</f>
        <v>-4</v>
      </c>
      <c r="Y296" s="35">
        <f t="shared" si="23"/>
        <v>0</v>
      </c>
      <c r="Z296" s="40" t="s">
        <v>1167</v>
      </c>
      <c r="AA296" s="62"/>
      <c r="AC296" s="26">
        <v>313278</v>
      </c>
      <c r="AD296" s="26">
        <v>138653</v>
      </c>
      <c r="AE296" s="48" t="s">
        <v>1318</v>
      </c>
      <c r="AF296" s="128">
        <v>0.20399999999999999</v>
      </c>
      <c r="AG296" s="125">
        <v>9903</v>
      </c>
      <c r="AH296" s="52" t="s">
        <v>780</v>
      </c>
      <c r="AI296" s="52" t="s">
        <v>1251</v>
      </c>
      <c r="AJ296" s="39" t="s">
        <v>658</v>
      </c>
      <c r="AK296" s="62" t="s">
        <v>497</v>
      </c>
    </row>
    <row r="297" spans="1:37" customFormat="1" ht="21" x14ac:dyDescent="0.25">
      <c r="A297" s="154"/>
      <c r="B297" s="112" t="s">
        <v>782</v>
      </c>
      <c r="C297" s="155"/>
      <c r="D297" s="22"/>
      <c r="E297" s="2" t="s">
        <v>68</v>
      </c>
      <c r="F297" s="2" t="s">
        <v>965</v>
      </c>
      <c r="G297" s="7" t="s">
        <v>1304</v>
      </c>
      <c r="H297" s="7">
        <v>6149</v>
      </c>
      <c r="I297" s="1">
        <v>429</v>
      </c>
      <c r="J297" s="1" t="s">
        <v>1303</v>
      </c>
      <c r="K297" s="1">
        <v>1</v>
      </c>
      <c r="L297" s="22" t="s">
        <v>1309</v>
      </c>
      <c r="M297" s="2" t="s">
        <v>70</v>
      </c>
      <c r="N297" s="93"/>
      <c r="O297" s="22" t="s">
        <v>873</v>
      </c>
      <c r="P297" s="36"/>
      <c r="Q297" s="22">
        <v>256</v>
      </c>
      <c r="R297" s="22">
        <v>158</v>
      </c>
      <c r="S297" s="22">
        <v>232</v>
      </c>
      <c r="T297" s="22">
        <v>249</v>
      </c>
      <c r="U297" s="22">
        <v>124</v>
      </c>
      <c r="V297" s="22">
        <v>270</v>
      </c>
      <c r="W297" s="22">
        <v>270</v>
      </c>
      <c r="X297" s="175">
        <f t="shared" si="24"/>
        <v>146</v>
      </c>
      <c r="Y297" s="32">
        <f t="shared" si="23"/>
        <v>0</v>
      </c>
      <c r="Z297" s="40" t="s">
        <v>1167</v>
      </c>
      <c r="AA297" s="63"/>
      <c r="AB297" s="93"/>
      <c r="AC297" s="21">
        <v>313404</v>
      </c>
      <c r="AD297" s="21">
        <v>133177</v>
      </c>
      <c r="AE297" s="163" t="s">
        <v>1318</v>
      </c>
      <c r="AF297" s="167">
        <v>0.06</v>
      </c>
      <c r="AG297" s="169"/>
      <c r="AH297" s="166" t="s">
        <v>860</v>
      </c>
      <c r="AI297" s="166" t="s">
        <v>1251</v>
      </c>
      <c r="AJ297" s="1" t="s">
        <v>1314</v>
      </c>
      <c r="AK297" s="62" t="s">
        <v>500</v>
      </c>
    </row>
    <row r="298" spans="1:37" customFormat="1" x14ac:dyDescent="0.25">
      <c r="A298" s="38"/>
      <c r="B298" s="137" t="s">
        <v>782</v>
      </c>
      <c r="C298" s="44"/>
      <c r="D298" s="39"/>
      <c r="E298" s="44" t="s">
        <v>450</v>
      </c>
      <c r="F298" s="44" t="s">
        <v>844</v>
      </c>
      <c r="G298" s="45" t="s">
        <v>1304</v>
      </c>
      <c r="H298" s="45">
        <v>5116</v>
      </c>
      <c r="I298" s="39">
        <v>600</v>
      </c>
      <c r="J298" s="39" t="s">
        <v>1303</v>
      </c>
      <c r="K298" s="39"/>
      <c r="L298" s="12" t="s">
        <v>1309</v>
      </c>
      <c r="M298" s="44" t="s">
        <v>193</v>
      </c>
      <c r="O298" s="10" t="s">
        <v>845</v>
      </c>
      <c r="P298" s="53"/>
      <c r="Q298" s="10">
        <v>81</v>
      </c>
      <c r="R298" s="10">
        <v>33</v>
      </c>
      <c r="S298" s="10">
        <v>46</v>
      </c>
      <c r="T298" s="10">
        <v>72</v>
      </c>
      <c r="U298" s="10">
        <v>60</v>
      </c>
      <c r="V298" s="10">
        <v>83</v>
      </c>
      <c r="W298" s="10">
        <v>83</v>
      </c>
      <c r="X298" s="175">
        <f t="shared" si="24"/>
        <v>23</v>
      </c>
      <c r="Y298" s="35">
        <f t="shared" si="23"/>
        <v>0</v>
      </c>
      <c r="Z298" s="40" t="s">
        <v>1167</v>
      </c>
      <c r="AA298" s="62"/>
      <c r="AC298" s="26">
        <v>313288</v>
      </c>
      <c r="AD298" s="26">
        <v>470658</v>
      </c>
      <c r="AE298" s="48" t="s">
        <v>1318</v>
      </c>
      <c r="AF298" s="128">
        <v>0.1</v>
      </c>
      <c r="AG298" s="125">
        <v>9905</v>
      </c>
      <c r="AH298" s="52" t="s">
        <v>780</v>
      </c>
      <c r="AI298" s="52" t="s">
        <v>1251</v>
      </c>
      <c r="AJ298" s="39" t="s">
        <v>619</v>
      </c>
      <c r="AK298" s="62" t="s">
        <v>498</v>
      </c>
    </row>
    <row r="299" spans="1:37" customFormat="1" x14ac:dyDescent="0.25">
      <c r="A299" s="18"/>
      <c r="B299" s="137">
        <v>36452</v>
      </c>
      <c r="C299" s="44"/>
      <c r="D299" s="39"/>
      <c r="E299" s="11" t="s">
        <v>450</v>
      </c>
      <c r="F299" s="11" t="s">
        <v>1429</v>
      </c>
      <c r="G299" s="45" t="s">
        <v>1304</v>
      </c>
      <c r="H299" s="26">
        <v>5639</v>
      </c>
      <c r="I299" s="10">
        <v>550</v>
      </c>
      <c r="J299" s="27" t="s">
        <v>1303</v>
      </c>
      <c r="K299" s="10"/>
      <c r="L299" s="10" t="s">
        <v>1309</v>
      </c>
      <c r="M299" s="11" t="s">
        <v>193</v>
      </c>
      <c r="N299" s="10" t="s">
        <v>1320</v>
      </c>
      <c r="O299" s="30" t="s">
        <v>1520</v>
      </c>
      <c r="P299" s="53"/>
      <c r="Q299" s="10">
        <v>412</v>
      </c>
      <c r="R299" s="10">
        <v>211</v>
      </c>
      <c r="S299" s="10">
        <v>280</v>
      </c>
      <c r="T299" s="10">
        <v>300</v>
      </c>
      <c r="U299" s="10">
        <v>253</v>
      </c>
      <c r="V299" s="10">
        <v>258</v>
      </c>
      <c r="W299" s="10">
        <v>258</v>
      </c>
      <c r="X299" s="175">
        <f t="shared" si="24"/>
        <v>5</v>
      </c>
      <c r="Y299" s="35">
        <f t="shared" ref="Y299:Y308" si="25">+W299-V299</f>
        <v>0</v>
      </c>
      <c r="Z299" s="40" t="s">
        <v>1167</v>
      </c>
      <c r="AA299" s="62"/>
      <c r="AC299" s="26"/>
      <c r="AD299" s="26">
        <v>125898</v>
      </c>
      <c r="AE299" s="12" t="s">
        <v>1355</v>
      </c>
      <c r="AF299" s="128"/>
      <c r="AG299" s="126"/>
      <c r="AH299" s="52"/>
      <c r="AI299" s="52" t="s">
        <v>1251</v>
      </c>
      <c r="AJ299" s="10"/>
      <c r="AK299" s="62" t="s">
        <v>498</v>
      </c>
    </row>
    <row r="300" spans="1:37" customFormat="1" ht="21" x14ac:dyDescent="0.25">
      <c r="A300" s="18"/>
      <c r="B300" s="137" t="s">
        <v>782</v>
      </c>
      <c r="C300" s="11"/>
      <c r="D300" s="10"/>
      <c r="E300" s="44" t="s">
        <v>450</v>
      </c>
      <c r="F300" s="44" t="s">
        <v>192</v>
      </c>
      <c r="G300" s="45" t="s">
        <v>1304</v>
      </c>
      <c r="H300" s="45">
        <v>9687</v>
      </c>
      <c r="I300" s="39">
        <v>550</v>
      </c>
      <c r="J300" s="39" t="s">
        <v>1303</v>
      </c>
      <c r="K300" s="39">
        <v>1</v>
      </c>
      <c r="L300" s="12" t="s">
        <v>1309</v>
      </c>
      <c r="M300" s="44" t="s">
        <v>193</v>
      </c>
      <c r="O300" s="10" t="s">
        <v>1520</v>
      </c>
      <c r="P300" s="53"/>
      <c r="Q300" s="17">
        <v>18137</v>
      </c>
      <c r="R300" s="22">
        <v>11629</v>
      </c>
      <c r="S300" s="17">
        <v>12176</v>
      </c>
      <c r="T300" s="17">
        <v>10815</v>
      </c>
      <c r="U300" s="22">
        <v>10409</v>
      </c>
      <c r="V300" s="17">
        <v>10430</v>
      </c>
      <c r="W300" s="22">
        <v>10400</v>
      </c>
      <c r="X300" s="175">
        <f t="shared" si="24"/>
        <v>-9</v>
      </c>
      <c r="Y300" s="35">
        <f t="shared" si="25"/>
        <v>-30</v>
      </c>
      <c r="Z300" s="176" t="s">
        <v>415</v>
      </c>
      <c r="AA300" s="62"/>
      <c r="AC300" s="26">
        <v>128254</v>
      </c>
      <c r="AD300" s="26">
        <v>407025</v>
      </c>
      <c r="AE300" s="48" t="s">
        <v>1355</v>
      </c>
      <c r="AF300" s="128">
        <v>0.153</v>
      </c>
      <c r="AG300" s="125">
        <v>9901</v>
      </c>
      <c r="AH300" s="52" t="s">
        <v>780</v>
      </c>
      <c r="AI300" s="52" t="s">
        <v>1251</v>
      </c>
      <c r="AJ300" s="39" t="s">
        <v>194</v>
      </c>
      <c r="AK300" s="62" t="s">
        <v>498</v>
      </c>
    </row>
    <row r="301" spans="1:37" customFormat="1" hidden="1" x14ac:dyDescent="0.25">
      <c r="A301" s="153"/>
      <c r="B301" s="112">
        <v>36325</v>
      </c>
      <c r="C301" s="2"/>
      <c r="D301" s="1"/>
      <c r="E301" s="155" t="s">
        <v>14</v>
      </c>
      <c r="F301" s="155" t="s">
        <v>15</v>
      </c>
      <c r="G301" s="7" t="s">
        <v>1304</v>
      </c>
      <c r="H301" s="21">
        <v>1568</v>
      </c>
      <c r="I301" s="22"/>
      <c r="J301" s="158"/>
      <c r="K301" s="22"/>
      <c r="L301" s="155"/>
      <c r="M301" s="155" t="s">
        <v>883</v>
      </c>
      <c r="N301" s="22" t="s">
        <v>1320</v>
      </c>
      <c r="O301" s="10" t="s">
        <v>349</v>
      </c>
      <c r="P301" s="36"/>
      <c r="Q301" s="22">
        <v>7</v>
      </c>
      <c r="R301" s="22"/>
      <c r="S301" s="22"/>
      <c r="T301" s="22"/>
      <c r="U301" s="22"/>
      <c r="V301" s="22"/>
      <c r="W301" s="22"/>
      <c r="X301" s="175">
        <f t="shared" si="24"/>
        <v>0</v>
      </c>
      <c r="Y301" s="32">
        <f t="shared" si="25"/>
        <v>0</v>
      </c>
      <c r="Z301" s="115" t="s">
        <v>640</v>
      </c>
      <c r="AA301" s="63"/>
      <c r="AB301" s="93"/>
      <c r="AC301" s="21"/>
      <c r="AD301" s="21">
        <v>138049</v>
      </c>
      <c r="AE301" s="160" t="s">
        <v>1355</v>
      </c>
      <c r="AF301" s="167">
        <v>2.5000000000000001E-2</v>
      </c>
      <c r="AG301" s="170"/>
      <c r="AH301" s="166" t="s">
        <v>861</v>
      </c>
      <c r="AI301" s="172"/>
      <c r="AJ301" s="22" t="s">
        <v>791</v>
      </c>
      <c r="AK301" s="62" t="s">
        <v>496</v>
      </c>
    </row>
    <row r="302" spans="1:37" customFormat="1" x14ac:dyDescent="0.25">
      <c r="A302" s="153"/>
      <c r="B302" s="112" t="s">
        <v>782</v>
      </c>
      <c r="C302" s="2"/>
      <c r="D302" s="1"/>
      <c r="E302" s="155" t="s">
        <v>450</v>
      </c>
      <c r="F302" s="155" t="s">
        <v>257</v>
      </c>
      <c r="G302" s="7" t="s">
        <v>1304</v>
      </c>
      <c r="H302" s="21">
        <v>9723</v>
      </c>
      <c r="I302" s="22"/>
      <c r="J302" s="158"/>
      <c r="K302" s="22"/>
      <c r="L302" s="155"/>
      <c r="M302" s="155" t="s">
        <v>193</v>
      </c>
      <c r="N302" s="22"/>
      <c r="O302" s="161" t="s">
        <v>1520</v>
      </c>
      <c r="P302" s="36"/>
      <c r="Q302" s="22">
        <v>260</v>
      </c>
      <c r="R302" s="22">
        <v>58</v>
      </c>
      <c r="S302" s="22">
        <v>245</v>
      </c>
      <c r="T302" s="22">
        <v>246</v>
      </c>
      <c r="U302" s="22">
        <v>71</v>
      </c>
      <c r="V302" s="22">
        <v>1408</v>
      </c>
      <c r="W302" s="22">
        <v>1408</v>
      </c>
      <c r="X302" s="175">
        <f t="shared" si="24"/>
        <v>1337</v>
      </c>
      <c r="Y302" s="32">
        <f t="shared" si="25"/>
        <v>0</v>
      </c>
      <c r="Z302" s="40" t="s">
        <v>1167</v>
      </c>
      <c r="AA302" s="63"/>
      <c r="AB302" s="93"/>
      <c r="AC302" s="21">
        <v>346150</v>
      </c>
      <c r="AD302" s="21">
        <v>125896</v>
      </c>
      <c r="AE302" s="160" t="s">
        <v>1355</v>
      </c>
      <c r="AF302" s="167">
        <v>0.14000000000000001</v>
      </c>
      <c r="AG302" s="169">
        <v>9901</v>
      </c>
      <c r="AH302" s="166" t="s">
        <v>780</v>
      </c>
      <c r="AI302" s="166" t="s">
        <v>1251</v>
      </c>
      <c r="AJ302" s="22" t="s">
        <v>194</v>
      </c>
      <c r="AK302" s="215" t="s">
        <v>498</v>
      </c>
    </row>
    <row r="303" spans="1:37" customFormat="1" x14ac:dyDescent="0.25">
      <c r="A303" s="38"/>
      <c r="B303" s="137" t="s">
        <v>782</v>
      </c>
      <c r="C303" s="44"/>
      <c r="D303" s="39"/>
      <c r="E303" s="11" t="s">
        <v>450</v>
      </c>
      <c r="F303" s="11" t="s">
        <v>258</v>
      </c>
      <c r="G303" s="7" t="s">
        <v>1304</v>
      </c>
      <c r="H303" s="26">
        <v>9724</v>
      </c>
      <c r="I303" s="22"/>
      <c r="J303" s="158"/>
      <c r="K303" s="22"/>
      <c r="L303" s="155"/>
      <c r="M303" s="155" t="s">
        <v>193</v>
      </c>
      <c r="N303" s="22"/>
      <c r="O303" s="30" t="s">
        <v>1520</v>
      </c>
      <c r="P303" s="36"/>
      <c r="Q303" s="22">
        <v>33</v>
      </c>
      <c r="R303" s="10">
        <v>33</v>
      </c>
      <c r="S303" s="10">
        <v>28</v>
      </c>
      <c r="T303" s="10">
        <v>26</v>
      </c>
      <c r="U303" s="10">
        <v>4000</v>
      </c>
      <c r="V303" s="10">
        <v>31</v>
      </c>
      <c r="W303" s="10">
        <v>31</v>
      </c>
      <c r="X303" s="175">
        <f t="shared" si="24"/>
        <v>-3969</v>
      </c>
      <c r="Y303" s="32">
        <f t="shared" si="25"/>
        <v>0</v>
      </c>
      <c r="Z303" s="40" t="s">
        <v>897</v>
      </c>
      <c r="AA303" s="63"/>
      <c r="AB303" s="93"/>
      <c r="AC303" s="21">
        <v>346149</v>
      </c>
      <c r="AD303" s="26">
        <v>408453</v>
      </c>
      <c r="AE303" s="160" t="s">
        <v>1355</v>
      </c>
      <c r="AF303" s="167">
        <v>0.14000000000000001</v>
      </c>
      <c r="AG303" s="169">
        <v>9901</v>
      </c>
      <c r="AH303" s="166" t="s">
        <v>780</v>
      </c>
      <c r="AI303" s="166" t="s">
        <v>1251</v>
      </c>
      <c r="AJ303" s="10" t="s">
        <v>194</v>
      </c>
      <c r="AK303" s="62" t="s">
        <v>498</v>
      </c>
    </row>
    <row r="304" spans="1:37" customFormat="1" hidden="1" x14ac:dyDescent="0.25">
      <c r="A304" s="38"/>
      <c r="B304" s="137" t="s">
        <v>782</v>
      </c>
      <c r="C304" s="11"/>
      <c r="D304" s="10"/>
      <c r="E304" s="11" t="s">
        <v>1388</v>
      </c>
      <c r="F304" s="11" t="s">
        <v>464</v>
      </c>
      <c r="G304" s="45" t="s">
        <v>1304</v>
      </c>
      <c r="H304" s="26">
        <v>5544</v>
      </c>
      <c r="I304" s="10"/>
      <c r="J304" s="27" t="s">
        <v>1303</v>
      </c>
      <c r="K304" s="10"/>
      <c r="L304" s="11"/>
      <c r="M304" s="44" t="s">
        <v>1390</v>
      </c>
      <c r="N304" s="10"/>
      <c r="O304" s="30" t="s">
        <v>349</v>
      </c>
      <c r="P304" s="53"/>
      <c r="Q304" s="10"/>
      <c r="R304" s="10"/>
      <c r="S304" s="10"/>
      <c r="T304" s="10"/>
      <c r="U304" s="10"/>
      <c r="V304" s="10"/>
      <c r="W304" s="10"/>
      <c r="X304" s="175">
        <f t="shared" si="24"/>
        <v>0</v>
      </c>
      <c r="Y304" s="35">
        <f t="shared" si="25"/>
        <v>0</v>
      </c>
      <c r="Z304" s="40" t="s">
        <v>204</v>
      </c>
      <c r="AA304" s="62"/>
      <c r="AC304" s="26"/>
      <c r="AD304" s="26"/>
      <c r="AE304" s="48" t="s">
        <v>1318</v>
      </c>
      <c r="AF304" s="143">
        <v>0.33</v>
      </c>
      <c r="AG304" s="142">
        <v>9908</v>
      </c>
      <c r="AH304" s="10" t="s">
        <v>521</v>
      </c>
      <c r="AI304" s="132"/>
      <c r="AJ304" s="10" t="s">
        <v>1375</v>
      </c>
    </row>
    <row r="305" spans="1:37" customFormat="1" x14ac:dyDescent="0.25">
      <c r="A305" s="154"/>
      <c r="B305" s="112" t="s">
        <v>782</v>
      </c>
      <c r="C305" s="156"/>
      <c r="D305" s="22"/>
      <c r="E305" s="44" t="s">
        <v>450</v>
      </c>
      <c r="F305" s="155" t="s">
        <v>276</v>
      </c>
      <c r="G305" s="7" t="s">
        <v>1304</v>
      </c>
      <c r="H305" s="21">
        <v>9734</v>
      </c>
      <c r="I305" s="22"/>
      <c r="J305" s="158"/>
      <c r="K305" s="22">
        <v>1</v>
      </c>
      <c r="L305" s="155"/>
      <c r="M305" s="2" t="s">
        <v>193</v>
      </c>
      <c r="N305" s="22"/>
      <c r="O305" s="161" t="s">
        <v>1520</v>
      </c>
      <c r="P305" s="36"/>
      <c r="Q305" s="22">
        <v>9932</v>
      </c>
      <c r="R305" s="22">
        <v>19230</v>
      </c>
      <c r="S305" s="22">
        <v>11927</v>
      </c>
      <c r="T305" s="22">
        <v>12916</v>
      </c>
      <c r="U305" s="22">
        <v>25851</v>
      </c>
      <c r="V305" s="22">
        <v>25032</v>
      </c>
      <c r="W305" s="22">
        <v>23194</v>
      </c>
      <c r="X305" s="175">
        <f t="shared" si="24"/>
        <v>-2657</v>
      </c>
      <c r="Y305" s="32">
        <f t="shared" si="25"/>
        <v>-1838</v>
      </c>
      <c r="Z305" s="40" t="s">
        <v>413</v>
      </c>
      <c r="AA305" s="63"/>
      <c r="AB305" s="93"/>
      <c r="AC305" s="21">
        <v>336643</v>
      </c>
      <c r="AD305" s="21">
        <v>408594</v>
      </c>
      <c r="AE305" s="160" t="s">
        <v>1355</v>
      </c>
      <c r="AF305" s="167">
        <v>0.155</v>
      </c>
      <c r="AG305" s="169">
        <v>9901</v>
      </c>
      <c r="AH305" s="166" t="s">
        <v>780</v>
      </c>
      <c r="AI305" s="166" t="s">
        <v>1251</v>
      </c>
      <c r="AJ305" s="22" t="s">
        <v>194</v>
      </c>
      <c r="AK305" s="62" t="s">
        <v>498</v>
      </c>
    </row>
    <row r="306" spans="1:37" s="24" customFormat="1" x14ac:dyDescent="0.25">
      <c r="A306" s="154"/>
      <c r="B306" s="112">
        <v>36325</v>
      </c>
      <c r="C306" s="2"/>
      <c r="D306" s="1"/>
      <c r="E306" s="155" t="s">
        <v>696</v>
      </c>
      <c r="F306" s="155" t="s">
        <v>697</v>
      </c>
      <c r="G306" s="7" t="s">
        <v>1304</v>
      </c>
      <c r="H306" s="21">
        <v>7491</v>
      </c>
      <c r="I306" s="22"/>
      <c r="J306" s="158"/>
      <c r="K306" s="22"/>
      <c r="L306" s="155"/>
      <c r="M306" s="155"/>
      <c r="N306" s="22" t="s">
        <v>1320</v>
      </c>
      <c r="O306" s="22" t="s">
        <v>1157</v>
      </c>
      <c r="P306" s="36"/>
      <c r="Q306" s="22">
        <v>200</v>
      </c>
      <c r="R306" s="22">
        <v>200</v>
      </c>
      <c r="S306" s="22">
        <v>200</v>
      </c>
      <c r="T306" s="22">
        <v>200</v>
      </c>
      <c r="U306" s="22">
        <v>200</v>
      </c>
      <c r="V306" s="22">
        <v>200</v>
      </c>
      <c r="W306" s="22">
        <v>200</v>
      </c>
      <c r="X306" s="175">
        <f t="shared" si="24"/>
        <v>0</v>
      </c>
      <c r="Y306" s="32">
        <f t="shared" si="25"/>
        <v>0</v>
      </c>
      <c r="Z306" s="40" t="s">
        <v>1167</v>
      </c>
      <c r="AA306" s="63"/>
      <c r="AB306" s="93"/>
      <c r="AC306" s="21"/>
      <c r="AD306" s="21">
        <v>138020</v>
      </c>
      <c r="AE306" s="160" t="s">
        <v>1355</v>
      </c>
      <c r="AF306" s="167"/>
      <c r="AG306" s="170"/>
      <c r="AH306" s="166"/>
      <c r="AI306" s="166" t="s">
        <v>1251</v>
      </c>
      <c r="AJ306" s="22"/>
      <c r="AK306" s="62" t="s">
        <v>500</v>
      </c>
    </row>
    <row r="307" spans="1:37" customFormat="1" hidden="1" x14ac:dyDescent="0.25">
      <c r="A307" s="153"/>
      <c r="B307" s="112" t="s">
        <v>782</v>
      </c>
      <c r="C307" s="2"/>
      <c r="D307" s="1"/>
      <c r="E307" s="2" t="s">
        <v>356</v>
      </c>
      <c r="F307" s="219" t="s">
        <v>101</v>
      </c>
      <c r="G307" s="7" t="s">
        <v>1330</v>
      </c>
      <c r="H307" s="7">
        <v>6315</v>
      </c>
      <c r="I307" s="1">
        <v>765</v>
      </c>
      <c r="J307" s="1" t="s">
        <v>1303</v>
      </c>
      <c r="K307" s="1"/>
      <c r="L307" s="160" t="s">
        <v>1309</v>
      </c>
      <c r="M307" s="2" t="s">
        <v>356</v>
      </c>
      <c r="N307" s="93"/>
      <c r="O307" s="22" t="s">
        <v>349</v>
      </c>
      <c r="P307" s="36"/>
      <c r="Q307" s="22">
        <v>0</v>
      </c>
      <c r="R307" s="10"/>
      <c r="S307" s="10"/>
      <c r="T307" s="10"/>
      <c r="U307" s="10"/>
      <c r="V307" s="10"/>
      <c r="W307" s="10"/>
      <c r="X307" s="175">
        <f t="shared" si="24"/>
        <v>0</v>
      </c>
      <c r="Y307" s="32">
        <f t="shared" si="25"/>
        <v>0</v>
      </c>
      <c r="Z307" s="40" t="s">
        <v>1459</v>
      </c>
      <c r="AA307" s="63"/>
      <c r="AB307" s="93"/>
      <c r="AC307" s="21">
        <v>313201</v>
      </c>
      <c r="AD307" s="21">
        <v>141186</v>
      </c>
      <c r="AE307" s="163" t="s">
        <v>1318</v>
      </c>
      <c r="AF307" s="167">
        <v>0.33</v>
      </c>
      <c r="AG307" s="169">
        <v>9905</v>
      </c>
      <c r="AH307" s="166" t="s">
        <v>780</v>
      </c>
      <c r="AI307" s="166" t="s">
        <v>1251</v>
      </c>
      <c r="AJ307" s="1" t="s">
        <v>719</v>
      </c>
      <c r="AK307" s="62" t="s">
        <v>496</v>
      </c>
    </row>
    <row r="308" spans="1:37" customFormat="1" hidden="1" x14ac:dyDescent="0.25">
      <c r="A308" s="154"/>
      <c r="B308" s="112">
        <v>36452</v>
      </c>
      <c r="C308" s="2"/>
      <c r="D308" s="1"/>
      <c r="E308" s="109" t="s">
        <v>1201</v>
      </c>
      <c r="F308" s="219" t="s">
        <v>101</v>
      </c>
      <c r="G308" s="7" t="s">
        <v>1304</v>
      </c>
      <c r="H308" s="7">
        <v>6315</v>
      </c>
      <c r="I308" s="1">
        <v>765</v>
      </c>
      <c r="J308" s="158" t="s">
        <v>1303</v>
      </c>
      <c r="K308" s="22"/>
      <c r="L308" s="22" t="s">
        <v>1309</v>
      </c>
      <c r="M308" s="155" t="s">
        <v>1422</v>
      </c>
      <c r="N308" s="22" t="s">
        <v>1320</v>
      </c>
      <c r="O308" s="22" t="s">
        <v>349</v>
      </c>
      <c r="P308" s="36"/>
      <c r="Q308" s="22">
        <v>0</v>
      </c>
      <c r="R308" s="10"/>
      <c r="S308" s="10"/>
      <c r="T308" s="10"/>
      <c r="U308" s="10"/>
      <c r="V308" s="10"/>
      <c r="W308" s="10"/>
      <c r="X308" s="175">
        <f t="shared" si="24"/>
        <v>0</v>
      </c>
      <c r="Y308" s="32">
        <f t="shared" si="25"/>
        <v>0</v>
      </c>
      <c r="Z308" s="115" t="s">
        <v>517</v>
      </c>
      <c r="AA308" s="63"/>
      <c r="AB308" s="93"/>
      <c r="AC308" s="21"/>
      <c r="AD308" s="21">
        <v>138605</v>
      </c>
      <c r="AE308" s="160" t="s">
        <v>1355</v>
      </c>
      <c r="AF308" s="167"/>
      <c r="AG308" s="170"/>
      <c r="AH308" s="166"/>
      <c r="AI308" s="166" t="s">
        <v>1251</v>
      </c>
      <c r="AJ308" s="22"/>
      <c r="AK308" s="62" t="s">
        <v>496</v>
      </c>
    </row>
    <row r="309" spans="1:37" customFormat="1" x14ac:dyDescent="0.25">
      <c r="A309" s="38"/>
      <c r="B309" s="137"/>
      <c r="C309" s="11"/>
      <c r="D309" s="10"/>
      <c r="E309" s="11" t="s">
        <v>408</v>
      </c>
      <c r="F309" s="155" t="s">
        <v>1431</v>
      </c>
      <c r="G309" s="45"/>
      <c r="H309" s="21">
        <v>6210</v>
      </c>
      <c r="I309" s="10"/>
      <c r="J309" s="27"/>
      <c r="K309" s="10"/>
      <c r="L309" s="11"/>
      <c r="M309" s="44"/>
      <c r="N309" s="10"/>
      <c r="O309" s="10" t="s">
        <v>349</v>
      </c>
      <c r="P309" s="53"/>
      <c r="Q309" s="10"/>
      <c r="R309" s="22">
        <v>0</v>
      </c>
      <c r="S309" s="10"/>
      <c r="T309" s="10"/>
      <c r="U309" s="22">
        <v>0</v>
      </c>
      <c r="V309" s="22">
        <v>147</v>
      </c>
      <c r="W309" s="22">
        <v>147</v>
      </c>
      <c r="X309" s="175">
        <f t="shared" si="24"/>
        <v>147</v>
      </c>
      <c r="Y309" s="35"/>
      <c r="Z309" s="40"/>
      <c r="AA309" s="62"/>
      <c r="AC309" s="21"/>
      <c r="AD309" s="21">
        <v>630611</v>
      </c>
      <c r="AE309" s="48"/>
      <c r="AF309" s="143"/>
      <c r="AG309" s="142"/>
      <c r="AH309" s="10"/>
      <c r="AI309" s="132"/>
      <c r="AJ309" s="22"/>
      <c r="AK309" s="62" t="s">
        <v>496</v>
      </c>
    </row>
    <row r="310" spans="1:37" s="212" customFormat="1" x14ac:dyDescent="0.25">
      <c r="A310" s="18"/>
      <c r="B310" s="137" t="s">
        <v>782</v>
      </c>
      <c r="C310" s="44"/>
      <c r="D310" s="39"/>
      <c r="E310" s="2" t="s">
        <v>1393</v>
      </c>
      <c r="F310" s="2" t="s">
        <v>1109</v>
      </c>
      <c r="G310" s="7" t="s">
        <v>1304</v>
      </c>
      <c r="H310" s="7">
        <v>6677</v>
      </c>
      <c r="I310" s="1">
        <v>600</v>
      </c>
      <c r="J310" s="1" t="s">
        <v>1303</v>
      </c>
      <c r="K310" s="1"/>
      <c r="L310" s="22" t="s">
        <v>1309</v>
      </c>
      <c r="M310" s="2" t="s">
        <v>867</v>
      </c>
      <c r="N310" s="93"/>
      <c r="O310" s="22" t="s">
        <v>1254</v>
      </c>
      <c r="P310" s="36"/>
      <c r="Q310" s="159">
        <v>510</v>
      </c>
      <c r="R310" s="159">
        <v>283</v>
      </c>
      <c r="S310" s="159">
        <v>422</v>
      </c>
      <c r="T310" s="159">
        <v>405</v>
      </c>
      <c r="U310" s="159">
        <v>283</v>
      </c>
      <c r="V310" s="159">
        <v>283</v>
      </c>
      <c r="W310" s="159">
        <v>283</v>
      </c>
      <c r="X310" s="175">
        <f t="shared" si="24"/>
        <v>0</v>
      </c>
      <c r="Y310" s="32">
        <f>+W310-V310</f>
        <v>0</v>
      </c>
      <c r="Z310" s="40" t="s">
        <v>1167</v>
      </c>
      <c r="AA310" s="63"/>
      <c r="AB310" s="93"/>
      <c r="AC310" s="21">
        <v>370002</v>
      </c>
      <c r="AD310" s="21">
        <v>166026</v>
      </c>
      <c r="AE310" s="163" t="s">
        <v>1318</v>
      </c>
      <c r="AF310" s="167">
        <v>0.03</v>
      </c>
      <c r="AG310" s="169"/>
      <c r="AH310" s="166" t="s">
        <v>861</v>
      </c>
      <c r="AI310" s="166" t="s">
        <v>1251</v>
      </c>
      <c r="AJ310" s="1"/>
      <c r="AK310" s="215" t="s">
        <v>501</v>
      </c>
    </row>
    <row r="311" spans="1:37" customFormat="1" x14ac:dyDescent="0.25">
      <c r="A311" s="153"/>
      <c r="B311" s="112" t="s">
        <v>782</v>
      </c>
      <c r="C311" s="2"/>
      <c r="D311" s="1"/>
      <c r="E311" s="155" t="s">
        <v>611</v>
      </c>
      <c r="F311" s="155" t="s">
        <v>612</v>
      </c>
      <c r="G311" s="7" t="s">
        <v>1304</v>
      </c>
      <c r="H311" s="21">
        <v>5653</v>
      </c>
      <c r="I311" s="22">
        <v>450</v>
      </c>
      <c r="J311" s="159" t="s">
        <v>1303</v>
      </c>
      <c r="K311" s="22"/>
      <c r="L311" s="22" t="s">
        <v>1309</v>
      </c>
      <c r="M311" s="2" t="s">
        <v>613</v>
      </c>
      <c r="N311" s="22"/>
      <c r="O311" s="22" t="s">
        <v>600</v>
      </c>
      <c r="P311" s="36"/>
      <c r="Q311" s="22">
        <v>48</v>
      </c>
      <c r="R311" s="22">
        <v>42</v>
      </c>
      <c r="S311" s="22">
        <v>19</v>
      </c>
      <c r="T311" s="22">
        <v>47</v>
      </c>
      <c r="U311" s="22">
        <v>20</v>
      </c>
      <c r="V311" s="22">
        <v>70</v>
      </c>
      <c r="W311" s="22">
        <v>70</v>
      </c>
      <c r="X311" s="175">
        <f t="shared" si="24"/>
        <v>50</v>
      </c>
      <c r="Y311" s="32">
        <f>+W311-V311</f>
        <v>0</v>
      </c>
      <c r="Z311" s="40" t="s">
        <v>1167</v>
      </c>
      <c r="AA311" s="63"/>
      <c r="AB311" s="93"/>
      <c r="AC311" s="21">
        <v>347585</v>
      </c>
      <c r="AD311" s="21">
        <v>136412</v>
      </c>
      <c r="AE311" s="163" t="s">
        <v>1318</v>
      </c>
      <c r="AF311" s="167">
        <v>0.14299999999999999</v>
      </c>
      <c r="AG311" s="169">
        <v>9812</v>
      </c>
      <c r="AH311" s="166" t="s">
        <v>916</v>
      </c>
      <c r="AI311" s="166" t="s">
        <v>1251</v>
      </c>
      <c r="AJ311" s="1" t="s">
        <v>691</v>
      </c>
      <c r="AK311" s="63" t="s">
        <v>497</v>
      </c>
    </row>
    <row r="312" spans="1:37" customFormat="1" x14ac:dyDescent="0.25">
      <c r="A312" s="154"/>
      <c r="B312" s="112" t="s">
        <v>782</v>
      </c>
      <c r="C312" s="156"/>
      <c r="D312" s="22"/>
      <c r="E312" s="2" t="s">
        <v>1421</v>
      </c>
      <c r="F312" s="2" t="s">
        <v>1449</v>
      </c>
      <c r="G312" s="7" t="s">
        <v>1304</v>
      </c>
      <c r="H312" s="7">
        <v>5616</v>
      </c>
      <c r="I312" s="1">
        <v>447</v>
      </c>
      <c r="J312" s="1" t="s">
        <v>1303</v>
      </c>
      <c r="K312" s="1"/>
      <c r="L312" s="22" t="s">
        <v>1309</v>
      </c>
      <c r="M312" s="2" t="s">
        <v>1450</v>
      </c>
      <c r="N312" s="93"/>
      <c r="O312" s="22" t="s">
        <v>1415</v>
      </c>
      <c r="P312" s="36"/>
      <c r="Q312" s="22">
        <v>103</v>
      </c>
      <c r="R312" s="22">
        <v>67</v>
      </c>
      <c r="S312" s="22">
        <v>82</v>
      </c>
      <c r="T312" s="22">
        <v>65</v>
      </c>
      <c r="U312" s="22">
        <v>87</v>
      </c>
      <c r="V312" s="22">
        <v>75</v>
      </c>
      <c r="W312" s="22">
        <v>75</v>
      </c>
      <c r="X312" s="175">
        <f t="shared" si="24"/>
        <v>-12</v>
      </c>
      <c r="Y312" s="32">
        <f>+W312-V312</f>
        <v>0</v>
      </c>
      <c r="Z312" s="40" t="s">
        <v>1167</v>
      </c>
      <c r="AA312" s="63"/>
      <c r="AB312" s="93"/>
      <c r="AC312" s="21">
        <v>361731</v>
      </c>
      <c r="AD312" s="21">
        <v>125837</v>
      </c>
      <c r="AE312" s="163" t="s">
        <v>1318</v>
      </c>
      <c r="AF312" s="167">
        <v>0.123</v>
      </c>
      <c r="AG312" s="169">
        <v>9812</v>
      </c>
      <c r="AH312" s="166" t="s">
        <v>916</v>
      </c>
      <c r="AI312" s="166" t="s">
        <v>1251</v>
      </c>
      <c r="AJ312" s="1" t="s">
        <v>688</v>
      </c>
      <c r="AK312" s="62" t="s">
        <v>501</v>
      </c>
    </row>
    <row r="313" spans="1:37" customFormat="1" x14ac:dyDescent="0.25">
      <c r="A313" s="154"/>
      <c r="B313" s="112"/>
      <c r="C313" s="2"/>
      <c r="D313" s="1"/>
      <c r="E313" s="2" t="s">
        <v>1185</v>
      </c>
      <c r="F313" s="155" t="s">
        <v>1405</v>
      </c>
      <c r="G313" s="7" t="s">
        <v>1304</v>
      </c>
      <c r="H313" s="21">
        <v>435</v>
      </c>
      <c r="I313" s="22"/>
      <c r="J313" s="158"/>
      <c r="K313" s="22"/>
      <c r="L313" s="155"/>
      <c r="M313" s="155"/>
      <c r="N313" s="22" t="s">
        <v>1320</v>
      </c>
      <c r="O313" s="30" t="s">
        <v>402</v>
      </c>
      <c r="P313" s="36"/>
      <c r="Q313" s="22"/>
      <c r="R313" s="22">
        <v>82</v>
      </c>
      <c r="S313" s="22">
        <v>0</v>
      </c>
      <c r="T313" s="22">
        <v>0</v>
      </c>
      <c r="U313" s="22">
        <v>79</v>
      </c>
      <c r="V313" s="22">
        <v>77</v>
      </c>
      <c r="W313" s="22">
        <v>77</v>
      </c>
      <c r="X313" s="175">
        <f t="shared" si="24"/>
        <v>-2</v>
      </c>
      <c r="Y313" s="32"/>
      <c r="Z313" s="40" t="s">
        <v>1167</v>
      </c>
      <c r="AA313" s="63"/>
      <c r="AB313" s="93"/>
      <c r="AC313" s="21"/>
      <c r="AD313" s="21">
        <v>518617</v>
      </c>
      <c r="AE313" s="160"/>
      <c r="AF313" s="167"/>
      <c r="AG313" s="170"/>
      <c r="AH313" s="166"/>
      <c r="AI313" s="166"/>
      <c r="AJ313" s="22" t="s">
        <v>1136</v>
      </c>
      <c r="AK313" s="62" t="s">
        <v>503</v>
      </c>
    </row>
    <row r="314" spans="1:37" customFormat="1" x14ac:dyDescent="0.25">
      <c r="A314" s="18"/>
      <c r="B314" s="137" t="s">
        <v>782</v>
      </c>
      <c r="C314" s="11"/>
      <c r="D314" s="10"/>
      <c r="E314" s="11" t="s">
        <v>374</v>
      </c>
      <c r="F314" s="11" t="s">
        <v>373</v>
      </c>
      <c r="G314" s="45" t="s">
        <v>1304</v>
      </c>
      <c r="H314" s="26">
        <v>6884</v>
      </c>
      <c r="I314" s="10"/>
      <c r="J314" s="27"/>
      <c r="K314" s="10"/>
      <c r="L314" s="11"/>
      <c r="M314" s="11" t="s">
        <v>374</v>
      </c>
      <c r="N314" s="10"/>
      <c r="O314" s="30" t="s">
        <v>349</v>
      </c>
      <c r="P314" s="53"/>
      <c r="Q314" s="10">
        <v>44</v>
      </c>
      <c r="R314" s="10">
        <v>100</v>
      </c>
      <c r="S314" s="10">
        <v>40</v>
      </c>
      <c r="T314" s="10">
        <v>105</v>
      </c>
      <c r="U314" s="10">
        <v>99</v>
      </c>
      <c r="V314" s="10">
        <v>99</v>
      </c>
      <c r="W314" s="10">
        <v>99</v>
      </c>
      <c r="X314" s="175">
        <f t="shared" si="24"/>
        <v>0</v>
      </c>
      <c r="Y314" s="35">
        <f t="shared" ref="Y314:Y338" si="26">+W314-V314</f>
        <v>0</v>
      </c>
      <c r="Z314" s="40" t="s">
        <v>1167</v>
      </c>
      <c r="AA314" s="62"/>
      <c r="AC314" s="26">
        <v>306149</v>
      </c>
      <c r="AD314" s="26">
        <v>125831</v>
      </c>
      <c r="AE314" s="12" t="s">
        <v>1318</v>
      </c>
      <c r="AF314" s="128">
        <v>5.5E-2</v>
      </c>
      <c r="AG314" s="126"/>
      <c r="AH314" s="52" t="s">
        <v>861</v>
      </c>
      <c r="AI314" s="52"/>
      <c r="AJ314" s="10" t="s">
        <v>1314</v>
      </c>
      <c r="AK314" s="62" t="s">
        <v>496</v>
      </c>
    </row>
    <row r="315" spans="1:37" customFormat="1" x14ac:dyDescent="0.25">
      <c r="A315" s="153"/>
      <c r="B315" s="112" t="s">
        <v>782</v>
      </c>
      <c r="C315" s="2"/>
      <c r="D315" s="1"/>
      <c r="E315" s="2" t="s">
        <v>124</v>
      </c>
      <c r="F315" s="2" t="s">
        <v>877</v>
      </c>
      <c r="G315" s="7" t="s">
        <v>1304</v>
      </c>
      <c r="H315" s="7">
        <v>2645</v>
      </c>
      <c r="I315" s="1">
        <v>757</v>
      </c>
      <c r="J315" s="1" t="s">
        <v>1303</v>
      </c>
      <c r="K315" s="1"/>
      <c r="L315" s="22" t="s">
        <v>1309</v>
      </c>
      <c r="M315" s="2" t="s">
        <v>126</v>
      </c>
      <c r="N315" s="93"/>
      <c r="O315" s="22" t="s">
        <v>873</v>
      </c>
      <c r="P315" s="36"/>
      <c r="Q315" s="22">
        <v>70</v>
      </c>
      <c r="R315" s="22">
        <v>54</v>
      </c>
      <c r="S315" s="22">
        <v>68</v>
      </c>
      <c r="T315" s="22">
        <v>71</v>
      </c>
      <c r="U315" s="22">
        <v>57</v>
      </c>
      <c r="V315" s="22">
        <v>59</v>
      </c>
      <c r="W315" s="22">
        <v>59</v>
      </c>
      <c r="X315" s="175">
        <f t="shared" si="24"/>
        <v>2</v>
      </c>
      <c r="Y315" s="32">
        <f t="shared" si="26"/>
        <v>0</v>
      </c>
      <c r="Z315" s="40" t="s">
        <v>1167</v>
      </c>
      <c r="AA315" s="63"/>
      <c r="AB315" s="93"/>
      <c r="AC315" s="21">
        <v>349550</v>
      </c>
      <c r="AD315" s="21">
        <v>136275</v>
      </c>
      <c r="AE315" s="163" t="s">
        <v>1355</v>
      </c>
      <c r="AF315" s="167">
        <v>0.06</v>
      </c>
      <c r="AG315" s="169"/>
      <c r="AH315" s="166" t="s">
        <v>861</v>
      </c>
      <c r="AI315" s="166" t="s">
        <v>1251</v>
      </c>
      <c r="AJ315" s="1" t="s">
        <v>650</v>
      </c>
      <c r="AK315" s="62" t="s">
        <v>500</v>
      </c>
    </row>
    <row r="316" spans="1:37" customFormat="1" hidden="1" x14ac:dyDescent="0.25">
      <c r="A316" s="153"/>
      <c r="B316" s="112">
        <v>36325</v>
      </c>
      <c r="C316" s="2"/>
      <c r="D316" s="1"/>
      <c r="E316" s="155" t="s">
        <v>14</v>
      </c>
      <c r="F316" s="155" t="s">
        <v>18</v>
      </c>
      <c r="G316" s="7" t="s">
        <v>1304</v>
      </c>
      <c r="H316" s="21">
        <v>6844</v>
      </c>
      <c r="I316" s="22"/>
      <c r="J316" s="158"/>
      <c r="K316" s="22"/>
      <c r="L316" s="155"/>
      <c r="M316" s="155" t="s">
        <v>883</v>
      </c>
      <c r="N316" s="22" t="s">
        <v>1320</v>
      </c>
      <c r="O316" s="10" t="s">
        <v>349</v>
      </c>
      <c r="P316" s="36"/>
      <c r="Q316" s="22">
        <v>2505</v>
      </c>
      <c r="R316" s="22"/>
      <c r="S316" s="22">
        <v>3400</v>
      </c>
      <c r="T316" s="250">
        <v>3833</v>
      </c>
      <c r="U316" s="22"/>
      <c r="V316" s="250"/>
      <c r="W316" s="22"/>
      <c r="X316" s="175">
        <f t="shared" si="24"/>
        <v>0</v>
      </c>
      <c r="Y316" s="32">
        <f t="shared" si="26"/>
        <v>0</v>
      </c>
      <c r="Z316" s="115" t="s">
        <v>93</v>
      </c>
      <c r="AA316" s="63"/>
      <c r="AB316" s="93"/>
      <c r="AC316" s="21"/>
      <c r="AD316" s="21">
        <v>138049</v>
      </c>
      <c r="AE316" s="160" t="s">
        <v>1355</v>
      </c>
      <c r="AF316" s="167">
        <v>2.5000000000000001E-2</v>
      </c>
      <c r="AG316" s="170"/>
      <c r="AH316" s="166" t="s">
        <v>861</v>
      </c>
      <c r="AI316" s="172"/>
      <c r="AJ316" s="22" t="s">
        <v>791</v>
      </c>
      <c r="AK316" s="62" t="s">
        <v>496</v>
      </c>
    </row>
    <row r="317" spans="1:37" customFormat="1" x14ac:dyDescent="0.25">
      <c r="A317" s="18"/>
      <c r="B317" s="137" t="s">
        <v>782</v>
      </c>
      <c r="C317" s="11"/>
      <c r="D317" s="10"/>
      <c r="E317" s="44" t="s">
        <v>124</v>
      </c>
      <c r="F317" s="44" t="s">
        <v>125</v>
      </c>
      <c r="G317" s="45" t="s">
        <v>1304</v>
      </c>
      <c r="H317" s="45">
        <v>9636</v>
      </c>
      <c r="I317" s="39">
        <v>550</v>
      </c>
      <c r="J317" s="39" t="s">
        <v>1303</v>
      </c>
      <c r="K317" s="39"/>
      <c r="L317" s="10" t="s">
        <v>1309</v>
      </c>
      <c r="M317" s="44" t="s">
        <v>126</v>
      </c>
      <c r="O317" s="10" t="s">
        <v>1520</v>
      </c>
      <c r="P317" s="53"/>
      <c r="Q317" s="10">
        <v>18</v>
      </c>
      <c r="R317" s="10">
        <v>379</v>
      </c>
      <c r="S317" s="10">
        <v>655</v>
      </c>
      <c r="T317" s="10">
        <v>921</v>
      </c>
      <c r="U317" s="10">
        <v>489</v>
      </c>
      <c r="V317" s="10">
        <v>471</v>
      </c>
      <c r="W317" s="10">
        <v>471</v>
      </c>
      <c r="X317" s="175">
        <f t="shared" si="24"/>
        <v>-18</v>
      </c>
      <c r="Y317" s="35">
        <f t="shared" si="26"/>
        <v>0</v>
      </c>
      <c r="Z317" s="40" t="s">
        <v>1167</v>
      </c>
      <c r="AA317" s="62"/>
      <c r="AC317" s="26">
        <v>348331</v>
      </c>
      <c r="AD317" s="26">
        <v>136236</v>
      </c>
      <c r="AE317" s="48" t="s">
        <v>1355</v>
      </c>
      <c r="AF317" s="128">
        <v>0.09</v>
      </c>
      <c r="AG317" s="125">
        <v>9812</v>
      </c>
      <c r="AH317" s="52" t="s">
        <v>916</v>
      </c>
      <c r="AI317" s="52" t="s">
        <v>1251</v>
      </c>
      <c r="AJ317" s="39" t="s">
        <v>756</v>
      </c>
      <c r="AK317" s="62" t="s">
        <v>500</v>
      </c>
    </row>
    <row r="318" spans="1:37" customFormat="1" x14ac:dyDescent="0.25">
      <c r="A318" s="38"/>
      <c r="B318" s="137" t="s">
        <v>782</v>
      </c>
      <c r="C318" s="44"/>
      <c r="D318" s="39"/>
      <c r="E318" s="44" t="s">
        <v>124</v>
      </c>
      <c r="F318" s="44" t="s">
        <v>133</v>
      </c>
      <c r="G318" s="7" t="s">
        <v>1304</v>
      </c>
      <c r="H318" s="45">
        <v>9649</v>
      </c>
      <c r="I318" s="1">
        <v>550</v>
      </c>
      <c r="J318" s="1" t="s">
        <v>1303</v>
      </c>
      <c r="K318" s="1"/>
      <c r="L318" s="22" t="s">
        <v>1309</v>
      </c>
      <c r="M318" s="2" t="s">
        <v>126</v>
      </c>
      <c r="N318" s="93"/>
      <c r="O318" s="10" t="s">
        <v>1520</v>
      </c>
      <c r="P318" s="36"/>
      <c r="Q318" s="10">
        <v>56</v>
      </c>
      <c r="R318" s="10">
        <v>0</v>
      </c>
      <c r="S318" s="10">
        <v>5</v>
      </c>
      <c r="T318" s="10">
        <v>5</v>
      </c>
      <c r="U318" s="10">
        <v>0</v>
      </c>
      <c r="V318" s="10">
        <v>0</v>
      </c>
      <c r="W318" s="10">
        <v>0</v>
      </c>
      <c r="X318" s="175">
        <f t="shared" si="24"/>
        <v>0</v>
      </c>
      <c r="Y318" s="32">
        <f t="shared" si="26"/>
        <v>0</v>
      </c>
      <c r="Z318" s="40" t="s">
        <v>1167</v>
      </c>
      <c r="AA318" s="115"/>
      <c r="AB318" s="93"/>
      <c r="AC318" s="21">
        <v>349575</v>
      </c>
      <c r="AD318" s="26">
        <v>136282</v>
      </c>
      <c r="AE318" s="163" t="s">
        <v>1355</v>
      </c>
      <c r="AF318" s="167">
        <v>5.5E-2</v>
      </c>
      <c r="AG318" s="169"/>
      <c r="AH318" s="166" t="s">
        <v>861</v>
      </c>
      <c r="AI318" s="166" t="s">
        <v>1251</v>
      </c>
      <c r="AJ318" s="39" t="s">
        <v>758</v>
      </c>
      <c r="AK318" s="62" t="s">
        <v>500</v>
      </c>
    </row>
    <row r="319" spans="1:37" customFormat="1" x14ac:dyDescent="0.25">
      <c r="A319" s="38"/>
      <c r="B319" s="137" t="s">
        <v>782</v>
      </c>
      <c r="C319" s="44"/>
      <c r="D319" s="39"/>
      <c r="E319" s="44" t="s">
        <v>124</v>
      </c>
      <c r="F319" s="11" t="s">
        <v>1239</v>
      </c>
      <c r="G319" s="45" t="s">
        <v>1304</v>
      </c>
      <c r="H319" s="26">
        <v>9765</v>
      </c>
      <c r="I319" s="10"/>
      <c r="J319" s="27"/>
      <c r="K319" s="10"/>
      <c r="L319" s="11"/>
      <c r="M319" s="11" t="s">
        <v>126</v>
      </c>
      <c r="N319" s="10"/>
      <c r="O319" s="30" t="s">
        <v>1520</v>
      </c>
      <c r="P319" s="53"/>
      <c r="Q319" s="10">
        <v>557</v>
      </c>
      <c r="R319" s="10">
        <v>277</v>
      </c>
      <c r="S319" s="10">
        <v>450</v>
      </c>
      <c r="T319" s="10">
        <v>384</v>
      </c>
      <c r="U319" s="10">
        <v>475</v>
      </c>
      <c r="V319" s="10">
        <v>352</v>
      </c>
      <c r="W319" s="10">
        <v>352</v>
      </c>
      <c r="X319" s="175">
        <f t="shared" si="24"/>
        <v>-123</v>
      </c>
      <c r="Y319" s="35">
        <f t="shared" si="26"/>
        <v>0</v>
      </c>
      <c r="Z319" s="40" t="s">
        <v>1167</v>
      </c>
      <c r="AA319" s="62"/>
      <c r="AC319" s="26"/>
      <c r="AD319" s="26">
        <v>138684</v>
      </c>
      <c r="AE319" s="12" t="s">
        <v>1355</v>
      </c>
      <c r="AF319" s="128">
        <v>0.15</v>
      </c>
      <c r="AG319" s="125">
        <v>9905</v>
      </c>
      <c r="AH319" s="52" t="s">
        <v>780</v>
      </c>
      <c r="AI319" s="52" t="s">
        <v>1251</v>
      </c>
      <c r="AJ319" s="10" t="s">
        <v>772</v>
      </c>
      <c r="AK319" s="62" t="s">
        <v>500</v>
      </c>
    </row>
    <row r="320" spans="1:37" customFormat="1" ht="21" x14ac:dyDescent="0.25">
      <c r="A320" s="38"/>
      <c r="B320" s="137"/>
      <c r="C320" s="44"/>
      <c r="D320" s="39"/>
      <c r="E320" s="44" t="s">
        <v>124</v>
      </c>
      <c r="F320" s="11" t="s">
        <v>1307</v>
      </c>
      <c r="G320" s="45"/>
      <c r="H320" s="26">
        <v>9837</v>
      </c>
      <c r="I320" s="10"/>
      <c r="J320" s="27"/>
      <c r="K320" s="10"/>
      <c r="L320" s="11"/>
      <c r="M320" s="11"/>
      <c r="N320" s="10"/>
      <c r="O320" s="30" t="s">
        <v>1520</v>
      </c>
      <c r="P320" s="53"/>
      <c r="Q320" s="10"/>
      <c r="R320" s="10">
        <v>2805</v>
      </c>
      <c r="S320" s="10">
        <v>11271</v>
      </c>
      <c r="T320" s="10">
        <v>11180</v>
      </c>
      <c r="U320" s="10">
        <v>3766</v>
      </c>
      <c r="V320" s="10">
        <v>3877</v>
      </c>
      <c r="W320" s="10">
        <v>4117</v>
      </c>
      <c r="X320" s="175">
        <f t="shared" si="24"/>
        <v>351</v>
      </c>
      <c r="Y320" s="35">
        <f t="shared" si="26"/>
        <v>240</v>
      </c>
      <c r="Z320" s="176" t="s">
        <v>415</v>
      </c>
      <c r="AA320" s="62"/>
      <c r="AC320" s="26"/>
      <c r="AD320" s="26">
        <v>310851</v>
      </c>
      <c r="AE320" s="12"/>
      <c r="AF320" s="128"/>
      <c r="AG320" s="125"/>
      <c r="AH320" s="52"/>
      <c r="AI320" s="52"/>
      <c r="AJ320" s="10" t="s">
        <v>1308</v>
      </c>
      <c r="AK320" s="62" t="s">
        <v>501</v>
      </c>
    </row>
    <row r="321" spans="1:37" customFormat="1" x14ac:dyDescent="0.25">
      <c r="A321" s="154"/>
      <c r="B321" s="112">
        <v>36325</v>
      </c>
      <c r="C321" s="2"/>
      <c r="D321" s="1"/>
      <c r="E321" s="155" t="s">
        <v>124</v>
      </c>
      <c r="F321" s="155" t="s">
        <v>407</v>
      </c>
      <c r="G321" s="7" t="s">
        <v>1304</v>
      </c>
      <c r="H321" s="21">
        <v>9883</v>
      </c>
      <c r="I321" s="22"/>
      <c r="J321" s="158"/>
      <c r="K321" s="22"/>
      <c r="L321" s="155"/>
      <c r="M321" s="155"/>
      <c r="N321" s="22" t="s">
        <v>1320</v>
      </c>
      <c r="O321" s="30" t="s">
        <v>1520</v>
      </c>
      <c r="P321" s="36"/>
      <c r="Q321" s="22"/>
      <c r="R321" s="22">
        <v>0</v>
      </c>
      <c r="S321" s="22"/>
      <c r="T321" s="22"/>
      <c r="U321" s="22">
        <v>0</v>
      </c>
      <c r="V321" s="22">
        <v>328</v>
      </c>
      <c r="W321" s="22">
        <v>328</v>
      </c>
      <c r="X321" s="175">
        <f t="shared" si="24"/>
        <v>328</v>
      </c>
      <c r="Y321" s="32">
        <f t="shared" si="26"/>
        <v>0</v>
      </c>
      <c r="Z321" s="115" t="s">
        <v>1299</v>
      </c>
      <c r="AA321" s="63"/>
      <c r="AB321" s="93"/>
      <c r="AC321" s="21"/>
      <c r="AD321" s="21">
        <v>652476</v>
      </c>
      <c r="AE321" s="160" t="s">
        <v>1355</v>
      </c>
      <c r="AF321" s="167"/>
      <c r="AG321" s="170"/>
      <c r="AH321" s="166"/>
      <c r="AI321" s="166" t="s">
        <v>1251</v>
      </c>
      <c r="AJ321" s="22"/>
      <c r="AK321" s="93"/>
    </row>
    <row r="322" spans="1:37" customFormat="1" ht="21" x14ac:dyDescent="0.25">
      <c r="A322" s="153"/>
      <c r="B322" s="112">
        <v>36480</v>
      </c>
      <c r="C322" s="2"/>
      <c r="D322" s="1"/>
      <c r="E322" s="155" t="s">
        <v>1095</v>
      </c>
      <c r="F322" s="155" t="s">
        <v>1096</v>
      </c>
      <c r="G322" s="7" t="s">
        <v>1304</v>
      </c>
      <c r="H322" s="21">
        <v>6674</v>
      </c>
      <c r="I322" s="22"/>
      <c r="J322" s="158"/>
      <c r="K322" s="22"/>
      <c r="L322" s="155"/>
      <c r="M322" s="155" t="s">
        <v>883</v>
      </c>
      <c r="N322" s="22" t="s">
        <v>1320</v>
      </c>
      <c r="O322" s="161" t="s">
        <v>600</v>
      </c>
      <c r="P322" s="36"/>
      <c r="Q322" s="22">
        <v>5716</v>
      </c>
      <c r="R322" s="22">
        <f>5192-169</f>
        <v>5023</v>
      </c>
      <c r="S322" s="22">
        <v>4161</v>
      </c>
      <c r="T322" s="22">
        <v>4031</v>
      </c>
      <c r="U322" s="22">
        <v>7058</v>
      </c>
      <c r="V322" s="22">
        <v>6499</v>
      </c>
      <c r="W322" s="22">
        <f>7091-291</f>
        <v>6800</v>
      </c>
      <c r="X322" s="175">
        <f t="shared" si="24"/>
        <v>-258</v>
      </c>
      <c r="Y322" s="32">
        <f t="shared" si="26"/>
        <v>301</v>
      </c>
      <c r="Z322" s="176" t="s">
        <v>427</v>
      </c>
      <c r="AA322" s="63"/>
      <c r="AB322" s="93"/>
      <c r="AC322" s="21"/>
      <c r="AD322" s="21">
        <v>140991</v>
      </c>
      <c r="AE322" s="160" t="s">
        <v>1355</v>
      </c>
      <c r="AF322" s="167">
        <v>6.5000000000000002E-2</v>
      </c>
      <c r="AG322" s="170"/>
      <c r="AH322" s="166" t="s">
        <v>861</v>
      </c>
      <c r="AI322" s="166" t="s">
        <v>1251</v>
      </c>
      <c r="AJ322" s="22" t="s">
        <v>788</v>
      </c>
      <c r="AK322" s="62" t="s">
        <v>500</v>
      </c>
    </row>
    <row r="323" spans="1:37" customFormat="1" x14ac:dyDescent="0.25">
      <c r="A323" s="153"/>
      <c r="B323" s="112">
        <v>36325</v>
      </c>
      <c r="C323" s="2"/>
      <c r="D323" s="1"/>
      <c r="E323" s="155" t="s">
        <v>1430</v>
      </c>
      <c r="F323" s="155" t="s">
        <v>1431</v>
      </c>
      <c r="G323" s="7" t="s">
        <v>1304</v>
      </c>
      <c r="H323" s="21">
        <v>6210</v>
      </c>
      <c r="I323" s="22"/>
      <c r="J323" s="158"/>
      <c r="K323" s="22"/>
      <c r="L323" s="155"/>
      <c r="M323" s="155" t="s">
        <v>883</v>
      </c>
      <c r="N323" s="22" t="s">
        <v>1320</v>
      </c>
      <c r="O323" s="10" t="s">
        <v>349</v>
      </c>
      <c r="P323" s="36"/>
      <c r="Q323" s="22">
        <v>7699</v>
      </c>
      <c r="R323" s="22">
        <v>7777</v>
      </c>
      <c r="S323" s="22">
        <v>7132</v>
      </c>
      <c r="T323" s="22">
        <v>7285</v>
      </c>
      <c r="U323" s="22">
        <v>6435</v>
      </c>
      <c r="V323" s="22">
        <v>6983</v>
      </c>
      <c r="W323" s="22">
        <v>7374</v>
      </c>
      <c r="X323" s="175">
        <f t="shared" si="24"/>
        <v>939</v>
      </c>
      <c r="Y323" s="32">
        <f t="shared" si="26"/>
        <v>391</v>
      </c>
      <c r="Z323" s="40" t="s">
        <v>413</v>
      </c>
      <c r="AA323" s="63"/>
      <c r="AB323" s="93"/>
      <c r="AC323" s="21"/>
      <c r="AD323" s="21">
        <v>138785</v>
      </c>
      <c r="AE323" s="160" t="s">
        <v>1355</v>
      </c>
      <c r="AF323" s="167">
        <v>2.5000000000000001E-2</v>
      </c>
      <c r="AG323" s="170"/>
      <c r="AH323" s="166" t="s">
        <v>861</v>
      </c>
      <c r="AI323" s="172"/>
      <c r="AJ323" s="22"/>
      <c r="AK323" s="62" t="s">
        <v>496</v>
      </c>
    </row>
    <row r="324" spans="1:37" customFormat="1" x14ac:dyDescent="0.25">
      <c r="A324" s="18"/>
      <c r="B324" s="137" t="s">
        <v>782</v>
      </c>
      <c r="C324" s="41"/>
      <c r="D324" s="10"/>
      <c r="E324" s="44" t="s">
        <v>304</v>
      </c>
      <c r="F324" s="44" t="s">
        <v>305</v>
      </c>
      <c r="G324" s="45" t="s">
        <v>1304</v>
      </c>
      <c r="H324" s="45">
        <v>6235</v>
      </c>
      <c r="I324" s="39">
        <v>550</v>
      </c>
      <c r="J324" s="39" t="s">
        <v>1303</v>
      </c>
      <c r="K324" s="39"/>
      <c r="L324" s="10" t="s">
        <v>1309</v>
      </c>
      <c r="M324" s="44" t="s">
        <v>306</v>
      </c>
      <c r="O324" s="10" t="s">
        <v>293</v>
      </c>
      <c r="P324" s="53"/>
      <c r="Q324" s="10">
        <v>172</v>
      </c>
      <c r="R324" s="10">
        <v>263</v>
      </c>
      <c r="S324" s="10">
        <v>180</v>
      </c>
      <c r="T324" s="10">
        <v>311</v>
      </c>
      <c r="U324" s="10">
        <v>457</v>
      </c>
      <c r="V324" s="10">
        <v>470</v>
      </c>
      <c r="W324" s="10">
        <v>470</v>
      </c>
      <c r="X324" s="175">
        <f t="shared" si="24"/>
        <v>13</v>
      </c>
      <c r="Y324" s="35">
        <f t="shared" si="26"/>
        <v>0</v>
      </c>
      <c r="Z324" s="40" t="s">
        <v>1167</v>
      </c>
      <c r="AA324" s="62"/>
      <c r="AC324" s="26">
        <v>348077</v>
      </c>
      <c r="AD324" s="26">
        <v>137937</v>
      </c>
      <c r="AE324" s="48" t="s">
        <v>1355</v>
      </c>
      <c r="AF324" s="128">
        <v>0.153</v>
      </c>
      <c r="AG324" s="125">
        <v>9812</v>
      </c>
      <c r="AH324" s="52" t="s">
        <v>916</v>
      </c>
      <c r="AI324" s="52" t="s">
        <v>1251</v>
      </c>
      <c r="AJ324" s="39" t="s">
        <v>714</v>
      </c>
      <c r="AK324" s="62" t="s">
        <v>496</v>
      </c>
    </row>
    <row r="325" spans="1:37" customFormat="1" hidden="1" x14ac:dyDescent="0.25">
      <c r="A325" s="38"/>
      <c r="B325" s="137" t="s">
        <v>782</v>
      </c>
      <c r="C325" s="44"/>
      <c r="D325" s="39"/>
      <c r="E325" s="44" t="s">
        <v>637</v>
      </c>
      <c r="F325" s="44" t="s">
        <v>378</v>
      </c>
      <c r="G325" s="45" t="s">
        <v>1304</v>
      </c>
      <c r="H325" s="45">
        <v>9626</v>
      </c>
      <c r="I325" s="39">
        <v>765</v>
      </c>
      <c r="J325" s="39" t="s">
        <v>1303</v>
      </c>
      <c r="K325" s="39">
        <v>1</v>
      </c>
      <c r="L325" s="10" t="s">
        <v>1309</v>
      </c>
      <c r="M325" s="44" t="s">
        <v>377</v>
      </c>
      <c r="O325" s="10" t="s">
        <v>349</v>
      </c>
      <c r="P325" s="53"/>
      <c r="Q325" s="10">
        <v>936</v>
      </c>
      <c r="R325" s="10"/>
      <c r="S325" s="10">
        <v>890</v>
      </c>
      <c r="T325" s="10">
        <v>903</v>
      </c>
      <c r="U325" s="10"/>
      <c r="V325" s="10"/>
      <c r="W325" s="10"/>
      <c r="X325" s="175">
        <f t="shared" si="24"/>
        <v>0</v>
      </c>
      <c r="Y325" s="35">
        <f t="shared" si="26"/>
        <v>0</v>
      </c>
      <c r="Z325" s="176" t="s">
        <v>448</v>
      </c>
      <c r="AA325" s="62"/>
      <c r="AD325" s="26">
        <v>431951</v>
      </c>
      <c r="AE325" s="48" t="s">
        <v>1318</v>
      </c>
      <c r="AF325" s="145">
        <v>0.08</v>
      </c>
      <c r="AG325" s="144">
        <v>9906</v>
      </c>
      <c r="AH325" s="21" t="s">
        <v>780</v>
      </c>
      <c r="AI325" s="52"/>
      <c r="AJ325" s="39" t="s">
        <v>1139</v>
      </c>
      <c r="AK325" s="62" t="s">
        <v>500</v>
      </c>
    </row>
    <row r="326" spans="1:37" customFormat="1" x14ac:dyDescent="0.25">
      <c r="A326" s="38"/>
      <c r="B326" s="137" t="s">
        <v>782</v>
      </c>
      <c r="C326" s="44"/>
      <c r="D326" s="39"/>
      <c r="E326" s="11" t="s">
        <v>438</v>
      </c>
      <c r="F326" s="11" t="s">
        <v>439</v>
      </c>
      <c r="G326" s="7" t="s">
        <v>1304</v>
      </c>
      <c r="H326" s="26">
        <v>6517</v>
      </c>
      <c r="I326" s="22">
        <v>601</v>
      </c>
      <c r="J326" s="159" t="s">
        <v>1303</v>
      </c>
      <c r="K326" s="22"/>
      <c r="L326" s="22" t="s">
        <v>1309</v>
      </c>
      <c r="M326" s="2" t="s">
        <v>440</v>
      </c>
      <c r="N326" s="22"/>
      <c r="O326" s="10" t="s">
        <v>402</v>
      </c>
      <c r="P326" s="36"/>
      <c r="Q326" s="10">
        <v>51</v>
      </c>
      <c r="R326" s="10">
        <v>39</v>
      </c>
      <c r="S326" s="10">
        <v>45</v>
      </c>
      <c r="T326" s="10">
        <v>44</v>
      </c>
      <c r="U326" s="10">
        <v>38</v>
      </c>
      <c r="V326" s="10">
        <v>38</v>
      </c>
      <c r="W326" s="10">
        <v>38</v>
      </c>
      <c r="X326" s="175">
        <f t="shared" si="24"/>
        <v>0</v>
      </c>
      <c r="Y326" s="32">
        <f t="shared" si="26"/>
        <v>0</v>
      </c>
      <c r="Z326" s="40" t="s">
        <v>1167</v>
      </c>
      <c r="AA326" s="63"/>
      <c r="AB326" s="93"/>
      <c r="AC326" s="21">
        <v>332296</v>
      </c>
      <c r="AD326" s="26">
        <v>139220</v>
      </c>
      <c r="AE326" s="163" t="s">
        <v>1318</v>
      </c>
      <c r="AF326" s="167">
        <v>0.06</v>
      </c>
      <c r="AG326" s="169"/>
      <c r="AH326" s="166" t="s">
        <v>861</v>
      </c>
      <c r="AI326" s="166" t="s">
        <v>1251</v>
      </c>
      <c r="AJ326" s="39" t="s">
        <v>441</v>
      </c>
      <c r="AK326" s="62" t="s">
        <v>498</v>
      </c>
    </row>
    <row r="327" spans="1:37" customFormat="1" x14ac:dyDescent="0.25">
      <c r="A327" s="18"/>
      <c r="B327" s="137" t="s">
        <v>782</v>
      </c>
      <c r="C327" s="44"/>
      <c r="D327" s="39"/>
      <c r="E327" s="44" t="s">
        <v>1506</v>
      </c>
      <c r="F327" s="44" t="s">
        <v>1507</v>
      </c>
      <c r="G327" s="45" t="s">
        <v>1304</v>
      </c>
      <c r="H327" s="45">
        <v>6790</v>
      </c>
      <c r="I327" s="39">
        <v>766</v>
      </c>
      <c r="J327" s="39" t="s">
        <v>1303</v>
      </c>
      <c r="K327" s="39"/>
      <c r="L327" s="10" t="s">
        <v>1309</v>
      </c>
      <c r="M327" s="44" t="s">
        <v>1508</v>
      </c>
      <c r="O327" s="10" t="s">
        <v>1505</v>
      </c>
      <c r="P327" s="53"/>
      <c r="Q327" s="10">
        <v>161</v>
      </c>
      <c r="R327" s="10">
        <v>171</v>
      </c>
      <c r="S327" s="10">
        <v>157</v>
      </c>
      <c r="T327" s="10">
        <v>140</v>
      </c>
      <c r="U327" s="10">
        <v>140</v>
      </c>
      <c r="V327" s="10">
        <v>118</v>
      </c>
      <c r="W327" s="10">
        <v>118</v>
      </c>
      <c r="X327" s="175">
        <f t="shared" si="24"/>
        <v>-22</v>
      </c>
      <c r="Y327" s="35">
        <f t="shared" si="26"/>
        <v>0</v>
      </c>
      <c r="Z327" s="40" t="s">
        <v>1167</v>
      </c>
      <c r="AA327" s="40"/>
      <c r="AC327" s="26">
        <v>361732</v>
      </c>
      <c r="AD327" s="26">
        <v>125838</v>
      </c>
      <c r="AE327" s="48" t="s">
        <v>1318</v>
      </c>
      <c r="AF327" s="128">
        <v>0.155</v>
      </c>
      <c r="AG327" s="125">
        <v>9903</v>
      </c>
      <c r="AH327" s="52" t="s">
        <v>780</v>
      </c>
      <c r="AI327" s="52" t="s">
        <v>1251</v>
      </c>
      <c r="AJ327" s="39" t="s">
        <v>744</v>
      </c>
      <c r="AK327" s="62" t="s">
        <v>501</v>
      </c>
    </row>
    <row r="328" spans="1:37" customFormat="1" x14ac:dyDescent="0.25">
      <c r="A328" s="154"/>
      <c r="B328" s="112" t="s">
        <v>782</v>
      </c>
      <c r="C328" s="155"/>
      <c r="D328" s="22"/>
      <c r="E328" s="2" t="s">
        <v>1451</v>
      </c>
      <c r="F328" s="2" t="s">
        <v>1449</v>
      </c>
      <c r="G328" s="7" t="s">
        <v>1304</v>
      </c>
      <c r="H328" s="7">
        <v>5616</v>
      </c>
      <c r="I328" s="1">
        <v>447</v>
      </c>
      <c r="J328" s="1" t="s">
        <v>1303</v>
      </c>
      <c r="K328" s="1"/>
      <c r="L328" s="22" t="s">
        <v>1309</v>
      </c>
      <c r="M328" s="2" t="s">
        <v>1451</v>
      </c>
      <c r="N328" s="93"/>
      <c r="O328" s="22" t="s">
        <v>1415</v>
      </c>
      <c r="P328" s="36"/>
      <c r="Q328" s="22">
        <v>105</v>
      </c>
      <c r="R328" s="22">
        <v>64</v>
      </c>
      <c r="S328" s="22">
        <v>111</v>
      </c>
      <c r="T328" s="22">
        <v>82</v>
      </c>
      <c r="U328" s="22">
        <v>63</v>
      </c>
      <c r="V328" s="22">
        <v>72</v>
      </c>
      <c r="W328" s="22">
        <v>72</v>
      </c>
      <c r="X328" s="175">
        <f t="shared" si="24"/>
        <v>9</v>
      </c>
      <c r="Y328" s="32">
        <f t="shared" si="26"/>
        <v>0</v>
      </c>
      <c r="Z328" s="40" t="s">
        <v>1167</v>
      </c>
      <c r="AA328" s="115"/>
      <c r="AB328" s="93"/>
      <c r="AC328" s="21">
        <v>346088</v>
      </c>
      <c r="AD328" s="21">
        <v>135892</v>
      </c>
      <c r="AE328" s="163" t="s">
        <v>1318</v>
      </c>
      <c r="AF328" s="167">
        <v>0.06</v>
      </c>
      <c r="AG328" s="169"/>
      <c r="AH328" s="166" t="s">
        <v>861</v>
      </c>
      <c r="AI328" s="166" t="s">
        <v>1251</v>
      </c>
      <c r="AJ328" s="1" t="s">
        <v>689</v>
      </c>
      <c r="AK328" s="62" t="s">
        <v>496</v>
      </c>
    </row>
    <row r="329" spans="1:37" customFormat="1" x14ac:dyDescent="0.25">
      <c r="A329" s="154"/>
      <c r="B329" s="112" t="s">
        <v>782</v>
      </c>
      <c r="C329" s="156"/>
      <c r="D329" s="22"/>
      <c r="E329" s="2" t="s">
        <v>294</v>
      </c>
      <c r="F329" s="2" t="s">
        <v>295</v>
      </c>
      <c r="G329" s="7" t="s">
        <v>1304</v>
      </c>
      <c r="H329" s="7">
        <v>4491</v>
      </c>
      <c r="I329" s="1">
        <v>601</v>
      </c>
      <c r="J329" s="1" t="s">
        <v>1303</v>
      </c>
      <c r="K329" s="1"/>
      <c r="L329" s="22" t="s">
        <v>1309</v>
      </c>
      <c r="M329" s="2" t="s">
        <v>296</v>
      </c>
      <c r="N329" s="93"/>
      <c r="O329" s="22" t="s">
        <v>293</v>
      </c>
      <c r="P329" s="36"/>
      <c r="Q329" s="22">
        <v>346</v>
      </c>
      <c r="R329" s="22">
        <v>644</v>
      </c>
      <c r="S329" s="22">
        <v>611</v>
      </c>
      <c r="T329" s="22">
        <v>457</v>
      </c>
      <c r="U329" s="22">
        <v>2272</v>
      </c>
      <c r="V329" s="22">
        <v>1817</v>
      </c>
      <c r="W329" s="22">
        <v>1817</v>
      </c>
      <c r="X329" s="175">
        <f t="shared" ref="X329:X360" si="27">+W329-U329</f>
        <v>-455</v>
      </c>
      <c r="Y329" s="32">
        <f t="shared" si="26"/>
        <v>0</v>
      </c>
      <c r="Z329" s="115" t="s">
        <v>1167</v>
      </c>
      <c r="AA329" s="63"/>
      <c r="AB329" s="93"/>
      <c r="AC329" s="21">
        <v>347591</v>
      </c>
      <c r="AD329" s="21">
        <v>136421</v>
      </c>
      <c r="AE329" s="163" t="s">
        <v>1318</v>
      </c>
      <c r="AF329" s="167">
        <v>0.14000000000000001</v>
      </c>
      <c r="AG329" s="169">
        <v>9812</v>
      </c>
      <c r="AH329" s="166" t="s">
        <v>916</v>
      </c>
      <c r="AI329" s="166" t="s">
        <v>1251</v>
      </c>
      <c r="AJ329" s="1" t="s">
        <v>668</v>
      </c>
      <c r="AK329" s="62" t="s">
        <v>501</v>
      </c>
    </row>
    <row r="330" spans="1:37" customFormat="1" hidden="1" x14ac:dyDescent="0.25">
      <c r="A330" s="153"/>
      <c r="B330" s="112" t="s">
        <v>782</v>
      </c>
      <c r="C330" s="2"/>
      <c r="D330" s="1"/>
      <c r="E330" s="155" t="s">
        <v>398</v>
      </c>
      <c r="F330" s="155" t="s">
        <v>397</v>
      </c>
      <c r="G330" s="7" t="s">
        <v>1304</v>
      </c>
      <c r="H330" s="21">
        <v>9722</v>
      </c>
      <c r="I330" s="22"/>
      <c r="J330" s="158"/>
      <c r="K330" s="22"/>
      <c r="L330" s="155"/>
      <c r="M330" s="155" t="s">
        <v>398</v>
      </c>
      <c r="N330" s="22"/>
      <c r="O330" s="22" t="s">
        <v>349</v>
      </c>
      <c r="P330" s="36"/>
      <c r="Q330" s="22"/>
      <c r="R330" s="22"/>
      <c r="S330" s="22"/>
      <c r="T330" s="22"/>
      <c r="U330" s="22"/>
      <c r="V330" s="22"/>
      <c r="W330" s="22"/>
      <c r="X330" s="175">
        <f t="shared" si="27"/>
        <v>0</v>
      </c>
      <c r="Y330" s="32">
        <f t="shared" si="26"/>
        <v>0</v>
      </c>
      <c r="Z330" s="56" t="s">
        <v>1135</v>
      </c>
      <c r="AA330" s="63"/>
      <c r="AB330" s="93"/>
      <c r="AC330" s="60"/>
      <c r="AD330" s="21">
        <v>28646</v>
      </c>
      <c r="AE330" s="160" t="s">
        <v>1355</v>
      </c>
      <c r="AF330" s="167">
        <v>5.5E-2</v>
      </c>
      <c r="AG330" s="170"/>
      <c r="AH330" s="166" t="s">
        <v>861</v>
      </c>
      <c r="AI330" s="166" t="s">
        <v>1251</v>
      </c>
      <c r="AJ330" s="22" t="s">
        <v>399</v>
      </c>
    </row>
    <row r="331" spans="1:37" customFormat="1" hidden="1" x14ac:dyDescent="0.25">
      <c r="A331" s="38"/>
      <c r="B331" s="137" t="s">
        <v>782</v>
      </c>
      <c r="C331" s="11"/>
      <c r="D331" s="10"/>
      <c r="E331" s="11" t="s">
        <v>1224</v>
      </c>
      <c r="F331" s="11" t="s">
        <v>1225</v>
      </c>
      <c r="G331" s="45" t="s">
        <v>1304</v>
      </c>
      <c r="H331" s="26">
        <v>9779</v>
      </c>
      <c r="I331" s="10"/>
      <c r="J331" s="27"/>
      <c r="K331" s="10"/>
      <c r="L331" s="11"/>
      <c r="M331" s="11" t="s">
        <v>1334</v>
      </c>
      <c r="N331" s="10"/>
      <c r="O331" s="30" t="s">
        <v>349</v>
      </c>
      <c r="P331" s="53"/>
      <c r="Q331" s="17"/>
      <c r="R331" s="17"/>
      <c r="S331" s="17"/>
      <c r="T331" s="17"/>
      <c r="U331" s="17"/>
      <c r="V331" s="17"/>
      <c r="W331" s="17"/>
      <c r="X331" s="175">
        <f t="shared" si="27"/>
        <v>0</v>
      </c>
      <c r="Y331" s="35">
        <f t="shared" si="26"/>
        <v>0</v>
      </c>
      <c r="Z331" s="40" t="s">
        <v>279</v>
      </c>
      <c r="AA331" s="62"/>
      <c r="AC331" s="26"/>
      <c r="AD331" s="26" t="s">
        <v>1469</v>
      </c>
      <c r="AE331" s="12" t="s">
        <v>1355</v>
      </c>
      <c r="AF331" s="128">
        <v>9.2999999999999999E-2</v>
      </c>
      <c r="AG331" s="125">
        <v>9905</v>
      </c>
      <c r="AH331" s="52" t="s">
        <v>780</v>
      </c>
      <c r="AI331" s="52"/>
      <c r="AJ331" s="10" t="s">
        <v>1077</v>
      </c>
    </row>
    <row r="332" spans="1:37" customFormat="1" x14ac:dyDescent="0.25">
      <c r="A332" s="38"/>
      <c r="B332" s="137" t="s">
        <v>782</v>
      </c>
      <c r="C332" s="11"/>
      <c r="D332" s="10"/>
      <c r="E332" s="44" t="s">
        <v>294</v>
      </c>
      <c r="F332" s="44" t="s">
        <v>299</v>
      </c>
      <c r="G332" s="45" t="s">
        <v>1304</v>
      </c>
      <c r="H332" s="45">
        <v>5099</v>
      </c>
      <c r="I332" s="39">
        <v>601</v>
      </c>
      <c r="J332" s="39" t="s">
        <v>1303</v>
      </c>
      <c r="K332" s="39"/>
      <c r="L332" s="10" t="s">
        <v>1309</v>
      </c>
      <c r="M332" s="44" t="s">
        <v>296</v>
      </c>
      <c r="O332" s="10" t="s">
        <v>293</v>
      </c>
      <c r="P332" s="53"/>
      <c r="Q332" s="10">
        <v>1827</v>
      </c>
      <c r="R332" s="10">
        <v>1427</v>
      </c>
      <c r="S332" s="10">
        <v>1784</v>
      </c>
      <c r="T332" s="10">
        <v>1759</v>
      </c>
      <c r="U332" s="10">
        <v>1497</v>
      </c>
      <c r="V332" s="10">
        <v>1643</v>
      </c>
      <c r="W332" s="10">
        <v>1643</v>
      </c>
      <c r="X332" s="175">
        <f t="shared" si="27"/>
        <v>146</v>
      </c>
      <c r="Y332" s="35">
        <f t="shared" si="26"/>
        <v>0</v>
      </c>
      <c r="Z332" s="40" t="s">
        <v>1167</v>
      </c>
      <c r="AA332" s="62"/>
      <c r="AC332" s="26">
        <v>347596</v>
      </c>
      <c r="AD332" s="26">
        <v>136728</v>
      </c>
      <c r="AE332" s="48" t="s">
        <v>1355</v>
      </c>
      <c r="AF332" s="128">
        <v>0.1</v>
      </c>
      <c r="AG332" s="125">
        <v>9812</v>
      </c>
      <c r="AH332" s="52" t="s">
        <v>916</v>
      </c>
      <c r="AI332" s="52" t="s">
        <v>1251</v>
      </c>
      <c r="AJ332" s="39" t="s">
        <v>668</v>
      </c>
      <c r="AK332" s="62" t="s">
        <v>501</v>
      </c>
    </row>
    <row r="333" spans="1:37" s="212" customFormat="1" x14ac:dyDescent="0.25">
      <c r="A333" s="153"/>
      <c r="B333" s="112" t="s">
        <v>782</v>
      </c>
      <c r="C333" s="2"/>
      <c r="D333" s="1"/>
      <c r="E333" s="155" t="s">
        <v>1434</v>
      </c>
      <c r="F333" s="155" t="s">
        <v>260</v>
      </c>
      <c r="G333" s="7" t="s">
        <v>1304</v>
      </c>
      <c r="H333" s="21">
        <v>9727</v>
      </c>
      <c r="I333" s="22"/>
      <c r="J333" s="158"/>
      <c r="K333" s="22"/>
      <c r="L333" s="155"/>
      <c r="M333" s="155" t="s">
        <v>261</v>
      </c>
      <c r="N333" s="22"/>
      <c r="O333" s="161" t="s">
        <v>1520</v>
      </c>
      <c r="P333" s="36"/>
      <c r="Q333" s="22">
        <v>624</v>
      </c>
      <c r="R333" s="22">
        <v>576</v>
      </c>
      <c r="S333" s="22">
        <v>554</v>
      </c>
      <c r="T333" s="22">
        <v>445</v>
      </c>
      <c r="U333" s="22">
        <v>573</v>
      </c>
      <c r="V333" s="22">
        <v>571</v>
      </c>
      <c r="W333" s="22">
        <v>571</v>
      </c>
      <c r="X333" s="175">
        <f t="shared" si="27"/>
        <v>-2</v>
      </c>
      <c r="Y333" s="32">
        <f t="shared" si="26"/>
        <v>0</v>
      </c>
      <c r="Z333" s="40" t="s">
        <v>1167</v>
      </c>
      <c r="AA333" s="63"/>
      <c r="AB333" s="93"/>
      <c r="AC333" s="21">
        <v>340022</v>
      </c>
      <c r="AD333" s="21">
        <v>206861</v>
      </c>
      <c r="AE333" s="160" t="s">
        <v>1318</v>
      </c>
      <c r="AF333" s="167">
        <v>0.09</v>
      </c>
      <c r="AG333" s="169">
        <v>9812</v>
      </c>
      <c r="AH333" s="166" t="s">
        <v>916</v>
      </c>
      <c r="AI333" s="166" t="s">
        <v>1251</v>
      </c>
      <c r="AJ333" s="22" t="s">
        <v>262</v>
      </c>
      <c r="AK333" s="62" t="s">
        <v>496</v>
      </c>
    </row>
    <row r="334" spans="1:37" customFormat="1" x14ac:dyDescent="0.25">
      <c r="A334" s="153"/>
      <c r="B334" s="112" t="s">
        <v>782</v>
      </c>
      <c r="C334" s="156"/>
      <c r="D334" s="22"/>
      <c r="E334" s="109" t="s">
        <v>13</v>
      </c>
      <c r="F334" s="109" t="s">
        <v>136</v>
      </c>
      <c r="G334" s="7" t="s">
        <v>1304</v>
      </c>
      <c r="H334" s="208">
        <v>9769</v>
      </c>
      <c r="I334" s="22"/>
      <c r="J334" s="158"/>
      <c r="K334" s="22"/>
      <c r="L334" s="155"/>
      <c r="M334" s="155" t="s">
        <v>137</v>
      </c>
      <c r="N334" s="22" t="s">
        <v>1320</v>
      </c>
      <c r="O334" s="159" t="s">
        <v>1157</v>
      </c>
      <c r="P334" s="36"/>
      <c r="Q334" s="159">
        <v>4000</v>
      </c>
      <c r="R334" s="159">
        <v>1151</v>
      </c>
      <c r="S334" s="159">
        <v>1366</v>
      </c>
      <c r="T334" s="159">
        <v>1278</v>
      </c>
      <c r="U334" s="159">
        <v>1060</v>
      </c>
      <c r="V334" s="159">
        <v>960</v>
      </c>
      <c r="W334" s="159">
        <v>960</v>
      </c>
      <c r="X334" s="175">
        <f t="shared" si="27"/>
        <v>-100</v>
      </c>
      <c r="Y334" s="32">
        <f t="shared" si="26"/>
        <v>0</v>
      </c>
      <c r="Z334" s="40" t="s">
        <v>1167</v>
      </c>
      <c r="AA334" s="209"/>
      <c r="AB334" s="210"/>
      <c r="AC334" s="208"/>
      <c r="AD334" s="208">
        <v>163874</v>
      </c>
      <c r="AE334" s="211" t="s">
        <v>1355</v>
      </c>
      <c r="AF334" s="167">
        <v>8.3000000000000004E-2</v>
      </c>
      <c r="AG334" s="169">
        <v>9906</v>
      </c>
      <c r="AH334" s="166" t="s">
        <v>780</v>
      </c>
      <c r="AI334" s="166" t="s">
        <v>1251</v>
      </c>
      <c r="AJ334" s="159" t="s">
        <v>775</v>
      </c>
      <c r="AK334" s="215" t="s">
        <v>500</v>
      </c>
    </row>
    <row r="335" spans="1:37" customFormat="1" x14ac:dyDescent="0.25">
      <c r="A335" s="38"/>
      <c r="B335" s="137" t="s">
        <v>782</v>
      </c>
      <c r="C335" s="44"/>
      <c r="D335" s="39"/>
      <c r="E335" s="155" t="s">
        <v>1474</v>
      </c>
      <c r="F335" s="11" t="s">
        <v>1475</v>
      </c>
      <c r="G335" s="7" t="s">
        <v>1304</v>
      </c>
      <c r="H335" s="26">
        <v>9777</v>
      </c>
      <c r="I335" s="22"/>
      <c r="J335" s="158"/>
      <c r="K335" s="22"/>
      <c r="L335" s="155"/>
      <c r="M335" s="155" t="s">
        <v>190</v>
      </c>
      <c r="N335" s="22" t="s">
        <v>1320</v>
      </c>
      <c r="O335" s="30" t="s">
        <v>1520</v>
      </c>
      <c r="P335" s="36"/>
      <c r="Q335" s="22">
        <v>357</v>
      </c>
      <c r="R335" s="10">
        <v>297</v>
      </c>
      <c r="S335" s="10">
        <v>549</v>
      </c>
      <c r="T335" s="10">
        <v>564</v>
      </c>
      <c r="U335" s="10">
        <v>226</v>
      </c>
      <c r="V335" s="10">
        <v>79</v>
      </c>
      <c r="W335" s="10">
        <v>79</v>
      </c>
      <c r="X335" s="175">
        <f t="shared" si="27"/>
        <v>-147</v>
      </c>
      <c r="Y335" s="32">
        <f t="shared" si="26"/>
        <v>0</v>
      </c>
      <c r="Z335" s="40" t="s">
        <v>1167</v>
      </c>
      <c r="AA335" s="63"/>
      <c r="AB335" s="93"/>
      <c r="AC335" s="21"/>
      <c r="AD335" s="26">
        <v>137940</v>
      </c>
      <c r="AE335" s="160" t="s">
        <v>1355</v>
      </c>
      <c r="AF335" s="143">
        <v>0.13</v>
      </c>
      <c r="AG335" s="60">
        <v>9906</v>
      </c>
      <c r="AH335" s="21" t="s">
        <v>780</v>
      </c>
      <c r="AI335" s="166" t="s">
        <v>1251</v>
      </c>
      <c r="AJ335" s="22" t="s">
        <v>777</v>
      </c>
      <c r="AK335" s="62" t="s">
        <v>499</v>
      </c>
    </row>
    <row r="336" spans="1:37" customFormat="1" x14ac:dyDescent="0.25">
      <c r="A336" s="38"/>
      <c r="B336" s="137" t="s">
        <v>782</v>
      </c>
      <c r="C336" s="44"/>
      <c r="D336" s="39"/>
      <c r="E336" s="2" t="s">
        <v>190</v>
      </c>
      <c r="F336" s="44" t="s">
        <v>189</v>
      </c>
      <c r="G336" s="7" t="s">
        <v>1304</v>
      </c>
      <c r="H336" s="45">
        <v>9686</v>
      </c>
      <c r="I336" s="1">
        <v>550</v>
      </c>
      <c r="J336" s="1" t="s">
        <v>1303</v>
      </c>
      <c r="K336" s="1"/>
      <c r="L336" s="22" t="s">
        <v>1309</v>
      </c>
      <c r="M336" s="2" t="s">
        <v>190</v>
      </c>
      <c r="N336" s="93"/>
      <c r="O336" s="10" t="s">
        <v>1520</v>
      </c>
      <c r="P336" s="36"/>
      <c r="Q336" s="10">
        <v>449</v>
      </c>
      <c r="R336" s="10">
        <v>582</v>
      </c>
      <c r="S336" s="10">
        <v>431</v>
      </c>
      <c r="T336" s="10">
        <v>423</v>
      </c>
      <c r="U336" s="10">
        <v>555</v>
      </c>
      <c r="V336" s="10">
        <v>556</v>
      </c>
      <c r="W336" s="10">
        <v>556</v>
      </c>
      <c r="X336" s="175">
        <f t="shared" si="27"/>
        <v>1</v>
      </c>
      <c r="Y336" s="32">
        <f t="shared" si="26"/>
        <v>0</v>
      </c>
      <c r="Z336" s="40" t="s">
        <v>1167</v>
      </c>
      <c r="AA336" s="63"/>
      <c r="AB336" s="93"/>
      <c r="AC336" s="21">
        <v>361730</v>
      </c>
      <c r="AD336" s="26">
        <v>125824</v>
      </c>
      <c r="AE336" s="163" t="s">
        <v>1355</v>
      </c>
      <c r="AF336" s="167">
        <v>5.5E-2</v>
      </c>
      <c r="AG336" s="169"/>
      <c r="AH336" s="166" t="s">
        <v>861</v>
      </c>
      <c r="AI336" s="166" t="s">
        <v>1251</v>
      </c>
      <c r="AJ336" s="1" t="s">
        <v>191</v>
      </c>
      <c r="AK336" s="62" t="s">
        <v>499</v>
      </c>
    </row>
    <row r="337" spans="1:37" customFormat="1" x14ac:dyDescent="0.25">
      <c r="A337" s="153"/>
      <c r="B337" s="112" t="s">
        <v>782</v>
      </c>
      <c r="C337" s="2"/>
      <c r="D337" s="1"/>
      <c r="E337" s="155" t="s">
        <v>190</v>
      </c>
      <c r="F337" s="155" t="s">
        <v>461</v>
      </c>
      <c r="G337" s="7" t="s">
        <v>1304</v>
      </c>
      <c r="H337" s="21">
        <v>9729</v>
      </c>
      <c r="I337" s="22"/>
      <c r="J337" s="158"/>
      <c r="K337" s="22"/>
      <c r="L337" s="155"/>
      <c r="M337" s="155" t="s">
        <v>190</v>
      </c>
      <c r="N337" s="22"/>
      <c r="O337" s="161" t="s">
        <v>402</v>
      </c>
      <c r="P337" s="36"/>
      <c r="Q337" s="22">
        <v>390</v>
      </c>
      <c r="R337" s="22">
        <v>67</v>
      </c>
      <c r="S337" s="22">
        <v>108</v>
      </c>
      <c r="T337" s="22">
        <v>110</v>
      </c>
      <c r="U337" s="22">
        <v>99</v>
      </c>
      <c r="V337" s="22">
        <v>67</v>
      </c>
      <c r="W337" s="22">
        <v>67</v>
      </c>
      <c r="X337" s="175">
        <f t="shared" si="27"/>
        <v>-32</v>
      </c>
      <c r="Y337" s="32">
        <f t="shared" si="26"/>
        <v>0</v>
      </c>
      <c r="Z337" s="40" t="s">
        <v>1167</v>
      </c>
      <c r="AA337" s="63"/>
      <c r="AB337" s="93"/>
      <c r="AC337" s="60"/>
      <c r="AD337" s="21">
        <v>138486</v>
      </c>
      <c r="AE337" s="160" t="s">
        <v>1355</v>
      </c>
      <c r="AF337" s="167">
        <v>0.109</v>
      </c>
      <c r="AG337" s="169">
        <v>9902</v>
      </c>
      <c r="AH337" s="166" t="s">
        <v>780</v>
      </c>
      <c r="AI337" s="166" t="s">
        <v>1251</v>
      </c>
      <c r="AJ337" s="22" t="s">
        <v>764</v>
      </c>
      <c r="AK337" s="62" t="s">
        <v>499</v>
      </c>
    </row>
    <row r="338" spans="1:37" customFormat="1" x14ac:dyDescent="0.25">
      <c r="A338" s="153"/>
      <c r="B338" s="112" t="s">
        <v>782</v>
      </c>
      <c r="C338" s="2"/>
      <c r="D338" s="1"/>
      <c r="E338" s="155" t="s">
        <v>12</v>
      </c>
      <c r="F338" s="2" t="s">
        <v>821</v>
      </c>
      <c r="G338" s="7" t="s">
        <v>1304</v>
      </c>
      <c r="H338" s="7">
        <v>4480</v>
      </c>
      <c r="I338" s="1">
        <v>600</v>
      </c>
      <c r="J338" s="1" t="s">
        <v>1303</v>
      </c>
      <c r="K338" s="1"/>
      <c r="L338" s="22" t="s">
        <v>1309</v>
      </c>
      <c r="M338" s="2" t="s">
        <v>820</v>
      </c>
      <c r="N338" s="93"/>
      <c r="O338" s="161" t="s">
        <v>293</v>
      </c>
      <c r="P338" s="36"/>
      <c r="Q338" s="22">
        <v>484</v>
      </c>
      <c r="R338" s="22">
        <v>1314</v>
      </c>
      <c r="S338" s="22">
        <v>572</v>
      </c>
      <c r="T338" s="22">
        <v>527</v>
      </c>
      <c r="U338" s="22">
        <v>1800</v>
      </c>
      <c r="V338" s="22">
        <v>1329</v>
      </c>
      <c r="W338" s="22">
        <v>1329</v>
      </c>
      <c r="X338" s="175">
        <f t="shared" si="27"/>
        <v>-471</v>
      </c>
      <c r="Y338" s="32">
        <f t="shared" si="26"/>
        <v>0</v>
      </c>
      <c r="Z338" s="40" t="s">
        <v>897</v>
      </c>
      <c r="AA338" s="63"/>
      <c r="AB338" s="93"/>
      <c r="AC338" s="21">
        <v>348300</v>
      </c>
      <c r="AD338" s="21">
        <v>136222</v>
      </c>
      <c r="AE338" s="163" t="s">
        <v>1318</v>
      </c>
      <c r="AF338" s="167">
        <v>0.105</v>
      </c>
      <c r="AG338" s="169">
        <v>9901</v>
      </c>
      <c r="AH338" s="166" t="s">
        <v>780</v>
      </c>
      <c r="AI338" s="166" t="s">
        <v>1251</v>
      </c>
      <c r="AJ338" s="1" t="s">
        <v>667</v>
      </c>
      <c r="AK338" s="62" t="s">
        <v>500</v>
      </c>
    </row>
    <row r="339" spans="1:37" customFormat="1" x14ac:dyDescent="0.25">
      <c r="A339" s="18"/>
      <c r="B339" s="137">
        <v>36452</v>
      </c>
      <c r="C339" s="44"/>
      <c r="D339" s="39"/>
      <c r="E339" s="109" t="s">
        <v>12</v>
      </c>
      <c r="F339" s="11" t="s">
        <v>1345</v>
      </c>
      <c r="G339" s="7" t="s">
        <v>1304</v>
      </c>
      <c r="H339" s="50">
        <v>6296</v>
      </c>
      <c r="I339" s="22">
        <v>765</v>
      </c>
      <c r="J339" s="158" t="s">
        <v>1346</v>
      </c>
      <c r="K339" s="22"/>
      <c r="L339" s="22" t="s">
        <v>1309</v>
      </c>
      <c r="M339" s="2" t="s">
        <v>820</v>
      </c>
      <c r="N339" s="22" t="s">
        <v>1320</v>
      </c>
      <c r="O339" s="10" t="s">
        <v>1311</v>
      </c>
      <c r="P339" s="36"/>
      <c r="Q339" s="22">
        <v>15000</v>
      </c>
      <c r="R339" s="10">
        <v>14878</v>
      </c>
      <c r="S339" s="10">
        <v>0</v>
      </c>
      <c r="T339" s="10">
        <v>0</v>
      </c>
      <c r="U339" s="10">
        <v>15000</v>
      </c>
      <c r="V339" s="10">
        <v>15000</v>
      </c>
      <c r="W339" s="10">
        <v>15000</v>
      </c>
      <c r="X339" s="175">
        <f t="shared" si="27"/>
        <v>0</v>
      </c>
      <c r="Y339" s="32">
        <f t="shared" ref="Y339:Y370" si="28">+W339-V339</f>
        <v>0</v>
      </c>
      <c r="Z339" s="40" t="s">
        <v>417</v>
      </c>
      <c r="AA339" s="63"/>
      <c r="AB339" s="93"/>
      <c r="AC339" s="21"/>
      <c r="AD339" s="26">
        <v>597360</v>
      </c>
      <c r="AE339" s="160" t="s">
        <v>1355</v>
      </c>
      <c r="AF339" s="167"/>
      <c r="AG339" s="170"/>
      <c r="AH339" s="166"/>
      <c r="AI339" s="166" t="s">
        <v>1251</v>
      </c>
      <c r="AJ339" s="22"/>
      <c r="AK339" s="62" t="s">
        <v>500</v>
      </c>
    </row>
    <row r="340" spans="1:37" customFormat="1" x14ac:dyDescent="0.25">
      <c r="A340" s="153"/>
      <c r="B340" s="112">
        <v>36447</v>
      </c>
      <c r="C340" s="2"/>
      <c r="D340" s="1"/>
      <c r="E340" s="155" t="s">
        <v>12</v>
      </c>
      <c r="F340" s="155" t="s">
        <v>134</v>
      </c>
      <c r="G340" s="7" t="s">
        <v>1304</v>
      </c>
      <c r="H340" s="21">
        <v>6633</v>
      </c>
      <c r="I340" s="22"/>
      <c r="J340" s="158"/>
      <c r="K340" s="22"/>
      <c r="L340" s="155"/>
      <c r="M340" s="155" t="s">
        <v>135</v>
      </c>
      <c r="N340" s="22" t="s">
        <v>1320</v>
      </c>
      <c r="O340" s="161" t="s">
        <v>1311</v>
      </c>
      <c r="P340" s="36"/>
      <c r="Q340" s="159">
        <v>22695</v>
      </c>
      <c r="R340" s="22">
        <v>11000</v>
      </c>
      <c r="S340" s="159">
        <v>22499</v>
      </c>
      <c r="T340" s="159">
        <v>23849</v>
      </c>
      <c r="U340" s="22">
        <v>15912</v>
      </c>
      <c r="V340" s="159">
        <v>16080</v>
      </c>
      <c r="W340" s="22">
        <v>16080</v>
      </c>
      <c r="X340" s="175">
        <f t="shared" si="27"/>
        <v>168</v>
      </c>
      <c r="Y340" s="32">
        <f t="shared" si="28"/>
        <v>0</v>
      </c>
      <c r="Z340" s="40" t="s">
        <v>416</v>
      </c>
      <c r="AA340" s="63"/>
      <c r="AB340" s="93"/>
      <c r="AC340" s="21"/>
      <c r="AD340" s="21">
        <v>128839</v>
      </c>
      <c r="AE340" s="160" t="s">
        <v>1355</v>
      </c>
      <c r="AF340" s="167"/>
      <c r="AG340" s="169"/>
      <c r="AH340" s="166"/>
      <c r="AI340" s="166" t="s">
        <v>1251</v>
      </c>
      <c r="AJ340" s="22"/>
      <c r="AK340" s="62" t="s">
        <v>500</v>
      </c>
    </row>
    <row r="341" spans="1:37" customFormat="1" x14ac:dyDescent="0.25">
      <c r="A341" s="153"/>
      <c r="B341" s="112" t="s">
        <v>782</v>
      </c>
      <c r="C341" s="2"/>
      <c r="D341" s="1"/>
      <c r="E341" s="155" t="s">
        <v>12</v>
      </c>
      <c r="F341" s="155" t="s">
        <v>134</v>
      </c>
      <c r="G341" s="45" t="s">
        <v>1304</v>
      </c>
      <c r="H341" s="21">
        <v>9767</v>
      </c>
      <c r="I341" s="10"/>
      <c r="J341" s="27"/>
      <c r="K341" s="10"/>
      <c r="L341" s="11"/>
      <c r="M341" s="11" t="s">
        <v>135</v>
      </c>
      <c r="N341" s="10" t="s">
        <v>1320</v>
      </c>
      <c r="O341" s="161" t="s">
        <v>293</v>
      </c>
      <c r="P341" s="53"/>
      <c r="Q341" s="10">
        <v>1268</v>
      </c>
      <c r="R341" s="22">
        <v>25</v>
      </c>
      <c r="S341" s="22">
        <v>1150</v>
      </c>
      <c r="T341" s="22">
        <v>799</v>
      </c>
      <c r="U341" s="22">
        <v>0</v>
      </c>
      <c r="V341" s="22">
        <v>1</v>
      </c>
      <c r="W341" s="22">
        <v>0</v>
      </c>
      <c r="X341" s="175">
        <f t="shared" si="27"/>
        <v>0</v>
      </c>
      <c r="Y341" s="35">
        <f t="shared" si="28"/>
        <v>-1</v>
      </c>
      <c r="Z341" s="40" t="s">
        <v>898</v>
      </c>
      <c r="AA341" s="62"/>
      <c r="AC341" s="26"/>
      <c r="AD341" s="21">
        <v>139363</v>
      </c>
      <c r="AE341" s="12" t="s">
        <v>1355</v>
      </c>
      <c r="AF341" s="128">
        <v>6.5000000000000002E-2</v>
      </c>
      <c r="AG341" s="125">
        <v>9905</v>
      </c>
      <c r="AH341" s="52" t="s">
        <v>780</v>
      </c>
      <c r="AI341" s="52" t="s">
        <v>1251</v>
      </c>
      <c r="AJ341" s="22" t="s">
        <v>774</v>
      </c>
      <c r="AK341" s="62" t="s">
        <v>500</v>
      </c>
    </row>
    <row r="342" spans="1:37" customFormat="1" x14ac:dyDescent="0.25">
      <c r="A342" s="154"/>
      <c r="B342" s="112"/>
      <c r="C342" s="2"/>
      <c r="D342" s="1"/>
      <c r="E342" s="2" t="s">
        <v>1186</v>
      </c>
      <c r="F342" s="155" t="s">
        <v>1405</v>
      </c>
      <c r="G342" s="7" t="s">
        <v>1304</v>
      </c>
      <c r="H342" s="21">
        <v>435</v>
      </c>
      <c r="I342" s="22"/>
      <c r="J342" s="158"/>
      <c r="K342" s="22"/>
      <c r="L342" s="155"/>
      <c r="M342" s="155"/>
      <c r="N342" s="22" t="s">
        <v>1320</v>
      </c>
      <c r="O342" s="30" t="s">
        <v>402</v>
      </c>
      <c r="P342" s="36"/>
      <c r="Q342" s="22"/>
      <c r="R342" s="22">
        <v>3750</v>
      </c>
      <c r="S342" s="22">
        <v>0</v>
      </c>
      <c r="T342" s="22">
        <v>0</v>
      </c>
      <c r="U342" s="22">
        <v>3607</v>
      </c>
      <c r="V342" s="22">
        <v>3607</v>
      </c>
      <c r="W342" s="22">
        <v>3607</v>
      </c>
      <c r="X342" s="175">
        <f t="shared" si="27"/>
        <v>0</v>
      </c>
      <c r="Y342" s="32">
        <f t="shared" si="28"/>
        <v>0</v>
      </c>
      <c r="Z342" s="56" t="s">
        <v>1167</v>
      </c>
      <c r="AA342" s="63"/>
      <c r="AB342" s="93"/>
      <c r="AC342" s="21"/>
      <c r="AD342" s="21">
        <v>584537</v>
      </c>
      <c r="AE342" s="160"/>
      <c r="AF342" s="167"/>
      <c r="AG342" s="170"/>
      <c r="AH342" s="166"/>
      <c r="AI342" s="166"/>
      <c r="AJ342" s="22" t="s">
        <v>1136</v>
      </c>
      <c r="AK342" s="62" t="s">
        <v>503</v>
      </c>
    </row>
    <row r="343" spans="1:37" customFormat="1" ht="21" x14ac:dyDescent="0.25">
      <c r="A343" s="154"/>
      <c r="B343" s="112" t="s">
        <v>782</v>
      </c>
      <c r="C343" s="2"/>
      <c r="D343" s="1"/>
      <c r="E343" s="2" t="s">
        <v>1525</v>
      </c>
      <c r="F343" s="2" t="s">
        <v>1526</v>
      </c>
      <c r="G343" s="7" t="s">
        <v>1304</v>
      </c>
      <c r="H343" s="7">
        <v>4126</v>
      </c>
      <c r="I343" s="1">
        <v>550</v>
      </c>
      <c r="J343" s="1" t="s">
        <v>1303</v>
      </c>
      <c r="K343" s="1"/>
      <c r="L343" s="22" t="s">
        <v>1309</v>
      </c>
      <c r="M343" s="2" t="s">
        <v>1527</v>
      </c>
      <c r="N343" s="93"/>
      <c r="O343" s="161" t="s">
        <v>1505</v>
      </c>
      <c r="P343" s="36"/>
      <c r="Q343" s="1">
        <v>640</v>
      </c>
      <c r="R343" s="1">
        <v>406</v>
      </c>
      <c r="S343" s="1">
        <v>430</v>
      </c>
      <c r="T343" s="1">
        <v>335</v>
      </c>
      <c r="U343" s="1">
        <v>573</v>
      </c>
      <c r="V343" s="1">
        <v>534</v>
      </c>
      <c r="W343" s="1">
        <v>534</v>
      </c>
      <c r="X343" s="175">
        <f t="shared" si="27"/>
        <v>-39</v>
      </c>
      <c r="Y343" s="32">
        <f t="shared" si="28"/>
        <v>0</v>
      </c>
      <c r="Z343" s="40" t="s">
        <v>1167</v>
      </c>
      <c r="AA343" s="63"/>
      <c r="AB343" s="93"/>
      <c r="AC343" s="21">
        <v>132460</v>
      </c>
      <c r="AD343" s="21">
        <v>125817</v>
      </c>
      <c r="AE343" s="163" t="s">
        <v>1355</v>
      </c>
      <c r="AF343" s="167">
        <v>0.13</v>
      </c>
      <c r="AG343" s="169"/>
      <c r="AH343" s="166" t="s">
        <v>860</v>
      </c>
      <c r="AI343" s="166" t="s">
        <v>1251</v>
      </c>
      <c r="AJ343" s="1" t="s">
        <v>1528</v>
      </c>
      <c r="AK343" s="62" t="s">
        <v>501</v>
      </c>
    </row>
    <row r="344" spans="1:37" customFormat="1" ht="21" x14ac:dyDescent="0.25">
      <c r="A344" s="154"/>
      <c r="B344" s="112" t="s">
        <v>782</v>
      </c>
      <c r="C344" s="155"/>
      <c r="D344" s="22"/>
      <c r="E344" s="2" t="s">
        <v>1525</v>
      </c>
      <c r="F344" s="2" t="s">
        <v>1530</v>
      </c>
      <c r="G344" s="7" t="s">
        <v>1304</v>
      </c>
      <c r="H344" s="7">
        <v>4136</v>
      </c>
      <c r="I344" s="1">
        <v>550</v>
      </c>
      <c r="J344" s="1" t="s">
        <v>1303</v>
      </c>
      <c r="K344" s="1">
        <v>1</v>
      </c>
      <c r="L344" s="22" t="s">
        <v>1309</v>
      </c>
      <c r="M344" s="2" t="s">
        <v>1527</v>
      </c>
      <c r="N344" s="93"/>
      <c r="O344" s="161" t="s">
        <v>1505</v>
      </c>
      <c r="P344" s="36"/>
      <c r="Q344" s="1">
        <v>2629</v>
      </c>
      <c r="R344" s="1">
        <v>1468</v>
      </c>
      <c r="S344" s="1">
        <v>2373</v>
      </c>
      <c r="T344" s="1">
        <v>2102</v>
      </c>
      <c r="U344" s="1">
        <v>1568</v>
      </c>
      <c r="V344" s="1">
        <v>2323</v>
      </c>
      <c r="W344" s="1">
        <v>2323</v>
      </c>
      <c r="X344" s="175">
        <f t="shared" si="27"/>
        <v>755</v>
      </c>
      <c r="Y344" s="32">
        <f t="shared" si="28"/>
        <v>0</v>
      </c>
      <c r="Z344" s="40" t="s">
        <v>1167</v>
      </c>
      <c r="AA344" s="63"/>
      <c r="AB344" s="93"/>
      <c r="AC344" s="21">
        <v>132461</v>
      </c>
      <c r="AD344" s="21">
        <v>125809</v>
      </c>
      <c r="AE344" s="163" t="s">
        <v>1355</v>
      </c>
      <c r="AF344" s="167">
        <v>0.13</v>
      </c>
      <c r="AG344" s="169"/>
      <c r="AH344" s="166" t="s">
        <v>860</v>
      </c>
      <c r="AI344" s="166" t="s">
        <v>1251</v>
      </c>
      <c r="AJ344" s="1" t="s">
        <v>1528</v>
      </c>
      <c r="AK344" s="62" t="s">
        <v>501</v>
      </c>
    </row>
    <row r="345" spans="1:37" customFormat="1" x14ac:dyDescent="0.25">
      <c r="A345" s="38"/>
      <c r="B345" s="137" t="s">
        <v>782</v>
      </c>
      <c r="C345" s="44"/>
      <c r="D345" s="39"/>
      <c r="E345" s="44" t="s">
        <v>1525</v>
      </c>
      <c r="F345" s="44" t="s">
        <v>1535</v>
      </c>
      <c r="G345" s="7" t="s">
        <v>1304</v>
      </c>
      <c r="H345" s="45">
        <v>4272</v>
      </c>
      <c r="I345" s="1">
        <v>550</v>
      </c>
      <c r="J345" s="1" t="s">
        <v>1303</v>
      </c>
      <c r="K345" s="1"/>
      <c r="L345" s="22" t="s">
        <v>1309</v>
      </c>
      <c r="M345" s="2" t="s">
        <v>1527</v>
      </c>
      <c r="N345" s="93"/>
      <c r="O345" s="30" t="s">
        <v>1505</v>
      </c>
      <c r="P345" s="36"/>
      <c r="Q345" s="39">
        <v>101</v>
      </c>
      <c r="R345" s="39">
        <v>112</v>
      </c>
      <c r="S345" s="39">
        <v>89</v>
      </c>
      <c r="T345" s="39">
        <v>88</v>
      </c>
      <c r="U345" s="39">
        <v>119</v>
      </c>
      <c r="V345" s="39">
        <v>102</v>
      </c>
      <c r="W345" s="39">
        <v>102</v>
      </c>
      <c r="X345" s="175">
        <f t="shared" si="27"/>
        <v>-17</v>
      </c>
      <c r="Y345" s="32">
        <f t="shared" si="28"/>
        <v>0</v>
      </c>
      <c r="Z345" s="40" t="s">
        <v>1167</v>
      </c>
      <c r="AA345" s="115"/>
      <c r="AB345" s="93"/>
      <c r="AC345" s="21">
        <v>132468</v>
      </c>
      <c r="AD345" s="26">
        <v>125811</v>
      </c>
      <c r="AE345" s="163" t="s">
        <v>1355</v>
      </c>
      <c r="AF345" s="167">
        <v>5.5E-2</v>
      </c>
      <c r="AG345" s="169"/>
      <c r="AH345" s="166" t="s">
        <v>861</v>
      </c>
      <c r="AI345" s="166" t="s">
        <v>1251</v>
      </c>
      <c r="AJ345" s="39" t="s">
        <v>1528</v>
      </c>
      <c r="AK345" s="62" t="s">
        <v>501</v>
      </c>
    </row>
    <row r="346" spans="1:37" customFormat="1" ht="21" x14ac:dyDescent="0.25">
      <c r="A346" s="154"/>
      <c r="B346" s="112" t="s">
        <v>782</v>
      </c>
      <c r="C346" s="2"/>
      <c r="D346" s="1"/>
      <c r="E346" s="2" t="s">
        <v>1525</v>
      </c>
      <c r="F346" s="2" t="s">
        <v>1536</v>
      </c>
      <c r="G346" s="7" t="s">
        <v>1304</v>
      </c>
      <c r="H346" s="7">
        <v>4273</v>
      </c>
      <c r="I346" s="1">
        <v>550</v>
      </c>
      <c r="J346" s="1" t="s">
        <v>1303</v>
      </c>
      <c r="K346" s="1"/>
      <c r="L346" s="22" t="s">
        <v>1309</v>
      </c>
      <c r="M346" s="2" t="s">
        <v>1527</v>
      </c>
      <c r="N346" s="93"/>
      <c r="O346" s="161" t="s">
        <v>1505</v>
      </c>
      <c r="P346" s="36"/>
      <c r="Q346" s="173">
        <v>714</v>
      </c>
      <c r="R346" s="173">
        <v>1191</v>
      </c>
      <c r="S346" s="173">
        <v>1502</v>
      </c>
      <c r="T346" s="173">
        <v>1387</v>
      </c>
      <c r="U346" s="173">
        <v>1184</v>
      </c>
      <c r="V346" s="173">
        <v>1315</v>
      </c>
      <c r="W346" s="173">
        <v>1315</v>
      </c>
      <c r="X346" s="175">
        <f t="shared" si="27"/>
        <v>131</v>
      </c>
      <c r="Y346" s="32">
        <f t="shared" si="28"/>
        <v>0</v>
      </c>
      <c r="Z346" s="40" t="s">
        <v>1167</v>
      </c>
      <c r="AA346" s="63"/>
      <c r="AB346" s="93"/>
      <c r="AC346" s="21">
        <v>132470</v>
      </c>
      <c r="AD346" s="21">
        <v>125812</v>
      </c>
      <c r="AE346" s="163" t="s">
        <v>1355</v>
      </c>
      <c r="AF346" s="167">
        <v>0.05</v>
      </c>
      <c r="AG346" s="169"/>
      <c r="AH346" s="166" t="s">
        <v>860</v>
      </c>
      <c r="AI346" s="166" t="s">
        <v>1251</v>
      </c>
      <c r="AJ346" s="1" t="s">
        <v>1528</v>
      </c>
      <c r="AK346" s="62" t="s">
        <v>501</v>
      </c>
    </row>
    <row r="347" spans="1:37" customFormat="1" x14ac:dyDescent="0.25">
      <c r="A347" s="154"/>
      <c r="B347" s="112" t="s">
        <v>782</v>
      </c>
      <c r="C347" s="155"/>
      <c r="D347" s="22"/>
      <c r="E347" s="2" t="s">
        <v>1525</v>
      </c>
      <c r="F347" s="2" t="s">
        <v>1554</v>
      </c>
      <c r="G347" s="7" t="s">
        <v>1304</v>
      </c>
      <c r="H347" s="7">
        <v>4654</v>
      </c>
      <c r="I347" s="1">
        <v>550</v>
      </c>
      <c r="J347" s="1" t="s">
        <v>1303</v>
      </c>
      <c r="K347" s="1"/>
      <c r="L347" s="22" t="s">
        <v>1309</v>
      </c>
      <c r="M347" s="2" t="s">
        <v>1527</v>
      </c>
      <c r="N347" s="93"/>
      <c r="O347" s="161" t="s">
        <v>1505</v>
      </c>
      <c r="P347" s="36"/>
      <c r="Q347" s="1">
        <v>104</v>
      </c>
      <c r="R347" s="1">
        <v>122</v>
      </c>
      <c r="S347" s="1">
        <v>111</v>
      </c>
      <c r="T347" s="1">
        <v>103</v>
      </c>
      <c r="U347" s="1">
        <v>115</v>
      </c>
      <c r="V347" s="1">
        <v>122</v>
      </c>
      <c r="W347" s="1">
        <v>122</v>
      </c>
      <c r="X347" s="175">
        <f t="shared" si="27"/>
        <v>7</v>
      </c>
      <c r="Y347" s="32">
        <f t="shared" si="28"/>
        <v>0</v>
      </c>
      <c r="Z347" s="40" t="s">
        <v>1167</v>
      </c>
      <c r="AA347" s="115"/>
      <c r="AB347" s="93"/>
      <c r="AC347" s="21">
        <v>132471</v>
      </c>
      <c r="AD347" s="21">
        <v>125813</v>
      </c>
      <c r="AE347" s="163" t="s">
        <v>1355</v>
      </c>
      <c r="AF347" s="167">
        <v>5.5E-2</v>
      </c>
      <c r="AG347" s="169"/>
      <c r="AH347" s="166" t="s">
        <v>861</v>
      </c>
      <c r="AI347" s="166" t="s">
        <v>1251</v>
      </c>
      <c r="AJ347" s="1" t="s">
        <v>1528</v>
      </c>
      <c r="AK347" s="62" t="s">
        <v>501</v>
      </c>
    </row>
    <row r="348" spans="1:37" customFormat="1" hidden="1" x14ac:dyDescent="0.25">
      <c r="A348" s="154"/>
      <c r="B348" s="112">
        <v>36325</v>
      </c>
      <c r="C348" s="2"/>
      <c r="D348" s="1"/>
      <c r="E348" s="248" t="s">
        <v>36</v>
      </c>
      <c r="F348" s="248" t="s">
        <v>37</v>
      </c>
      <c r="G348" s="7" t="s">
        <v>1304</v>
      </c>
      <c r="H348" s="249">
        <v>1603</v>
      </c>
      <c r="I348" s="22"/>
      <c r="J348" s="158"/>
      <c r="K348" s="22"/>
      <c r="L348" s="155"/>
      <c r="M348" s="155"/>
      <c r="N348" s="22" t="s">
        <v>1320</v>
      </c>
      <c r="O348" s="22" t="s">
        <v>402</v>
      </c>
      <c r="P348" s="36"/>
      <c r="Q348" s="22"/>
      <c r="R348" s="22"/>
      <c r="S348" s="22">
        <v>0</v>
      </c>
      <c r="T348" s="22">
        <v>0</v>
      </c>
      <c r="U348" s="22"/>
      <c r="V348" s="22"/>
      <c r="W348" s="22"/>
      <c r="X348" s="175">
        <f t="shared" si="27"/>
        <v>0</v>
      </c>
      <c r="Y348" s="32">
        <f t="shared" si="28"/>
        <v>0</v>
      </c>
      <c r="Z348" s="115" t="s">
        <v>449</v>
      </c>
      <c r="AA348" s="63"/>
      <c r="AB348" s="93"/>
      <c r="AC348" s="21"/>
      <c r="AD348" s="21" t="s">
        <v>1216</v>
      </c>
      <c r="AE348" s="160" t="s">
        <v>1355</v>
      </c>
      <c r="AF348" s="167"/>
      <c r="AG348" s="170"/>
      <c r="AH348" s="166"/>
      <c r="AI348" s="166" t="s">
        <v>1251</v>
      </c>
      <c r="AJ348" s="22"/>
      <c r="AK348" s="62" t="s">
        <v>501</v>
      </c>
    </row>
    <row r="349" spans="1:37" customFormat="1" ht="21" x14ac:dyDescent="0.25">
      <c r="A349" s="153"/>
      <c r="B349" s="112" t="s">
        <v>782</v>
      </c>
      <c r="C349" s="2"/>
      <c r="D349" s="1"/>
      <c r="E349" s="44" t="s">
        <v>1525</v>
      </c>
      <c r="F349" s="2" t="s">
        <v>64</v>
      </c>
      <c r="G349" s="45" t="s">
        <v>1304</v>
      </c>
      <c r="H349" s="7">
        <v>6511</v>
      </c>
      <c r="I349" s="39">
        <v>550</v>
      </c>
      <c r="J349" s="39" t="s">
        <v>1303</v>
      </c>
      <c r="K349" s="39"/>
      <c r="L349" s="10" t="s">
        <v>1309</v>
      </c>
      <c r="M349" s="44" t="s">
        <v>1527</v>
      </c>
      <c r="O349" s="161" t="s">
        <v>1505</v>
      </c>
      <c r="P349" s="53"/>
      <c r="Q349" s="1">
        <v>1634</v>
      </c>
      <c r="R349" s="1">
        <v>1288</v>
      </c>
      <c r="S349" s="1">
        <v>1053</v>
      </c>
      <c r="T349" s="1">
        <v>1449</v>
      </c>
      <c r="U349" s="1">
        <v>1214</v>
      </c>
      <c r="V349" s="1">
        <v>996</v>
      </c>
      <c r="W349" s="1">
        <v>996</v>
      </c>
      <c r="X349" s="175">
        <f t="shared" si="27"/>
        <v>-218</v>
      </c>
      <c r="Y349" s="35">
        <f t="shared" si="28"/>
        <v>0</v>
      </c>
      <c r="Z349" s="40" t="s">
        <v>1167</v>
      </c>
      <c r="AA349" s="62"/>
      <c r="AC349" s="26">
        <v>132474</v>
      </c>
      <c r="AD349" s="21">
        <v>125816</v>
      </c>
      <c r="AE349" s="48" t="s">
        <v>1355</v>
      </c>
      <c r="AF349" s="167">
        <v>0.13</v>
      </c>
      <c r="AG349" s="169"/>
      <c r="AH349" s="166" t="s">
        <v>860</v>
      </c>
      <c r="AI349" s="52" t="s">
        <v>1251</v>
      </c>
      <c r="AJ349" s="1" t="s">
        <v>1528</v>
      </c>
      <c r="AK349" s="62" t="s">
        <v>501</v>
      </c>
    </row>
    <row r="350" spans="1:37" customFormat="1" ht="21" x14ac:dyDescent="0.25">
      <c r="A350" s="153"/>
      <c r="B350" s="112" t="s">
        <v>782</v>
      </c>
      <c r="C350" s="2"/>
      <c r="D350" s="1"/>
      <c r="E350" s="2" t="s">
        <v>1525</v>
      </c>
      <c r="F350" s="2" t="s">
        <v>1536</v>
      </c>
      <c r="G350" s="7" t="s">
        <v>1304</v>
      </c>
      <c r="H350" s="7">
        <v>9703</v>
      </c>
      <c r="I350" s="1">
        <v>550</v>
      </c>
      <c r="J350" s="1" t="s">
        <v>1303</v>
      </c>
      <c r="K350" s="1"/>
      <c r="L350" s="22" t="s">
        <v>1309</v>
      </c>
      <c r="M350" s="2" t="s">
        <v>1527</v>
      </c>
      <c r="N350" s="93"/>
      <c r="O350" s="161" t="s">
        <v>1505</v>
      </c>
      <c r="P350" s="36"/>
      <c r="Q350" s="1">
        <v>507</v>
      </c>
      <c r="R350" s="1">
        <v>160</v>
      </c>
      <c r="S350" s="1">
        <v>224</v>
      </c>
      <c r="T350" s="1">
        <v>214</v>
      </c>
      <c r="U350" s="1">
        <v>193</v>
      </c>
      <c r="V350" s="1">
        <v>198</v>
      </c>
      <c r="W350" s="1">
        <v>198</v>
      </c>
      <c r="X350" s="175">
        <f t="shared" si="27"/>
        <v>5</v>
      </c>
      <c r="Y350" s="32">
        <f t="shared" si="28"/>
        <v>0</v>
      </c>
      <c r="Z350" s="40" t="s">
        <v>1167</v>
      </c>
      <c r="AA350" s="63"/>
      <c r="AB350" s="93"/>
      <c r="AC350" s="21">
        <v>132473</v>
      </c>
      <c r="AD350" s="21">
        <v>125815</v>
      </c>
      <c r="AE350" s="163" t="s">
        <v>1355</v>
      </c>
      <c r="AF350" s="167">
        <v>6.9000000000000006E-2</v>
      </c>
      <c r="AG350" s="169"/>
      <c r="AH350" s="166" t="s">
        <v>860</v>
      </c>
      <c r="AI350" s="166" t="s">
        <v>1251</v>
      </c>
      <c r="AJ350" s="1" t="s">
        <v>1528</v>
      </c>
      <c r="AK350" s="62" t="s">
        <v>501</v>
      </c>
    </row>
    <row r="351" spans="1:37" customFormat="1" hidden="1" x14ac:dyDescent="0.25">
      <c r="A351" s="153"/>
      <c r="B351" s="112" t="s">
        <v>782</v>
      </c>
      <c r="C351" s="2"/>
      <c r="D351" s="1"/>
      <c r="E351" s="2" t="s">
        <v>1364</v>
      </c>
      <c r="F351" s="2" t="s">
        <v>404</v>
      </c>
      <c r="G351" s="7" t="s">
        <v>1304</v>
      </c>
      <c r="H351" s="7">
        <v>5225</v>
      </c>
      <c r="I351" s="1">
        <v>601</v>
      </c>
      <c r="J351" s="1" t="s">
        <v>1303</v>
      </c>
      <c r="K351" s="1">
        <v>1</v>
      </c>
      <c r="L351" s="22" t="s">
        <v>1309</v>
      </c>
      <c r="M351" s="2" t="s">
        <v>1572</v>
      </c>
      <c r="N351" s="93"/>
      <c r="O351" s="22" t="s">
        <v>402</v>
      </c>
      <c r="P351" s="36"/>
      <c r="Q351" s="22">
        <v>300</v>
      </c>
      <c r="R351" s="22"/>
      <c r="S351" s="22"/>
      <c r="T351" s="22"/>
      <c r="U351" s="22"/>
      <c r="V351" s="22"/>
      <c r="W351" s="22"/>
      <c r="X351" s="175">
        <f t="shared" si="27"/>
        <v>0</v>
      </c>
      <c r="Y351" s="32">
        <f t="shared" si="28"/>
        <v>0</v>
      </c>
      <c r="Z351" s="40" t="s">
        <v>251</v>
      </c>
      <c r="AA351" s="63"/>
      <c r="AB351" s="93"/>
      <c r="AC351" s="21"/>
      <c r="AD351" s="21">
        <v>133475</v>
      </c>
      <c r="AE351" s="163" t="s">
        <v>1318</v>
      </c>
      <c r="AF351" s="167">
        <v>0.06</v>
      </c>
      <c r="AG351" s="169"/>
      <c r="AH351" s="166" t="s">
        <v>861</v>
      </c>
      <c r="AI351" s="166" t="s">
        <v>1251</v>
      </c>
      <c r="AJ351" s="1" t="s">
        <v>1365</v>
      </c>
      <c r="AK351" s="62" t="s">
        <v>500</v>
      </c>
    </row>
    <row r="352" spans="1:37" customFormat="1" ht="21" x14ac:dyDescent="0.25">
      <c r="A352" s="38"/>
      <c r="B352" s="137" t="s">
        <v>782</v>
      </c>
      <c r="C352" s="44"/>
      <c r="D352" s="39"/>
      <c r="E352" s="44" t="s">
        <v>1525</v>
      </c>
      <c r="F352" s="44" t="s">
        <v>1190</v>
      </c>
      <c r="G352" s="45" t="s">
        <v>1304</v>
      </c>
      <c r="H352" s="45">
        <v>9709</v>
      </c>
      <c r="I352" s="39">
        <v>550</v>
      </c>
      <c r="J352" s="39" t="s">
        <v>1303</v>
      </c>
      <c r="K352" s="39"/>
      <c r="L352" s="10" t="s">
        <v>1309</v>
      </c>
      <c r="M352" s="44" t="s">
        <v>1527</v>
      </c>
      <c r="O352" s="30" t="s">
        <v>1505</v>
      </c>
      <c r="P352" s="53"/>
      <c r="Q352" s="39">
        <v>1771</v>
      </c>
      <c r="R352" s="39">
        <v>1295</v>
      </c>
      <c r="S352" s="39">
        <v>2052</v>
      </c>
      <c r="T352" s="39">
        <v>1737</v>
      </c>
      <c r="U352" s="39">
        <v>1766</v>
      </c>
      <c r="V352" s="39">
        <v>2020</v>
      </c>
      <c r="W352" s="39">
        <v>2020</v>
      </c>
      <c r="X352" s="175">
        <f t="shared" si="27"/>
        <v>254</v>
      </c>
      <c r="Y352" s="35">
        <f t="shared" si="28"/>
        <v>0</v>
      </c>
      <c r="Z352" s="40" t="s">
        <v>1167</v>
      </c>
      <c r="AA352" s="62"/>
      <c r="AC352" s="26">
        <v>300785</v>
      </c>
      <c r="AD352" s="26">
        <v>125826</v>
      </c>
      <c r="AE352" s="48" t="s">
        <v>1355</v>
      </c>
      <c r="AF352" s="128">
        <v>7.0000000000000007E-2</v>
      </c>
      <c r="AG352" s="125"/>
      <c r="AH352" s="52" t="s">
        <v>860</v>
      </c>
      <c r="AI352" s="52" t="s">
        <v>1251</v>
      </c>
      <c r="AJ352" s="39" t="s">
        <v>1528</v>
      </c>
      <c r="AK352" s="62" t="s">
        <v>501</v>
      </c>
    </row>
    <row r="353" spans="1:37" customFormat="1" x14ac:dyDescent="0.25">
      <c r="A353" s="38"/>
      <c r="B353" s="137" t="s">
        <v>782</v>
      </c>
      <c r="C353" s="44"/>
      <c r="D353" s="39"/>
      <c r="E353" s="44" t="s">
        <v>1047</v>
      </c>
      <c r="F353" s="44" t="s">
        <v>1048</v>
      </c>
      <c r="G353" s="7" t="s">
        <v>1304</v>
      </c>
      <c r="H353" s="45">
        <v>6120</v>
      </c>
      <c r="I353" s="1">
        <v>650</v>
      </c>
      <c r="J353" s="1" t="s">
        <v>1303</v>
      </c>
      <c r="K353" s="1"/>
      <c r="L353" s="22" t="s">
        <v>1309</v>
      </c>
      <c r="M353" s="2" t="s">
        <v>1049</v>
      </c>
      <c r="N353" s="93"/>
      <c r="O353" s="10" t="s">
        <v>1033</v>
      </c>
      <c r="P353" s="36"/>
      <c r="Q353" s="10">
        <v>307</v>
      </c>
      <c r="R353" s="10">
        <v>134</v>
      </c>
      <c r="S353" s="10">
        <v>311</v>
      </c>
      <c r="T353" s="10">
        <v>243</v>
      </c>
      <c r="U353" s="10">
        <v>112</v>
      </c>
      <c r="V353" s="10">
        <v>12</v>
      </c>
      <c r="W353" s="10">
        <v>12</v>
      </c>
      <c r="X353" s="175">
        <f t="shared" si="27"/>
        <v>-100</v>
      </c>
      <c r="Y353" s="32">
        <f t="shared" si="28"/>
        <v>0</v>
      </c>
      <c r="Z353" s="40" t="s">
        <v>1167</v>
      </c>
      <c r="AA353" s="63"/>
      <c r="AB353" s="93"/>
      <c r="AC353" s="21">
        <v>332006</v>
      </c>
      <c r="AD353" s="26">
        <v>138538</v>
      </c>
      <c r="AE353" s="163" t="s">
        <v>1318</v>
      </c>
      <c r="AF353" s="143">
        <v>4.4999999999999998E-2</v>
      </c>
      <c r="AG353" s="169"/>
      <c r="AH353" s="166" t="s">
        <v>861</v>
      </c>
      <c r="AI353" s="166" t="s">
        <v>1251</v>
      </c>
      <c r="AJ353" s="39" t="s">
        <v>711</v>
      </c>
      <c r="AK353" s="62" t="s">
        <v>496</v>
      </c>
    </row>
    <row r="354" spans="1:37" customFormat="1" hidden="1" x14ac:dyDescent="0.25">
      <c r="A354" s="153"/>
      <c r="B354" s="112" t="s">
        <v>782</v>
      </c>
      <c r="C354" s="2"/>
      <c r="D354" s="1"/>
      <c r="E354" s="2" t="s">
        <v>1455</v>
      </c>
      <c r="F354" s="2" t="s">
        <v>442</v>
      </c>
      <c r="G354" s="7" t="s">
        <v>1304</v>
      </c>
      <c r="H354" s="7">
        <v>6691</v>
      </c>
      <c r="I354" s="1">
        <v>601</v>
      </c>
      <c r="J354" s="1" t="s">
        <v>1303</v>
      </c>
      <c r="K354" s="1"/>
      <c r="L354" s="22" t="s">
        <v>1309</v>
      </c>
      <c r="M354" s="2" t="s">
        <v>1455</v>
      </c>
      <c r="N354" s="93"/>
      <c r="O354" s="22" t="s">
        <v>402</v>
      </c>
      <c r="P354" s="36"/>
      <c r="Q354" s="22">
        <v>343</v>
      </c>
      <c r="R354" s="22"/>
      <c r="S354" s="22"/>
      <c r="T354" s="22"/>
      <c r="U354" s="22"/>
      <c r="V354" s="22"/>
      <c r="W354" s="22"/>
      <c r="X354" s="175">
        <f t="shared" si="27"/>
        <v>0</v>
      </c>
      <c r="Y354" s="32">
        <f t="shared" si="28"/>
        <v>0</v>
      </c>
      <c r="Z354" s="40" t="s">
        <v>1058</v>
      </c>
      <c r="AA354" s="63"/>
      <c r="AB354" s="93"/>
      <c r="AC354" s="21">
        <v>358927</v>
      </c>
      <c r="AD354" s="21">
        <v>139017</v>
      </c>
      <c r="AE354" s="163" t="s">
        <v>1318</v>
      </c>
      <c r="AF354" s="143">
        <v>7.1999999999999995E-2</v>
      </c>
      <c r="AG354" s="142">
        <v>9905</v>
      </c>
      <c r="AH354" s="21" t="s">
        <v>780</v>
      </c>
      <c r="AI354" s="166" t="s">
        <v>1251</v>
      </c>
      <c r="AJ354" s="1" t="s">
        <v>1147</v>
      </c>
      <c r="AK354" s="62" t="s">
        <v>498</v>
      </c>
    </row>
    <row r="355" spans="1:37" customFormat="1" hidden="1" x14ac:dyDescent="0.25">
      <c r="A355" s="38"/>
      <c r="B355" s="137" t="s">
        <v>782</v>
      </c>
      <c r="C355" s="44"/>
      <c r="D355" s="39"/>
      <c r="E355" s="44" t="s">
        <v>1480</v>
      </c>
      <c r="F355" s="44" t="s">
        <v>460</v>
      </c>
      <c r="G355" s="45" t="s">
        <v>1304</v>
      </c>
      <c r="H355" s="45">
        <v>6836</v>
      </c>
      <c r="I355" s="39">
        <v>601</v>
      </c>
      <c r="J355" s="39" t="s">
        <v>1303</v>
      </c>
      <c r="K355" s="39"/>
      <c r="L355" s="10" t="s">
        <v>1309</v>
      </c>
      <c r="M355" s="44" t="s">
        <v>1250</v>
      </c>
      <c r="O355" s="10" t="s">
        <v>402</v>
      </c>
      <c r="P355" s="53"/>
      <c r="Q355" s="10"/>
      <c r="R355" s="10"/>
      <c r="S355" s="10"/>
      <c r="T355" s="10"/>
      <c r="U355" s="10"/>
      <c r="V355" s="10"/>
      <c r="W355" s="10"/>
      <c r="X355" s="175">
        <f t="shared" si="27"/>
        <v>0</v>
      </c>
      <c r="Y355" s="35">
        <f t="shared" si="28"/>
        <v>0</v>
      </c>
      <c r="Z355" s="40" t="s">
        <v>270</v>
      </c>
      <c r="AA355" s="62"/>
      <c r="AC355" s="26">
        <v>313494</v>
      </c>
      <c r="AD355" s="26">
        <v>138644</v>
      </c>
      <c r="AE355" s="48" t="s">
        <v>1318</v>
      </c>
      <c r="AF355" s="128">
        <v>0.33</v>
      </c>
      <c r="AG355" s="125">
        <v>9905</v>
      </c>
      <c r="AH355" s="52" t="s">
        <v>780</v>
      </c>
      <c r="AI355" s="52" t="s">
        <v>1251</v>
      </c>
      <c r="AJ355" s="39" t="s">
        <v>748</v>
      </c>
    </row>
    <row r="356" spans="1:37" customFormat="1" x14ac:dyDescent="0.25">
      <c r="A356" s="153"/>
      <c r="B356" s="112" t="s">
        <v>782</v>
      </c>
      <c r="C356" s="2"/>
      <c r="D356" s="1"/>
      <c r="E356" s="2" t="s">
        <v>1514</v>
      </c>
      <c r="F356" s="2" t="s">
        <v>1515</v>
      </c>
      <c r="G356" s="7" t="s">
        <v>1304</v>
      </c>
      <c r="H356" s="7">
        <v>6114</v>
      </c>
      <c r="I356" s="1">
        <v>600</v>
      </c>
      <c r="J356" s="1" t="s">
        <v>1303</v>
      </c>
      <c r="K356" s="1"/>
      <c r="L356" s="22" t="s">
        <v>1309</v>
      </c>
      <c r="M356" s="2" t="s">
        <v>1516</v>
      </c>
      <c r="N356" s="93"/>
      <c r="O356" s="22" t="s">
        <v>1517</v>
      </c>
      <c r="P356" s="36"/>
      <c r="Q356" s="22">
        <v>7</v>
      </c>
      <c r="R356" s="22">
        <v>1</v>
      </c>
      <c r="S356" s="22">
        <v>3</v>
      </c>
      <c r="T356" s="22">
        <v>3</v>
      </c>
      <c r="U356" s="22">
        <v>1</v>
      </c>
      <c r="V356" s="22">
        <v>247</v>
      </c>
      <c r="W356" s="22">
        <v>247</v>
      </c>
      <c r="X356" s="175">
        <f t="shared" si="27"/>
        <v>246</v>
      </c>
      <c r="Y356" s="32">
        <f t="shared" si="28"/>
        <v>0</v>
      </c>
      <c r="Z356" s="40" t="s">
        <v>1167</v>
      </c>
      <c r="AA356" s="115"/>
      <c r="AB356" s="93"/>
      <c r="AC356" s="21">
        <v>361740</v>
      </c>
      <c r="AD356" s="21">
        <v>133311</v>
      </c>
      <c r="AE356" s="163" t="s">
        <v>1318</v>
      </c>
      <c r="AF356" s="167">
        <v>2.8000000000000001E-2</v>
      </c>
      <c r="AG356" s="169"/>
      <c r="AH356" s="166" t="s">
        <v>861</v>
      </c>
      <c r="AI356" s="166" t="s">
        <v>1251</v>
      </c>
      <c r="AJ356" s="1" t="s">
        <v>1145</v>
      </c>
      <c r="AK356" s="62" t="s">
        <v>500</v>
      </c>
    </row>
    <row r="357" spans="1:37" customFormat="1" x14ac:dyDescent="0.25">
      <c r="A357" s="18"/>
      <c r="B357" s="137" t="s">
        <v>782</v>
      </c>
      <c r="C357" s="11"/>
      <c r="D357" s="10"/>
      <c r="E357" s="2" t="s">
        <v>1514</v>
      </c>
      <c r="F357" s="44" t="s">
        <v>488</v>
      </c>
      <c r="G357" s="7" t="s">
        <v>1304</v>
      </c>
      <c r="H357" s="45">
        <v>6364</v>
      </c>
      <c r="I357" s="1">
        <v>600</v>
      </c>
      <c r="J357" s="1" t="s">
        <v>1303</v>
      </c>
      <c r="K357" s="1"/>
      <c r="L357" s="22" t="s">
        <v>1309</v>
      </c>
      <c r="M357" s="2" t="s">
        <v>1516</v>
      </c>
      <c r="N357" s="93"/>
      <c r="O357" s="10" t="s">
        <v>466</v>
      </c>
      <c r="P357" s="36"/>
      <c r="Q357" s="10">
        <v>174</v>
      </c>
      <c r="R357" s="10">
        <v>202</v>
      </c>
      <c r="S357" s="10">
        <v>178</v>
      </c>
      <c r="T357" s="10">
        <v>152</v>
      </c>
      <c r="U357" s="10">
        <v>182</v>
      </c>
      <c r="V357" s="10">
        <v>168</v>
      </c>
      <c r="W357" s="10">
        <v>168</v>
      </c>
      <c r="X357" s="175">
        <f t="shared" si="27"/>
        <v>-14</v>
      </c>
      <c r="Y357" s="32">
        <f t="shared" si="28"/>
        <v>0</v>
      </c>
      <c r="Z357" s="40" t="s">
        <v>1167</v>
      </c>
      <c r="AA357" s="115"/>
      <c r="AB357" s="93"/>
      <c r="AC357" s="21">
        <v>361739</v>
      </c>
      <c r="AD357" s="50">
        <v>139062</v>
      </c>
      <c r="AE357" s="163" t="s">
        <v>1318</v>
      </c>
      <c r="AF357" s="143">
        <v>0.33</v>
      </c>
      <c r="AG357" s="142">
        <v>9906</v>
      </c>
      <c r="AH357" s="21" t="s">
        <v>780</v>
      </c>
      <c r="AI357" s="166" t="s">
        <v>1251</v>
      </c>
      <c r="AJ357" s="39" t="s">
        <v>1145</v>
      </c>
      <c r="AK357" s="62" t="s">
        <v>500</v>
      </c>
    </row>
    <row r="358" spans="1:37" customFormat="1" x14ac:dyDescent="0.25">
      <c r="A358" s="153"/>
      <c r="B358" s="112" t="s">
        <v>782</v>
      </c>
      <c r="C358" s="2"/>
      <c r="D358" s="1"/>
      <c r="E358" s="2" t="s">
        <v>583</v>
      </c>
      <c r="F358" s="2" t="s">
        <v>584</v>
      </c>
      <c r="G358" s="7" t="s">
        <v>1304</v>
      </c>
      <c r="H358" s="7">
        <v>9675</v>
      </c>
      <c r="I358" s="1">
        <v>556</v>
      </c>
      <c r="J358" s="1" t="s">
        <v>1303</v>
      </c>
      <c r="K358" s="1"/>
      <c r="L358" s="22" t="s">
        <v>1309</v>
      </c>
      <c r="M358" s="2" t="s">
        <v>585</v>
      </c>
      <c r="N358" s="93"/>
      <c r="O358" s="22" t="s">
        <v>556</v>
      </c>
      <c r="P358" s="36"/>
      <c r="Q358" s="22">
        <v>109</v>
      </c>
      <c r="R358" s="22">
        <v>300</v>
      </c>
      <c r="S358" s="22">
        <v>212</v>
      </c>
      <c r="T358" s="22">
        <v>240</v>
      </c>
      <c r="U358" s="22">
        <v>288</v>
      </c>
      <c r="V358" s="22">
        <v>274</v>
      </c>
      <c r="W358" s="22">
        <v>274</v>
      </c>
      <c r="X358" s="175">
        <f t="shared" si="27"/>
        <v>-14</v>
      </c>
      <c r="Y358" s="32">
        <f t="shared" si="28"/>
        <v>0</v>
      </c>
      <c r="Z358" s="40" t="s">
        <v>1167</v>
      </c>
      <c r="AA358" s="63"/>
      <c r="AB358" s="93"/>
      <c r="AC358" s="21">
        <v>136533</v>
      </c>
      <c r="AD358" s="21">
        <v>125819</v>
      </c>
      <c r="AE358" s="163" t="s">
        <v>1355</v>
      </c>
      <c r="AF358" s="145">
        <v>0.33</v>
      </c>
      <c r="AG358" s="144">
        <v>9906</v>
      </c>
      <c r="AH358" s="21" t="s">
        <v>780</v>
      </c>
      <c r="AI358" s="166" t="s">
        <v>1251</v>
      </c>
      <c r="AJ358" s="1" t="s">
        <v>760</v>
      </c>
      <c r="AK358" s="62" t="s">
        <v>496</v>
      </c>
    </row>
    <row r="359" spans="1:37" customFormat="1" ht="21" x14ac:dyDescent="0.25">
      <c r="A359" s="153"/>
      <c r="B359" s="112" t="s">
        <v>782</v>
      </c>
      <c r="C359" s="2"/>
      <c r="D359" s="1"/>
      <c r="E359" s="2" t="s">
        <v>1452</v>
      </c>
      <c r="F359" s="2" t="s">
        <v>516</v>
      </c>
      <c r="G359" s="7" t="s">
        <v>1304</v>
      </c>
      <c r="H359" s="7">
        <v>6403</v>
      </c>
      <c r="I359" s="1">
        <v>460</v>
      </c>
      <c r="J359" s="1" t="s">
        <v>1303</v>
      </c>
      <c r="K359" s="1"/>
      <c r="L359" s="22" t="s">
        <v>1309</v>
      </c>
      <c r="M359" s="2" t="s">
        <v>1454</v>
      </c>
      <c r="N359" s="93"/>
      <c r="O359" s="22" t="s">
        <v>515</v>
      </c>
      <c r="P359" s="36"/>
      <c r="Q359" s="22">
        <v>815</v>
      </c>
      <c r="R359" s="22">
        <v>868</v>
      </c>
      <c r="S359" s="22">
        <v>876</v>
      </c>
      <c r="T359" s="22">
        <v>964</v>
      </c>
      <c r="U359" s="22">
        <v>880</v>
      </c>
      <c r="V359" s="22">
        <v>875</v>
      </c>
      <c r="W359" s="22">
        <v>875</v>
      </c>
      <c r="X359" s="175">
        <f t="shared" si="27"/>
        <v>-5</v>
      </c>
      <c r="Y359" s="32">
        <f t="shared" si="28"/>
        <v>0</v>
      </c>
      <c r="Z359" s="40" t="s">
        <v>1167</v>
      </c>
      <c r="AA359" s="63"/>
      <c r="AB359" s="93"/>
      <c r="AC359" s="21">
        <v>332625</v>
      </c>
      <c r="AD359" s="21">
        <v>156152</v>
      </c>
      <c r="AE359" s="163" t="s">
        <v>1318</v>
      </c>
      <c r="AF359" s="167">
        <v>5.5E-2</v>
      </c>
      <c r="AG359" s="169"/>
      <c r="AH359" s="166" t="s">
        <v>860</v>
      </c>
      <c r="AI359" s="166" t="s">
        <v>1251</v>
      </c>
      <c r="AJ359" s="1" t="s">
        <v>1314</v>
      </c>
      <c r="AK359" s="62" t="s">
        <v>500</v>
      </c>
    </row>
    <row r="360" spans="1:37" customFormat="1" x14ac:dyDescent="0.25">
      <c r="A360" s="38"/>
      <c r="B360" s="137">
        <v>36325</v>
      </c>
      <c r="C360" s="44"/>
      <c r="D360" s="39"/>
      <c r="E360" s="11" t="s">
        <v>216</v>
      </c>
      <c r="F360" s="155" t="s">
        <v>1096</v>
      </c>
      <c r="G360" s="45" t="s">
        <v>1304</v>
      </c>
      <c r="H360" s="21">
        <v>6674</v>
      </c>
      <c r="I360" s="10"/>
      <c r="J360" s="27"/>
      <c r="K360" s="10">
        <v>1</v>
      </c>
      <c r="L360" s="11"/>
      <c r="M360" s="11" t="s">
        <v>883</v>
      </c>
      <c r="N360" s="10" t="s">
        <v>1320</v>
      </c>
      <c r="O360" s="10" t="s">
        <v>600</v>
      </c>
      <c r="P360" s="53"/>
      <c r="Q360" s="10">
        <v>273</v>
      </c>
      <c r="R360" s="10">
        <v>169</v>
      </c>
      <c r="S360" s="10">
        <v>230</v>
      </c>
      <c r="T360" s="10">
        <v>266</v>
      </c>
      <c r="U360" s="10">
        <v>307</v>
      </c>
      <c r="V360" s="10">
        <v>291</v>
      </c>
      <c r="W360" s="10">
        <v>291</v>
      </c>
      <c r="X360" s="175">
        <f t="shared" si="27"/>
        <v>-16</v>
      </c>
      <c r="Y360" s="35">
        <f t="shared" si="28"/>
        <v>0</v>
      </c>
      <c r="Z360" s="40" t="s">
        <v>1167</v>
      </c>
      <c r="AA360" s="62"/>
      <c r="AC360" s="26"/>
      <c r="AD360" s="26">
        <v>138026</v>
      </c>
      <c r="AE360" s="12" t="s">
        <v>1318</v>
      </c>
      <c r="AF360" s="128">
        <v>6.5000000000000002E-2</v>
      </c>
      <c r="AG360" s="126"/>
      <c r="AH360" s="52" t="s">
        <v>861</v>
      </c>
      <c r="AI360" s="52" t="s">
        <v>1251</v>
      </c>
      <c r="AJ360" s="10"/>
      <c r="AK360" s="62" t="s">
        <v>500</v>
      </c>
    </row>
    <row r="361" spans="1:37" customFormat="1" x14ac:dyDescent="0.25">
      <c r="A361" s="154"/>
      <c r="B361" s="112">
        <v>36325</v>
      </c>
      <c r="C361" s="2"/>
      <c r="D361" s="1"/>
      <c r="E361" s="155" t="s">
        <v>1094</v>
      </c>
      <c r="F361" s="155" t="s">
        <v>474</v>
      </c>
      <c r="G361" s="7" t="s">
        <v>1304</v>
      </c>
      <c r="H361" s="21">
        <v>6673</v>
      </c>
      <c r="I361" s="22"/>
      <c r="J361" s="158"/>
      <c r="K361" s="22"/>
      <c r="L361" s="155"/>
      <c r="M361" s="155"/>
      <c r="N361" s="22" t="s">
        <v>1320</v>
      </c>
      <c r="O361" s="10" t="s">
        <v>873</v>
      </c>
      <c r="P361" s="36"/>
      <c r="Q361" s="22">
        <v>67</v>
      </c>
      <c r="R361" s="22">
        <v>71</v>
      </c>
      <c r="S361" s="22">
        <v>73</v>
      </c>
      <c r="T361" s="22">
        <v>45</v>
      </c>
      <c r="U361" s="22">
        <v>73</v>
      </c>
      <c r="V361" s="22">
        <v>54</v>
      </c>
      <c r="W361" s="22">
        <v>54</v>
      </c>
      <c r="X361" s="175">
        <f t="shared" ref="X361:X424" si="29">+W361-U361</f>
        <v>-19</v>
      </c>
      <c r="Y361" s="32">
        <f t="shared" si="28"/>
        <v>0</v>
      </c>
      <c r="Z361" s="40" t="s">
        <v>1167</v>
      </c>
      <c r="AA361" s="63"/>
      <c r="AB361" s="93"/>
      <c r="AC361" s="21"/>
      <c r="AD361" s="21">
        <v>138608</v>
      </c>
      <c r="AE361" s="160" t="s">
        <v>1355</v>
      </c>
      <c r="AF361" s="167"/>
      <c r="AG361" s="170"/>
      <c r="AH361" s="166"/>
      <c r="AI361" s="166" t="s">
        <v>1251</v>
      </c>
      <c r="AJ361" s="22"/>
      <c r="AK361" s="62" t="s">
        <v>500</v>
      </c>
    </row>
    <row r="362" spans="1:37" customFormat="1" x14ac:dyDescent="0.25">
      <c r="A362" s="153"/>
      <c r="B362" s="112" t="s">
        <v>782</v>
      </c>
      <c r="C362" s="2"/>
      <c r="D362" s="1"/>
      <c r="E362" s="2" t="s">
        <v>83</v>
      </c>
      <c r="F362" s="2" t="s">
        <v>84</v>
      </c>
      <c r="G362" s="45" t="s">
        <v>1304</v>
      </c>
      <c r="H362" s="7">
        <v>6798</v>
      </c>
      <c r="I362" s="39">
        <v>550</v>
      </c>
      <c r="J362" s="39" t="s">
        <v>1303</v>
      </c>
      <c r="K362" s="39"/>
      <c r="L362" s="10" t="s">
        <v>1309</v>
      </c>
      <c r="M362" s="44" t="s">
        <v>85</v>
      </c>
      <c r="O362" s="22" t="s">
        <v>1520</v>
      </c>
      <c r="P362" s="53"/>
      <c r="Q362" s="22">
        <v>53</v>
      </c>
      <c r="R362" s="22">
        <v>95</v>
      </c>
      <c r="S362" s="22">
        <v>67</v>
      </c>
      <c r="T362" s="22">
        <v>63</v>
      </c>
      <c r="U362" s="22">
        <v>54</v>
      </c>
      <c r="V362" s="22">
        <v>55</v>
      </c>
      <c r="W362" s="22">
        <v>55</v>
      </c>
      <c r="X362" s="175">
        <f t="shared" si="29"/>
        <v>1</v>
      </c>
      <c r="Y362" s="35">
        <f t="shared" si="28"/>
        <v>0</v>
      </c>
      <c r="Z362" s="40" t="s">
        <v>1167</v>
      </c>
      <c r="AA362" s="62"/>
      <c r="AC362" s="26">
        <v>348119</v>
      </c>
      <c r="AD362" s="21">
        <v>136192</v>
      </c>
      <c r="AE362" s="48" t="s">
        <v>1355</v>
      </c>
      <c r="AF362" s="128">
        <v>9.5000000000000001E-2</v>
      </c>
      <c r="AG362" s="125">
        <v>9812</v>
      </c>
      <c r="AH362" s="52" t="s">
        <v>916</v>
      </c>
      <c r="AI362" s="52" t="s">
        <v>1251</v>
      </c>
      <c r="AJ362" s="1" t="s">
        <v>1149</v>
      </c>
      <c r="AK362" s="62" t="s">
        <v>498</v>
      </c>
    </row>
    <row r="363" spans="1:37" customFormat="1" x14ac:dyDescent="0.25">
      <c r="A363" s="38"/>
      <c r="B363" s="137" t="s">
        <v>782</v>
      </c>
      <c r="C363" s="44"/>
      <c r="D363" s="39"/>
      <c r="E363" s="44" t="s">
        <v>1038</v>
      </c>
      <c r="F363" s="44" t="s">
        <v>1039</v>
      </c>
      <c r="G363" s="45" t="s">
        <v>1304</v>
      </c>
      <c r="H363" s="45">
        <v>5315</v>
      </c>
      <c r="I363" s="39">
        <v>649</v>
      </c>
      <c r="J363" s="39" t="s">
        <v>1303</v>
      </c>
      <c r="K363" s="39"/>
      <c r="L363" s="12" t="s">
        <v>1309</v>
      </c>
      <c r="M363" s="44" t="s">
        <v>1040</v>
      </c>
      <c r="O363" s="10" t="s">
        <v>1033</v>
      </c>
      <c r="P363" s="53"/>
      <c r="Q363" s="10">
        <v>173</v>
      </c>
      <c r="R363" s="10">
        <v>0</v>
      </c>
      <c r="S363" s="10"/>
      <c r="T363" s="10"/>
      <c r="U363" s="10">
        <v>0</v>
      </c>
      <c r="V363" s="10">
        <v>167</v>
      </c>
      <c r="W363" s="10">
        <v>167</v>
      </c>
      <c r="X363" s="175">
        <f t="shared" si="29"/>
        <v>167</v>
      </c>
      <c r="Y363" s="35">
        <f t="shared" si="28"/>
        <v>0</v>
      </c>
      <c r="Z363" s="40"/>
      <c r="AA363" s="40"/>
      <c r="AC363" s="26">
        <v>348122</v>
      </c>
      <c r="AD363" s="26">
        <v>136214</v>
      </c>
      <c r="AE363" s="39" t="s">
        <v>1318</v>
      </c>
      <c r="AF363" s="128">
        <v>0.193</v>
      </c>
      <c r="AG363" s="125">
        <v>9812</v>
      </c>
      <c r="AH363" s="52" t="s">
        <v>916</v>
      </c>
      <c r="AI363" s="52" t="s">
        <v>1251</v>
      </c>
      <c r="AJ363" s="39" t="s">
        <v>683</v>
      </c>
      <c r="AK363" s="62" t="s">
        <v>501</v>
      </c>
    </row>
    <row r="364" spans="1:37" customFormat="1" x14ac:dyDescent="0.25">
      <c r="A364" s="38"/>
      <c r="B364" s="137" t="s">
        <v>782</v>
      </c>
      <c r="C364" s="11"/>
      <c r="D364" s="10"/>
      <c r="E364" s="44" t="s">
        <v>111</v>
      </c>
      <c r="F364" s="44" t="s">
        <v>117</v>
      </c>
      <c r="G364" s="45" t="s">
        <v>1304</v>
      </c>
      <c r="H364" s="45">
        <v>9619</v>
      </c>
      <c r="I364" s="39">
        <v>550</v>
      </c>
      <c r="J364" s="39" t="s">
        <v>1303</v>
      </c>
      <c r="K364" s="39"/>
      <c r="L364" s="10" t="s">
        <v>1309</v>
      </c>
      <c r="M364" s="44" t="s">
        <v>113</v>
      </c>
      <c r="O364" s="10" t="s">
        <v>1520</v>
      </c>
      <c r="P364" s="53"/>
      <c r="Q364" s="10">
        <v>0</v>
      </c>
      <c r="R364" s="10">
        <v>1</v>
      </c>
      <c r="S364" s="10">
        <v>0</v>
      </c>
      <c r="T364" s="10">
        <v>0</v>
      </c>
      <c r="U364" s="10">
        <v>1</v>
      </c>
      <c r="V364" s="10">
        <v>1</v>
      </c>
      <c r="W364" s="10">
        <v>1</v>
      </c>
      <c r="X364" s="175">
        <f t="shared" si="29"/>
        <v>0</v>
      </c>
      <c r="Y364" s="35">
        <f t="shared" si="28"/>
        <v>0</v>
      </c>
      <c r="Z364" s="40" t="s">
        <v>636</v>
      </c>
      <c r="AA364" s="62"/>
      <c r="AD364" s="26">
        <v>133220</v>
      </c>
      <c r="AE364" s="48" t="s">
        <v>1318</v>
      </c>
      <c r="AF364" s="128">
        <v>5.5E-2</v>
      </c>
      <c r="AG364" s="125"/>
      <c r="AH364" s="52" t="s">
        <v>861</v>
      </c>
      <c r="AI364" s="52" t="s">
        <v>1251</v>
      </c>
      <c r="AJ364" s="39" t="s">
        <v>755</v>
      </c>
      <c r="AK364" s="62" t="s">
        <v>499</v>
      </c>
    </row>
    <row r="365" spans="1:37" customFormat="1" x14ac:dyDescent="0.25">
      <c r="A365" s="38"/>
      <c r="B365" s="137" t="s">
        <v>782</v>
      </c>
      <c r="C365" s="44"/>
      <c r="D365" s="39"/>
      <c r="E365" s="44" t="s">
        <v>986</v>
      </c>
      <c r="F365" s="44" t="s">
        <v>987</v>
      </c>
      <c r="G365" s="45" t="s">
        <v>1304</v>
      </c>
      <c r="H365" s="45">
        <v>9629</v>
      </c>
      <c r="I365" s="39">
        <v>441</v>
      </c>
      <c r="J365" s="39" t="s">
        <v>1303</v>
      </c>
      <c r="K365" s="39"/>
      <c r="L365" s="10" t="s">
        <v>1309</v>
      </c>
      <c r="M365" s="44" t="s">
        <v>988</v>
      </c>
      <c r="O365" s="10" t="s">
        <v>873</v>
      </c>
      <c r="P365" s="53"/>
      <c r="Q365" s="10">
        <v>1463</v>
      </c>
      <c r="R365" s="10">
        <v>759</v>
      </c>
      <c r="S365" s="10">
        <v>917</v>
      </c>
      <c r="T365" s="10">
        <v>998</v>
      </c>
      <c r="U365" s="10">
        <v>753</v>
      </c>
      <c r="V365" s="10">
        <v>746</v>
      </c>
      <c r="W365" s="10">
        <v>746</v>
      </c>
      <c r="X365" s="175">
        <f t="shared" si="29"/>
        <v>-7</v>
      </c>
      <c r="Y365" s="35">
        <f t="shared" si="28"/>
        <v>0</v>
      </c>
      <c r="Z365" s="40" t="s">
        <v>1167</v>
      </c>
      <c r="AA365" s="62"/>
      <c r="AC365" s="26">
        <v>309866</v>
      </c>
      <c r="AD365" s="26">
        <v>130903</v>
      </c>
      <c r="AE365" s="48" t="s">
        <v>1318</v>
      </c>
      <c r="AF365" s="143">
        <v>0.13800000000000001</v>
      </c>
      <c r="AG365" s="142">
        <v>9908</v>
      </c>
      <c r="AH365" s="10" t="s">
        <v>521</v>
      </c>
      <c r="AI365" s="52" t="s">
        <v>1251</v>
      </c>
      <c r="AJ365" s="39" t="s">
        <v>1314</v>
      </c>
      <c r="AK365" s="62" t="s">
        <v>501</v>
      </c>
    </row>
    <row r="366" spans="1:37" customFormat="1" ht="21" x14ac:dyDescent="0.25">
      <c r="A366" s="153"/>
      <c r="B366" s="112" t="s">
        <v>782</v>
      </c>
      <c r="C366" s="2"/>
      <c r="D366" s="1"/>
      <c r="E366" s="2" t="s">
        <v>79</v>
      </c>
      <c r="F366" s="2" t="s">
        <v>80</v>
      </c>
      <c r="G366" s="7" t="s">
        <v>1304</v>
      </c>
      <c r="H366" s="7">
        <v>6754</v>
      </c>
      <c r="I366" s="1">
        <v>550</v>
      </c>
      <c r="J366" s="1" t="s">
        <v>1303</v>
      </c>
      <c r="K366" s="1"/>
      <c r="L366" s="22" t="s">
        <v>1309</v>
      </c>
      <c r="M366" s="2" t="s">
        <v>81</v>
      </c>
      <c r="N366" s="93"/>
      <c r="O366" s="22" t="s">
        <v>1520</v>
      </c>
      <c r="P366" s="36"/>
      <c r="Q366" s="22">
        <v>748</v>
      </c>
      <c r="R366" s="22">
        <v>529</v>
      </c>
      <c r="S366" s="22">
        <v>665</v>
      </c>
      <c r="T366" s="22">
        <v>606</v>
      </c>
      <c r="U366" s="22">
        <v>534</v>
      </c>
      <c r="V366" s="22">
        <v>494</v>
      </c>
      <c r="W366" s="22">
        <v>494</v>
      </c>
      <c r="X366" s="175">
        <f t="shared" si="29"/>
        <v>-40</v>
      </c>
      <c r="Y366" s="32">
        <f t="shared" si="28"/>
        <v>0</v>
      </c>
      <c r="Z366" s="40" t="s">
        <v>1167</v>
      </c>
      <c r="AA366" s="63"/>
      <c r="AB366" s="93"/>
      <c r="AC366" s="93"/>
      <c r="AD366" s="21">
        <v>456763</v>
      </c>
      <c r="AE366" s="163" t="s">
        <v>1318</v>
      </c>
      <c r="AF366" s="167">
        <v>0.05</v>
      </c>
      <c r="AG366" s="169"/>
      <c r="AH366" s="166" t="s">
        <v>860</v>
      </c>
      <c r="AI366" s="166" t="s">
        <v>1251</v>
      </c>
      <c r="AJ366" s="1" t="s">
        <v>1314</v>
      </c>
      <c r="AK366" s="62" t="s">
        <v>501</v>
      </c>
    </row>
    <row r="367" spans="1:37" customFormat="1" hidden="1" x14ac:dyDescent="0.25">
      <c r="A367" s="154"/>
      <c r="B367" s="112" t="s">
        <v>782</v>
      </c>
      <c r="C367" s="2"/>
      <c r="D367" s="1"/>
      <c r="E367" s="2" t="s">
        <v>469</v>
      </c>
      <c r="F367" s="2" t="s">
        <v>504</v>
      </c>
      <c r="G367" s="7" t="s">
        <v>1330</v>
      </c>
      <c r="H367" s="7">
        <v>6765</v>
      </c>
      <c r="I367" s="1">
        <v>649</v>
      </c>
      <c r="J367" s="1" t="s">
        <v>1303</v>
      </c>
      <c r="K367" s="1"/>
      <c r="L367" s="160" t="s">
        <v>1309</v>
      </c>
      <c r="M367" s="2" t="s">
        <v>473</v>
      </c>
      <c r="N367" s="93"/>
      <c r="O367" s="22" t="s">
        <v>466</v>
      </c>
      <c r="P367" s="36"/>
      <c r="Q367" s="22">
        <v>0</v>
      </c>
      <c r="R367" s="22"/>
      <c r="S367" s="22"/>
      <c r="T367" s="22"/>
      <c r="U367" s="22"/>
      <c r="V367" s="22"/>
      <c r="W367" s="22"/>
      <c r="X367" s="175">
        <f t="shared" si="29"/>
        <v>0</v>
      </c>
      <c r="Y367" s="32">
        <f t="shared" si="28"/>
        <v>0</v>
      </c>
      <c r="Z367" s="40" t="s">
        <v>956</v>
      </c>
      <c r="AA367" s="63"/>
      <c r="AB367" s="93"/>
      <c r="AC367" s="21">
        <v>316111</v>
      </c>
      <c r="AD367" s="157">
        <v>28008</v>
      </c>
      <c r="AE367" s="163" t="s">
        <v>1318</v>
      </c>
      <c r="AF367" s="167">
        <v>0.03</v>
      </c>
      <c r="AG367" s="169"/>
      <c r="AH367" s="166" t="s">
        <v>861</v>
      </c>
      <c r="AI367" s="166" t="s">
        <v>1251</v>
      </c>
      <c r="AJ367" s="1" t="s">
        <v>743</v>
      </c>
      <c r="AK367" s="62" t="s">
        <v>138</v>
      </c>
    </row>
    <row r="368" spans="1:37" customFormat="1" x14ac:dyDescent="0.25">
      <c r="A368" s="38"/>
      <c r="B368" s="137" t="s">
        <v>782</v>
      </c>
      <c r="C368" s="44"/>
      <c r="D368" s="39"/>
      <c r="E368" s="2" t="s">
        <v>79</v>
      </c>
      <c r="F368" s="44" t="s">
        <v>82</v>
      </c>
      <c r="G368" s="7" t="s">
        <v>1304</v>
      </c>
      <c r="H368" s="45">
        <v>6796</v>
      </c>
      <c r="I368" s="1">
        <v>487</v>
      </c>
      <c r="J368" s="1" t="s">
        <v>1303</v>
      </c>
      <c r="K368" s="1"/>
      <c r="L368" s="22" t="s">
        <v>1309</v>
      </c>
      <c r="M368" s="2" t="s">
        <v>81</v>
      </c>
      <c r="N368" s="93"/>
      <c r="O368" s="10" t="s">
        <v>1520</v>
      </c>
      <c r="P368" s="36"/>
      <c r="Q368" s="22">
        <v>95</v>
      </c>
      <c r="R368" s="10">
        <v>97</v>
      </c>
      <c r="S368" s="10">
        <v>94</v>
      </c>
      <c r="T368" s="10">
        <v>91</v>
      </c>
      <c r="U368" s="10">
        <v>71</v>
      </c>
      <c r="V368" s="10">
        <v>66</v>
      </c>
      <c r="W368" s="10">
        <v>66</v>
      </c>
      <c r="X368" s="175">
        <f t="shared" si="29"/>
        <v>-5</v>
      </c>
      <c r="Y368" s="32">
        <f t="shared" si="28"/>
        <v>0</v>
      </c>
      <c r="Z368" s="40" t="s">
        <v>1167</v>
      </c>
      <c r="AA368" s="63"/>
      <c r="AB368" s="93"/>
      <c r="AC368" s="93"/>
      <c r="AD368" s="26">
        <v>138541</v>
      </c>
      <c r="AE368" s="163" t="s">
        <v>1318</v>
      </c>
      <c r="AF368" s="167">
        <v>5.5E-2</v>
      </c>
      <c r="AG368" s="169"/>
      <c r="AH368" s="166" t="s">
        <v>861</v>
      </c>
      <c r="AI368" s="166" t="s">
        <v>1251</v>
      </c>
      <c r="AJ368" s="1" t="s">
        <v>1314</v>
      </c>
      <c r="AK368" s="62" t="s">
        <v>501</v>
      </c>
    </row>
    <row r="369" spans="1:37" customFormat="1" x14ac:dyDescent="0.25">
      <c r="A369" s="18"/>
      <c r="B369" s="137">
        <v>36423</v>
      </c>
      <c r="C369" s="44"/>
      <c r="D369" s="39"/>
      <c r="E369" s="11" t="s">
        <v>638</v>
      </c>
      <c r="F369" s="11" t="s">
        <v>183</v>
      </c>
      <c r="G369" s="45" t="s">
        <v>1304</v>
      </c>
      <c r="H369" s="26">
        <v>9800</v>
      </c>
      <c r="I369" s="10"/>
      <c r="J369" s="27"/>
      <c r="K369" s="10"/>
      <c r="L369" s="11"/>
      <c r="M369" s="11" t="s">
        <v>184</v>
      </c>
      <c r="N369" s="10" t="s">
        <v>1320</v>
      </c>
      <c r="O369" s="30" t="s">
        <v>402</v>
      </c>
      <c r="P369" s="53"/>
      <c r="Q369" s="10">
        <v>260</v>
      </c>
      <c r="R369" s="10">
        <v>114</v>
      </c>
      <c r="S369" s="10">
        <v>108</v>
      </c>
      <c r="T369" s="10">
        <v>169</v>
      </c>
      <c r="U369" s="10">
        <v>2</v>
      </c>
      <c r="V369" s="10">
        <v>146</v>
      </c>
      <c r="W369" s="10">
        <v>146</v>
      </c>
      <c r="X369" s="175">
        <f t="shared" si="29"/>
        <v>144</v>
      </c>
      <c r="Y369" s="35">
        <f t="shared" si="28"/>
        <v>0</v>
      </c>
      <c r="Z369" s="40" t="s">
        <v>1167</v>
      </c>
      <c r="AA369" s="62"/>
      <c r="AC369" s="26"/>
      <c r="AD369" s="26">
        <v>396044</v>
      </c>
      <c r="AE369" s="12" t="s">
        <v>1355</v>
      </c>
      <c r="AF369" s="128"/>
      <c r="AG369" s="126"/>
      <c r="AH369" s="52"/>
      <c r="AI369" s="52" t="s">
        <v>1251</v>
      </c>
      <c r="AJ369" s="10" t="s">
        <v>1136</v>
      </c>
      <c r="AK369" s="62" t="s">
        <v>499</v>
      </c>
    </row>
    <row r="370" spans="1:37" customFormat="1" ht="13.8" thickBot="1" x14ac:dyDescent="0.3">
      <c r="A370" s="38"/>
      <c r="B370" s="137" t="s">
        <v>782</v>
      </c>
      <c r="C370" s="44"/>
      <c r="D370" s="39"/>
      <c r="E370" s="44" t="s">
        <v>105</v>
      </c>
      <c r="F370" s="44" t="s">
        <v>106</v>
      </c>
      <c r="G370" s="7" t="s">
        <v>1304</v>
      </c>
      <c r="H370" s="45">
        <v>6838</v>
      </c>
      <c r="I370" s="1">
        <v>487</v>
      </c>
      <c r="J370" s="1" t="s">
        <v>1303</v>
      </c>
      <c r="K370" s="1"/>
      <c r="L370" s="22" t="s">
        <v>1309</v>
      </c>
      <c r="M370" s="2" t="s">
        <v>107</v>
      </c>
      <c r="N370" s="93"/>
      <c r="O370" s="10" t="s">
        <v>1520</v>
      </c>
      <c r="P370" s="36"/>
      <c r="Q370" s="10">
        <v>37</v>
      </c>
      <c r="R370" s="10">
        <v>17</v>
      </c>
      <c r="S370" s="10">
        <v>35</v>
      </c>
      <c r="T370" s="10">
        <v>73</v>
      </c>
      <c r="U370" s="10">
        <v>17</v>
      </c>
      <c r="V370" s="10">
        <v>17</v>
      </c>
      <c r="W370" s="10">
        <v>17</v>
      </c>
      <c r="X370" s="175">
        <f t="shared" si="29"/>
        <v>0</v>
      </c>
      <c r="Y370" s="32">
        <f t="shared" si="28"/>
        <v>0</v>
      </c>
      <c r="Z370" s="40" t="s">
        <v>1167</v>
      </c>
      <c r="AA370" s="115"/>
      <c r="AB370" s="93"/>
      <c r="AC370" s="21">
        <v>332574</v>
      </c>
      <c r="AD370" s="26">
        <v>138554</v>
      </c>
      <c r="AE370" s="163" t="s">
        <v>1318</v>
      </c>
      <c r="AF370" s="167">
        <v>5.5E-2</v>
      </c>
      <c r="AG370" s="169"/>
      <c r="AH370" s="166" t="s">
        <v>861</v>
      </c>
      <c r="AI370" s="166" t="s">
        <v>1251</v>
      </c>
      <c r="AJ370" s="39" t="s">
        <v>1314</v>
      </c>
      <c r="AK370" s="62" t="s">
        <v>497</v>
      </c>
    </row>
    <row r="371" spans="1:37" customFormat="1" ht="14.4" thickTop="1" thickBot="1" x14ac:dyDescent="0.3">
      <c r="A371" s="153"/>
      <c r="B371" s="112">
        <v>36325</v>
      </c>
      <c r="C371" s="2"/>
      <c r="D371" s="1"/>
      <c r="E371" s="155" t="s">
        <v>475</v>
      </c>
      <c r="F371" s="155" t="s">
        <v>474</v>
      </c>
      <c r="G371" s="228" t="s">
        <v>1304</v>
      </c>
      <c r="H371" s="21">
        <v>6673</v>
      </c>
      <c r="I371" s="230"/>
      <c r="J371" s="255"/>
      <c r="K371" s="230"/>
      <c r="L371" s="257"/>
      <c r="M371" s="257" t="s">
        <v>883</v>
      </c>
      <c r="N371" s="230" t="s">
        <v>1320</v>
      </c>
      <c r="O371" s="161" t="s">
        <v>873</v>
      </c>
      <c r="P371" s="232"/>
      <c r="Q371" s="22">
        <v>893</v>
      </c>
      <c r="R371" s="22">
        <v>847</v>
      </c>
      <c r="S371" s="22">
        <v>635</v>
      </c>
      <c r="T371" s="22">
        <v>853</v>
      </c>
      <c r="U371" s="22">
        <v>861</v>
      </c>
      <c r="V371" s="22">
        <v>893</v>
      </c>
      <c r="W371" s="22">
        <v>893</v>
      </c>
      <c r="X371" s="175">
        <f t="shared" si="29"/>
        <v>32</v>
      </c>
      <c r="Y371" s="233">
        <f t="shared" ref="Y371:Y398" si="30">+W371-V371</f>
        <v>0</v>
      </c>
      <c r="Z371" s="40" t="s">
        <v>1167</v>
      </c>
      <c r="AA371" s="234"/>
      <c r="AB371" s="231"/>
      <c r="AC371" s="229"/>
      <c r="AD371" s="21">
        <v>156258</v>
      </c>
      <c r="AE371" s="256" t="s">
        <v>1355</v>
      </c>
      <c r="AF371" s="235">
        <v>0.06</v>
      </c>
      <c r="AG371" s="259"/>
      <c r="AH371" s="237" t="s">
        <v>861</v>
      </c>
      <c r="AI371" s="237" t="s">
        <v>1251</v>
      </c>
      <c r="AJ371" s="22"/>
      <c r="AK371" s="62" t="s">
        <v>500</v>
      </c>
    </row>
    <row r="372" spans="1:37" customFormat="1" ht="14.4" thickTop="1" thickBot="1" x14ac:dyDescent="0.3">
      <c r="A372" s="154"/>
      <c r="B372" s="112" t="s">
        <v>782</v>
      </c>
      <c r="C372" s="2"/>
      <c r="D372" s="1"/>
      <c r="E372" s="260" t="s">
        <v>1418</v>
      </c>
      <c r="F372" s="2" t="s">
        <v>1419</v>
      </c>
      <c r="G372" s="228" t="s">
        <v>1304</v>
      </c>
      <c r="H372" s="7">
        <v>5387</v>
      </c>
      <c r="I372" s="245">
        <v>447</v>
      </c>
      <c r="J372" s="245" t="s">
        <v>1303</v>
      </c>
      <c r="K372" s="245"/>
      <c r="L372" s="230" t="s">
        <v>1309</v>
      </c>
      <c r="M372" s="246" t="s">
        <v>1420</v>
      </c>
      <c r="N372" s="231"/>
      <c r="O372" s="22" t="s">
        <v>1415</v>
      </c>
      <c r="P372" s="232"/>
      <c r="Q372" s="22">
        <v>52</v>
      </c>
      <c r="R372" s="22">
        <v>50</v>
      </c>
      <c r="S372" s="22">
        <v>109</v>
      </c>
      <c r="T372" s="22">
        <v>114</v>
      </c>
      <c r="U372" s="22">
        <v>49</v>
      </c>
      <c r="V372" s="22">
        <v>91</v>
      </c>
      <c r="W372" s="22">
        <v>91</v>
      </c>
      <c r="X372" s="175">
        <f t="shared" si="29"/>
        <v>42</v>
      </c>
      <c r="Y372" s="233">
        <f t="shared" si="30"/>
        <v>0</v>
      </c>
      <c r="Z372" s="40" t="s">
        <v>1167</v>
      </c>
      <c r="AA372" s="234"/>
      <c r="AB372" s="231"/>
      <c r="AC372" s="229">
        <v>313292</v>
      </c>
      <c r="AD372" s="21">
        <v>133482</v>
      </c>
      <c r="AE372" s="247" t="s">
        <v>1318</v>
      </c>
      <c r="AF372" s="261">
        <v>0.33</v>
      </c>
      <c r="AG372" s="262">
        <v>9908</v>
      </c>
      <c r="AH372" s="230" t="s">
        <v>521</v>
      </c>
      <c r="AI372" s="237" t="s">
        <v>1251</v>
      </c>
      <c r="AJ372" s="1" t="s">
        <v>1379</v>
      </c>
      <c r="AK372" s="62" t="s">
        <v>496</v>
      </c>
    </row>
    <row r="373" spans="1:37" s="93" customFormat="1" ht="14.4" hidden="1" thickTop="1" thickBot="1" x14ac:dyDescent="0.3">
      <c r="A373" s="18"/>
      <c r="B373" s="137" t="s">
        <v>782</v>
      </c>
      <c r="C373" s="44"/>
      <c r="D373" s="39"/>
      <c r="E373" s="155" t="s">
        <v>1534</v>
      </c>
      <c r="F373" s="155" t="s">
        <v>510</v>
      </c>
      <c r="G373" s="228" t="s">
        <v>1304</v>
      </c>
      <c r="H373" s="21">
        <v>9745</v>
      </c>
      <c r="I373" s="230"/>
      <c r="J373" s="255"/>
      <c r="K373" s="230"/>
      <c r="L373" s="257"/>
      <c r="M373" s="257" t="s">
        <v>1534</v>
      </c>
      <c r="N373" s="230">
        <v>0</v>
      </c>
      <c r="O373" s="161" t="s">
        <v>466</v>
      </c>
      <c r="P373" s="232"/>
      <c r="Q373" s="22"/>
      <c r="R373" s="22"/>
      <c r="S373" s="22"/>
      <c r="T373" s="22"/>
      <c r="U373" s="22"/>
      <c r="V373" s="22"/>
      <c r="W373" s="22"/>
      <c r="X373" s="175">
        <f t="shared" si="29"/>
        <v>0</v>
      </c>
      <c r="Y373" s="233">
        <f t="shared" si="30"/>
        <v>0</v>
      </c>
      <c r="Z373" s="115" t="s">
        <v>1300</v>
      </c>
      <c r="AA373" s="234"/>
      <c r="AB373" s="231"/>
      <c r="AC373" s="258"/>
      <c r="AD373" s="21"/>
      <c r="AE373" s="256" t="s">
        <v>1355</v>
      </c>
      <c r="AF373" s="235">
        <v>0.03</v>
      </c>
      <c r="AG373" s="259"/>
      <c r="AH373" s="237" t="s">
        <v>861</v>
      </c>
      <c r="AI373" s="237" t="s">
        <v>1251</v>
      </c>
      <c r="AJ373" s="22" t="s">
        <v>766</v>
      </c>
    </row>
    <row r="374" spans="1:37" customFormat="1" ht="14.4" thickTop="1" thickBot="1" x14ac:dyDescent="0.3">
      <c r="A374" s="153"/>
      <c r="B374" s="112" t="s">
        <v>782</v>
      </c>
      <c r="C374" s="2"/>
      <c r="D374" s="1"/>
      <c r="E374" s="2" t="s">
        <v>1418</v>
      </c>
      <c r="F374" s="2" t="s">
        <v>108</v>
      </c>
      <c r="G374" s="228" t="s">
        <v>1304</v>
      </c>
      <c r="H374" s="7">
        <v>6856</v>
      </c>
      <c r="I374" s="245">
        <v>550</v>
      </c>
      <c r="J374" s="245" t="s">
        <v>1303</v>
      </c>
      <c r="K374" s="245"/>
      <c r="L374" s="230" t="s">
        <v>1309</v>
      </c>
      <c r="M374" s="246" t="s">
        <v>1420</v>
      </c>
      <c r="N374" s="231"/>
      <c r="O374" s="22" t="s">
        <v>1520</v>
      </c>
      <c r="P374" s="232"/>
      <c r="Q374" s="22">
        <v>8</v>
      </c>
      <c r="R374" s="22">
        <v>6</v>
      </c>
      <c r="S374" s="22">
        <v>6</v>
      </c>
      <c r="T374" s="22">
        <v>6</v>
      </c>
      <c r="U374" s="22">
        <v>6</v>
      </c>
      <c r="V374" s="22">
        <v>6</v>
      </c>
      <c r="W374" s="22">
        <v>6</v>
      </c>
      <c r="X374" s="175">
        <f t="shared" si="29"/>
        <v>0</v>
      </c>
      <c r="Y374" s="233">
        <f t="shared" si="30"/>
        <v>0</v>
      </c>
      <c r="Z374" s="40" t="s">
        <v>1167</v>
      </c>
      <c r="AA374" s="234"/>
      <c r="AB374" s="231"/>
      <c r="AC374" s="229">
        <v>313535</v>
      </c>
      <c r="AD374" s="157">
        <v>138534</v>
      </c>
      <c r="AE374" s="247" t="s">
        <v>1318</v>
      </c>
      <c r="AF374" s="261">
        <v>0.33</v>
      </c>
      <c r="AG374" s="262">
        <v>9908</v>
      </c>
      <c r="AH374" s="230" t="s">
        <v>521</v>
      </c>
      <c r="AI374" s="237" t="s">
        <v>1251</v>
      </c>
      <c r="AJ374" s="1" t="s">
        <v>1379</v>
      </c>
      <c r="AK374" s="62" t="s">
        <v>496</v>
      </c>
    </row>
    <row r="375" spans="1:37" customFormat="1" ht="13.8" thickTop="1" x14ac:dyDescent="0.25">
      <c r="A375" s="153"/>
      <c r="B375" s="112" t="s">
        <v>782</v>
      </c>
      <c r="C375" s="2"/>
      <c r="D375" s="1"/>
      <c r="E375" s="2" t="s">
        <v>1328</v>
      </c>
      <c r="F375" s="2" t="s">
        <v>1329</v>
      </c>
      <c r="G375" s="7" t="s">
        <v>1304</v>
      </c>
      <c r="H375" s="7">
        <v>5893</v>
      </c>
      <c r="I375" s="1">
        <v>427</v>
      </c>
      <c r="J375" s="1" t="s">
        <v>1303</v>
      </c>
      <c r="K375" s="1"/>
      <c r="L375" s="22" t="s">
        <v>1309</v>
      </c>
      <c r="M375" s="2" t="s">
        <v>1341</v>
      </c>
      <c r="N375" s="93"/>
      <c r="O375" s="22" t="s">
        <v>1311</v>
      </c>
      <c r="P375" s="36"/>
      <c r="Q375" s="22">
        <v>30</v>
      </c>
      <c r="R375" s="22">
        <v>41</v>
      </c>
      <c r="S375" s="22">
        <v>31</v>
      </c>
      <c r="T375" s="22">
        <v>48</v>
      </c>
      <c r="U375" s="159">
        <v>0</v>
      </c>
      <c r="V375" s="159">
        <v>0</v>
      </c>
      <c r="W375" s="159">
        <v>0</v>
      </c>
      <c r="X375" s="175">
        <f t="shared" si="29"/>
        <v>0</v>
      </c>
      <c r="Y375" s="32">
        <f t="shared" si="30"/>
        <v>0</v>
      </c>
      <c r="Z375" s="40" t="s">
        <v>545</v>
      </c>
      <c r="AA375" s="115"/>
      <c r="AB375" s="93"/>
      <c r="AC375" s="21">
        <v>313444</v>
      </c>
      <c r="AD375" s="21">
        <v>133192</v>
      </c>
      <c r="AE375" s="163" t="s">
        <v>1318</v>
      </c>
      <c r="AF375" s="167">
        <v>6.5000000000000002E-2</v>
      </c>
      <c r="AG375" s="169"/>
      <c r="AH375" s="166" t="s">
        <v>861</v>
      </c>
      <c r="AI375" s="166" t="s">
        <v>1251</v>
      </c>
      <c r="AJ375" s="1" t="s">
        <v>702</v>
      </c>
      <c r="AK375" s="62" t="s">
        <v>496</v>
      </c>
    </row>
    <row r="376" spans="1:37" customFormat="1" x14ac:dyDescent="0.25">
      <c r="A376" s="154"/>
      <c r="B376" s="112" t="s">
        <v>782</v>
      </c>
      <c r="C376" s="2"/>
      <c r="D376" s="1"/>
      <c r="E376" s="2" t="s">
        <v>1328</v>
      </c>
      <c r="F376" s="2" t="s">
        <v>1343</v>
      </c>
      <c r="G376" s="7" t="s">
        <v>1304</v>
      </c>
      <c r="H376" s="7">
        <v>6073</v>
      </c>
      <c r="I376" s="1">
        <v>429</v>
      </c>
      <c r="J376" s="1" t="s">
        <v>1303</v>
      </c>
      <c r="K376" s="1"/>
      <c r="L376" s="22" t="s">
        <v>1309</v>
      </c>
      <c r="M376" s="2" t="s">
        <v>1341</v>
      </c>
      <c r="N376" s="93"/>
      <c r="O376" s="22" t="s">
        <v>1311</v>
      </c>
      <c r="P376" s="36"/>
      <c r="Q376" s="22">
        <v>57</v>
      </c>
      <c r="R376" s="22">
        <v>23</v>
      </c>
      <c r="S376" s="22">
        <v>47</v>
      </c>
      <c r="T376" s="22">
        <v>32</v>
      </c>
      <c r="U376" s="159">
        <v>0</v>
      </c>
      <c r="V376" s="159">
        <v>0</v>
      </c>
      <c r="W376" s="159">
        <v>0</v>
      </c>
      <c r="X376" s="175">
        <f t="shared" si="29"/>
        <v>0</v>
      </c>
      <c r="Y376" s="32">
        <f t="shared" si="30"/>
        <v>0</v>
      </c>
      <c r="Z376" s="40" t="s">
        <v>545</v>
      </c>
      <c r="AA376" s="63"/>
      <c r="AB376" s="93"/>
      <c r="AC376" s="21">
        <v>313389</v>
      </c>
      <c r="AD376" s="157">
        <v>133160</v>
      </c>
      <c r="AE376" s="163" t="s">
        <v>1318</v>
      </c>
      <c r="AF376" s="167">
        <v>6.5000000000000002E-2</v>
      </c>
      <c r="AG376" s="169"/>
      <c r="AH376" s="166" t="s">
        <v>861</v>
      </c>
      <c r="AI376" s="166" t="s">
        <v>1251</v>
      </c>
      <c r="AJ376" s="1" t="s">
        <v>702</v>
      </c>
      <c r="AK376" s="62" t="s">
        <v>496</v>
      </c>
    </row>
    <row r="377" spans="1:37" customFormat="1" hidden="1" x14ac:dyDescent="0.25">
      <c r="A377" s="18"/>
      <c r="B377" s="137" t="s">
        <v>782</v>
      </c>
      <c r="C377" s="44"/>
      <c r="D377" s="39"/>
      <c r="E377" s="2" t="s">
        <v>1161</v>
      </c>
      <c r="F377" s="44" t="s">
        <v>514</v>
      </c>
      <c r="G377" s="7" t="s">
        <v>1304</v>
      </c>
      <c r="H377" s="45">
        <v>5369</v>
      </c>
      <c r="I377" s="1">
        <v>460</v>
      </c>
      <c r="J377" s="1" t="s">
        <v>1346</v>
      </c>
      <c r="K377" s="1"/>
      <c r="L377" s="22" t="s">
        <v>1309</v>
      </c>
      <c r="M377" s="2" t="s">
        <v>1454</v>
      </c>
      <c r="N377" s="93"/>
      <c r="O377" s="10" t="s">
        <v>515</v>
      </c>
      <c r="P377" s="36"/>
      <c r="Q377" s="10"/>
      <c r="R377" s="10"/>
      <c r="S377" s="10"/>
      <c r="T377" s="10"/>
      <c r="U377" s="10"/>
      <c r="V377" s="10"/>
      <c r="W377" s="10"/>
      <c r="X377" s="175">
        <f t="shared" si="29"/>
        <v>0</v>
      </c>
      <c r="Y377" s="32">
        <f t="shared" si="30"/>
        <v>0</v>
      </c>
      <c r="Z377" s="117" t="s">
        <v>1135</v>
      </c>
      <c r="AA377" s="63"/>
      <c r="AB377" s="93"/>
      <c r="AC377" s="93"/>
      <c r="AD377" s="26">
        <v>28557</v>
      </c>
      <c r="AE377" s="163" t="s">
        <v>1318</v>
      </c>
      <c r="AF377" s="167"/>
      <c r="AG377" s="169"/>
      <c r="AH377" s="166"/>
      <c r="AI377" s="166" t="s">
        <v>1251</v>
      </c>
      <c r="AJ377" s="39" t="s">
        <v>1314</v>
      </c>
    </row>
    <row r="378" spans="1:37" customFormat="1" x14ac:dyDescent="0.25">
      <c r="A378" s="153"/>
      <c r="B378" s="112" t="s">
        <v>782</v>
      </c>
      <c r="C378" s="155"/>
      <c r="D378" s="22"/>
      <c r="E378" s="2" t="s">
        <v>1328</v>
      </c>
      <c r="F378" s="2" t="s">
        <v>1359</v>
      </c>
      <c r="G378" s="7" t="s">
        <v>1304</v>
      </c>
      <c r="H378" s="7">
        <v>6649</v>
      </c>
      <c r="I378" s="1">
        <v>429</v>
      </c>
      <c r="J378" s="1" t="s">
        <v>1303</v>
      </c>
      <c r="K378" s="1"/>
      <c r="L378" s="22" t="s">
        <v>1309</v>
      </c>
      <c r="M378" s="2" t="s">
        <v>1341</v>
      </c>
      <c r="N378" s="93"/>
      <c r="O378" s="22" t="s">
        <v>1311</v>
      </c>
      <c r="P378" s="36"/>
      <c r="Q378" s="22">
        <v>58</v>
      </c>
      <c r="R378" s="22">
        <v>22</v>
      </c>
      <c r="S378" s="22">
        <v>32</v>
      </c>
      <c r="T378" s="22">
        <v>34</v>
      </c>
      <c r="U378" s="159">
        <v>0</v>
      </c>
      <c r="V378" s="159">
        <v>0</v>
      </c>
      <c r="W378" s="159">
        <v>0</v>
      </c>
      <c r="X378" s="175">
        <f t="shared" si="29"/>
        <v>0</v>
      </c>
      <c r="Y378" s="32">
        <f t="shared" si="30"/>
        <v>0</v>
      </c>
      <c r="Z378" s="40" t="s">
        <v>545</v>
      </c>
      <c r="AA378" s="63"/>
      <c r="AB378" s="93"/>
      <c r="AC378" s="21">
        <v>313339</v>
      </c>
      <c r="AD378" s="21">
        <v>133120</v>
      </c>
      <c r="AE378" s="163" t="s">
        <v>1318</v>
      </c>
      <c r="AF378" s="167">
        <v>6.5000000000000002E-2</v>
      </c>
      <c r="AG378" s="169"/>
      <c r="AH378" s="166" t="s">
        <v>861</v>
      </c>
      <c r="AI378" s="166" t="s">
        <v>1251</v>
      </c>
      <c r="AJ378" s="1" t="s">
        <v>702</v>
      </c>
      <c r="AK378" s="62" t="s">
        <v>496</v>
      </c>
    </row>
    <row r="379" spans="1:37" customFormat="1" x14ac:dyDescent="0.25">
      <c r="A379" s="38"/>
      <c r="B379" s="137" t="s">
        <v>782</v>
      </c>
      <c r="C379" s="44"/>
      <c r="D379" s="39"/>
      <c r="E379" s="44" t="s">
        <v>795</v>
      </c>
      <c r="F379" s="44" t="s">
        <v>796</v>
      </c>
      <c r="G379" s="45" t="s">
        <v>1304</v>
      </c>
      <c r="H379" s="45">
        <v>6668</v>
      </c>
      <c r="I379" s="39">
        <v>479</v>
      </c>
      <c r="J379" s="39" t="s">
        <v>1303</v>
      </c>
      <c r="K379" s="39"/>
      <c r="L379" s="10" t="s">
        <v>1309</v>
      </c>
      <c r="M379" s="44" t="s">
        <v>797</v>
      </c>
      <c r="O379" s="10" t="s">
        <v>600</v>
      </c>
      <c r="P379" s="53"/>
      <c r="Q379" s="10">
        <v>190</v>
      </c>
      <c r="R379" s="10">
        <v>232</v>
      </c>
      <c r="S379" s="10">
        <v>404</v>
      </c>
      <c r="T379" s="10">
        <v>412</v>
      </c>
      <c r="U379" s="10">
        <v>268</v>
      </c>
      <c r="V379" s="10">
        <v>249</v>
      </c>
      <c r="W379" s="10">
        <v>249</v>
      </c>
      <c r="X379" s="175">
        <f t="shared" si="29"/>
        <v>-19</v>
      </c>
      <c r="Y379" s="35">
        <f t="shared" si="30"/>
        <v>0</v>
      </c>
      <c r="Z379" s="40" t="s">
        <v>1167</v>
      </c>
      <c r="AA379" s="62"/>
      <c r="AC379" s="26">
        <v>357789</v>
      </c>
      <c r="AD379" s="26">
        <v>538874</v>
      </c>
      <c r="AE379" s="48" t="s">
        <v>1355</v>
      </c>
      <c r="AF379" s="128">
        <v>6.5000000000000002E-2</v>
      </c>
      <c r="AG379" s="125"/>
      <c r="AH379" s="52" t="s">
        <v>861</v>
      </c>
      <c r="AI379" s="52" t="s">
        <v>1251</v>
      </c>
      <c r="AJ379" s="39" t="s">
        <v>733</v>
      </c>
      <c r="AK379" s="62" t="s">
        <v>496</v>
      </c>
    </row>
    <row r="380" spans="1:37" s="212" customFormat="1" x14ac:dyDescent="0.25">
      <c r="A380" s="154"/>
      <c r="B380" s="112">
        <v>36325</v>
      </c>
      <c r="C380" s="2"/>
      <c r="D380" s="1"/>
      <c r="E380" s="155" t="s">
        <v>38</v>
      </c>
      <c r="F380" s="155" t="s">
        <v>31</v>
      </c>
      <c r="G380" s="7" t="s">
        <v>1304</v>
      </c>
      <c r="H380" s="21">
        <v>9854</v>
      </c>
      <c r="I380" s="22"/>
      <c r="J380" s="158"/>
      <c r="K380" s="22"/>
      <c r="L380" s="155"/>
      <c r="M380" s="155"/>
      <c r="N380" s="22" t="s">
        <v>1320</v>
      </c>
      <c r="O380" s="10" t="s">
        <v>873</v>
      </c>
      <c r="P380" s="36"/>
      <c r="Q380" s="22"/>
      <c r="R380" s="22">
        <v>9</v>
      </c>
      <c r="S380" s="22">
        <v>0</v>
      </c>
      <c r="T380" s="22">
        <v>160</v>
      </c>
      <c r="U380" s="22">
        <v>210</v>
      </c>
      <c r="V380" s="22">
        <v>96</v>
      </c>
      <c r="W380" s="22">
        <v>96</v>
      </c>
      <c r="X380" s="175">
        <f t="shared" si="29"/>
        <v>-114</v>
      </c>
      <c r="Y380" s="32">
        <f t="shared" si="30"/>
        <v>0</v>
      </c>
      <c r="Z380" s="40" t="s">
        <v>1167</v>
      </c>
      <c r="AA380" s="63"/>
      <c r="AB380" s="93"/>
      <c r="AC380" s="21"/>
      <c r="AD380" s="21">
        <v>586339</v>
      </c>
      <c r="AE380" s="160" t="s">
        <v>1355</v>
      </c>
      <c r="AF380" s="167"/>
      <c r="AG380" s="170"/>
      <c r="AH380" s="166"/>
      <c r="AI380" s="166" t="s">
        <v>1251</v>
      </c>
      <c r="AJ380" s="22"/>
      <c r="AK380" s="215" t="s">
        <v>499</v>
      </c>
    </row>
    <row r="381" spans="1:37" customFormat="1" x14ac:dyDescent="0.25">
      <c r="A381" s="154"/>
      <c r="B381" s="112"/>
      <c r="C381" s="2"/>
      <c r="D381" s="1"/>
      <c r="E381" s="2" t="s">
        <v>1193</v>
      </c>
      <c r="F381" s="2" t="s">
        <v>1194</v>
      </c>
      <c r="G381" s="7" t="s">
        <v>1304</v>
      </c>
      <c r="H381" s="7">
        <v>5310</v>
      </c>
      <c r="I381" s="1">
        <v>447</v>
      </c>
      <c r="J381" s="1" t="s">
        <v>1303</v>
      </c>
      <c r="K381" s="1"/>
      <c r="L381" s="22" t="s">
        <v>1309</v>
      </c>
      <c r="M381" s="2" t="s">
        <v>1483</v>
      </c>
      <c r="N381" s="93"/>
      <c r="O381" s="22" t="s">
        <v>1415</v>
      </c>
      <c r="P381" s="36"/>
      <c r="Q381" s="22">
        <v>209</v>
      </c>
      <c r="R381" s="22">
        <v>153</v>
      </c>
      <c r="S381" s="22">
        <v>178</v>
      </c>
      <c r="T381" s="22">
        <v>164</v>
      </c>
      <c r="U381" s="22">
        <v>65</v>
      </c>
      <c r="V381" s="22">
        <v>189</v>
      </c>
      <c r="W381" s="22">
        <v>189</v>
      </c>
      <c r="X381" s="175">
        <f t="shared" si="29"/>
        <v>124</v>
      </c>
      <c r="Y381" s="32">
        <f t="shared" si="30"/>
        <v>0</v>
      </c>
      <c r="Z381" s="40" t="s">
        <v>1167</v>
      </c>
      <c r="AA381" s="63"/>
      <c r="AB381" s="93"/>
      <c r="AC381" s="21">
        <v>313313</v>
      </c>
      <c r="AD381" s="21">
        <v>202284</v>
      </c>
      <c r="AE381" s="163" t="s">
        <v>1318</v>
      </c>
      <c r="AF381" s="167">
        <v>-0.80300000000000005</v>
      </c>
      <c r="AG381" s="169">
        <v>9811</v>
      </c>
      <c r="AH381" s="166" t="s">
        <v>1192</v>
      </c>
      <c r="AI381" s="166" t="s">
        <v>1251</v>
      </c>
      <c r="AJ381" s="1" t="s">
        <v>741</v>
      </c>
      <c r="AK381" s="62" t="s">
        <v>498</v>
      </c>
    </row>
    <row r="382" spans="1:37" customFormat="1" hidden="1" x14ac:dyDescent="0.25">
      <c r="A382" s="154"/>
      <c r="B382" s="112" t="s">
        <v>782</v>
      </c>
      <c r="C382" s="2"/>
      <c r="D382" s="1"/>
      <c r="E382" s="2" t="s">
        <v>1455</v>
      </c>
      <c r="F382" s="2" t="s">
        <v>551</v>
      </c>
      <c r="G382" s="7" t="s">
        <v>1304</v>
      </c>
      <c r="H382" s="7">
        <v>9669</v>
      </c>
      <c r="I382" s="1">
        <v>460</v>
      </c>
      <c r="J382" s="1" t="s">
        <v>1303</v>
      </c>
      <c r="K382" s="1"/>
      <c r="L382" s="22" t="s">
        <v>1309</v>
      </c>
      <c r="M382" s="2" t="s">
        <v>1455</v>
      </c>
      <c r="N382" s="93"/>
      <c r="O382" s="22" t="s">
        <v>515</v>
      </c>
      <c r="P382" s="36"/>
      <c r="Q382" s="22"/>
      <c r="R382" s="22"/>
      <c r="S382" s="22"/>
      <c r="T382" s="22"/>
      <c r="U382" s="22"/>
      <c r="V382" s="22"/>
      <c r="W382" s="22"/>
      <c r="X382" s="175">
        <f t="shared" si="29"/>
        <v>0</v>
      </c>
      <c r="Y382" s="32">
        <f t="shared" si="30"/>
        <v>0</v>
      </c>
      <c r="Z382" s="115" t="s">
        <v>271</v>
      </c>
      <c r="AA382" s="63"/>
      <c r="AB382" s="93"/>
      <c r="AC382" s="21">
        <v>309417</v>
      </c>
      <c r="AD382" s="21">
        <v>26402</v>
      </c>
      <c r="AE382" s="163" t="s">
        <v>1318</v>
      </c>
      <c r="AF382" s="143">
        <v>0.33</v>
      </c>
      <c r="AG382" s="60">
        <v>9909</v>
      </c>
      <c r="AH382" s="22" t="s">
        <v>521</v>
      </c>
      <c r="AI382" s="166" t="s">
        <v>1251</v>
      </c>
      <c r="AJ382" s="1" t="s">
        <v>552</v>
      </c>
    </row>
    <row r="383" spans="1:37" customFormat="1" x14ac:dyDescent="0.25">
      <c r="A383" s="154"/>
      <c r="B383" s="112"/>
      <c r="C383" s="2"/>
      <c r="D383" s="1"/>
      <c r="E383" s="155" t="s">
        <v>1544</v>
      </c>
      <c r="F383" s="44" t="s">
        <v>971</v>
      </c>
      <c r="G383" s="7"/>
      <c r="H383" s="45">
        <v>6500</v>
      </c>
      <c r="I383" s="22"/>
      <c r="J383" s="158"/>
      <c r="K383" s="22"/>
      <c r="L383" s="22"/>
      <c r="M383" s="155"/>
      <c r="N383" s="22"/>
      <c r="O383" s="10" t="s">
        <v>873</v>
      </c>
      <c r="P383" s="36"/>
      <c r="Q383" s="22">
        <v>585</v>
      </c>
      <c r="R383" s="22">
        <v>258</v>
      </c>
      <c r="S383" s="22">
        <v>343</v>
      </c>
      <c r="T383" s="22">
        <v>469</v>
      </c>
      <c r="U383" s="22">
        <v>175</v>
      </c>
      <c r="V383" s="22">
        <v>161</v>
      </c>
      <c r="W383" s="22">
        <v>161</v>
      </c>
      <c r="X383" s="175">
        <f t="shared" si="29"/>
        <v>-14</v>
      </c>
      <c r="Y383" s="32">
        <f t="shared" si="30"/>
        <v>0</v>
      </c>
      <c r="Z383" s="40" t="s">
        <v>1167</v>
      </c>
      <c r="AA383" s="63"/>
      <c r="AB383" s="93"/>
      <c r="AC383" s="157"/>
      <c r="AD383" s="157">
        <v>138578</v>
      </c>
      <c r="AE383" s="160"/>
      <c r="AF383" s="167"/>
      <c r="AG383" s="169"/>
      <c r="AH383" s="166"/>
      <c r="AI383" s="166"/>
      <c r="AJ383" s="22"/>
      <c r="AK383" s="62" t="s">
        <v>498</v>
      </c>
    </row>
    <row r="384" spans="1:37" customFormat="1" x14ac:dyDescent="0.25">
      <c r="A384" s="154"/>
      <c r="B384" s="112">
        <v>36325</v>
      </c>
      <c r="C384" s="2"/>
      <c r="D384" s="1"/>
      <c r="E384" s="155" t="s">
        <v>274</v>
      </c>
      <c r="F384" s="155" t="s">
        <v>694</v>
      </c>
      <c r="G384" s="7" t="s">
        <v>1304</v>
      </c>
      <c r="H384" s="21">
        <v>6542</v>
      </c>
      <c r="I384" s="22"/>
      <c r="J384" s="158"/>
      <c r="K384" s="22"/>
      <c r="L384" s="155"/>
      <c r="M384" s="155"/>
      <c r="N384" s="22" t="s">
        <v>1320</v>
      </c>
      <c r="O384" s="30" t="s">
        <v>600</v>
      </c>
      <c r="P384" s="36"/>
      <c r="Q384" s="22">
        <v>425</v>
      </c>
      <c r="R384" s="22">
        <v>559</v>
      </c>
      <c r="S384" s="22">
        <v>622</v>
      </c>
      <c r="T384" s="22">
        <v>597</v>
      </c>
      <c r="U384" s="22">
        <v>537</v>
      </c>
      <c r="V384" s="22">
        <v>543</v>
      </c>
      <c r="W384" s="22">
        <v>543</v>
      </c>
      <c r="X384" s="175">
        <f t="shared" si="29"/>
        <v>6</v>
      </c>
      <c r="Y384" s="32">
        <f t="shared" si="30"/>
        <v>0</v>
      </c>
      <c r="Z384" s="40" t="s">
        <v>1167</v>
      </c>
      <c r="AA384" s="63"/>
      <c r="AB384" s="93"/>
      <c r="AC384" s="21"/>
      <c r="AD384" s="21">
        <v>138578</v>
      </c>
      <c r="AE384" s="160" t="s">
        <v>1355</v>
      </c>
      <c r="AF384" s="167"/>
      <c r="AG384" s="170"/>
      <c r="AH384" s="166"/>
      <c r="AI384" s="166" t="s">
        <v>1251</v>
      </c>
      <c r="AJ384" s="22"/>
      <c r="AK384" s="62" t="s">
        <v>498</v>
      </c>
    </row>
    <row r="385" spans="1:37" customFormat="1" hidden="1" x14ac:dyDescent="0.25">
      <c r="A385" s="38"/>
      <c r="B385" s="137" t="s">
        <v>782</v>
      </c>
      <c r="C385" s="44"/>
      <c r="D385" s="39"/>
      <c r="E385" s="44" t="s">
        <v>54</v>
      </c>
      <c r="F385" s="44" t="s">
        <v>557</v>
      </c>
      <c r="G385" s="7" t="s">
        <v>1304</v>
      </c>
      <c r="H385" s="45">
        <v>4251</v>
      </c>
      <c r="I385" s="1">
        <v>555</v>
      </c>
      <c r="J385" s="1" t="s">
        <v>1303</v>
      </c>
      <c r="K385" s="1"/>
      <c r="L385" s="22" t="s">
        <v>1309</v>
      </c>
      <c r="M385" s="2" t="s">
        <v>54</v>
      </c>
      <c r="N385" s="93"/>
      <c r="O385" s="10" t="s">
        <v>556</v>
      </c>
      <c r="P385" s="36"/>
      <c r="Q385" s="22">
        <v>39</v>
      </c>
      <c r="R385" s="10"/>
      <c r="S385" s="10"/>
      <c r="T385" s="10"/>
      <c r="U385" s="10"/>
      <c r="V385" s="10"/>
      <c r="W385" s="10"/>
      <c r="X385" s="175">
        <f t="shared" si="29"/>
        <v>0</v>
      </c>
      <c r="Y385" s="32">
        <f t="shared" si="30"/>
        <v>0</v>
      </c>
      <c r="Z385" s="40" t="s">
        <v>1326</v>
      </c>
      <c r="AA385" s="63"/>
      <c r="AB385" s="93"/>
      <c r="AC385" s="21">
        <v>309482</v>
      </c>
      <c r="AD385" s="26">
        <v>138863</v>
      </c>
      <c r="AE385" s="163" t="s">
        <v>1318</v>
      </c>
      <c r="AF385" s="167">
        <v>0.1</v>
      </c>
      <c r="AG385" s="169">
        <v>9812</v>
      </c>
      <c r="AH385" s="166" t="s">
        <v>916</v>
      </c>
      <c r="AI385" s="166" t="s">
        <v>1251</v>
      </c>
      <c r="AJ385" s="39" t="s">
        <v>723</v>
      </c>
      <c r="AK385" s="62" t="s">
        <v>497</v>
      </c>
    </row>
    <row r="386" spans="1:37" s="93" customFormat="1" ht="21" hidden="1" x14ac:dyDescent="0.25">
      <c r="A386" s="153"/>
      <c r="B386" s="112" t="s">
        <v>782</v>
      </c>
      <c r="C386" s="2"/>
      <c r="D386" s="1"/>
      <c r="E386" s="2" t="s">
        <v>1452</v>
      </c>
      <c r="F386" s="2" t="s">
        <v>557</v>
      </c>
      <c r="G386" s="7" t="s">
        <v>1304</v>
      </c>
      <c r="H386" s="7">
        <v>4251</v>
      </c>
      <c r="I386" s="1">
        <v>555</v>
      </c>
      <c r="J386" s="1" t="s">
        <v>1303</v>
      </c>
      <c r="K386" s="1"/>
      <c r="L386" s="22" t="s">
        <v>1309</v>
      </c>
      <c r="M386" s="2" t="s">
        <v>144</v>
      </c>
      <c r="O386" s="22" t="s">
        <v>556</v>
      </c>
      <c r="P386" s="36"/>
      <c r="Q386" s="22"/>
      <c r="R386" s="22"/>
      <c r="S386" s="22"/>
      <c r="T386" s="22"/>
      <c r="U386" s="22"/>
      <c r="V386" s="22"/>
      <c r="W386" s="22"/>
      <c r="X386" s="175">
        <f t="shared" si="29"/>
        <v>0</v>
      </c>
      <c r="Y386" s="32">
        <f t="shared" si="30"/>
        <v>0</v>
      </c>
      <c r="Z386" s="115" t="s">
        <v>243</v>
      </c>
      <c r="AA386" s="63"/>
      <c r="AC386" s="21">
        <v>311173</v>
      </c>
      <c r="AD386" s="21">
        <v>27190</v>
      </c>
      <c r="AE386" s="163" t="s">
        <v>1318</v>
      </c>
      <c r="AF386" s="167"/>
      <c r="AG386" s="169"/>
      <c r="AH386" s="166"/>
      <c r="AI386" s="166" t="s">
        <v>1251</v>
      </c>
      <c r="AJ386" s="1" t="s">
        <v>1314</v>
      </c>
    </row>
    <row r="387" spans="1:37" customFormat="1" x14ac:dyDescent="0.25">
      <c r="A387" s="154"/>
      <c r="B387" s="112">
        <v>36325</v>
      </c>
      <c r="C387" s="2"/>
      <c r="D387" s="1"/>
      <c r="E387" s="155" t="s">
        <v>274</v>
      </c>
      <c r="F387" s="155" t="s">
        <v>275</v>
      </c>
      <c r="G387" s="7" t="s">
        <v>1304</v>
      </c>
      <c r="H387" s="21">
        <v>6588</v>
      </c>
      <c r="I387" s="22"/>
      <c r="J387" s="158"/>
      <c r="K387" s="22"/>
      <c r="L387" s="155"/>
      <c r="M387" s="155"/>
      <c r="N387" s="22" t="s">
        <v>1320</v>
      </c>
      <c r="O387" s="10" t="s">
        <v>600</v>
      </c>
      <c r="P387" s="36"/>
      <c r="Q387" s="22">
        <v>245</v>
      </c>
      <c r="R387" s="22">
        <v>264</v>
      </c>
      <c r="S387" s="22">
        <v>295</v>
      </c>
      <c r="T387" s="22">
        <v>284</v>
      </c>
      <c r="U387" s="22">
        <v>253</v>
      </c>
      <c r="V387" s="22">
        <v>245</v>
      </c>
      <c r="W387" s="22">
        <v>245</v>
      </c>
      <c r="X387" s="175">
        <f t="shared" si="29"/>
        <v>-8</v>
      </c>
      <c r="Y387" s="32">
        <f t="shared" si="30"/>
        <v>0</v>
      </c>
      <c r="Z387" s="40" t="s">
        <v>1167</v>
      </c>
      <c r="AA387" s="63"/>
      <c r="AB387" s="93"/>
      <c r="AC387" s="21"/>
      <c r="AD387" s="21">
        <v>138578</v>
      </c>
      <c r="AE387" s="160" t="s">
        <v>1355</v>
      </c>
      <c r="AF387" s="167"/>
      <c r="AG387" s="170"/>
      <c r="AH387" s="166"/>
      <c r="AI387" s="166" t="s">
        <v>1251</v>
      </c>
      <c r="AJ387" s="22"/>
      <c r="AK387" s="62" t="s">
        <v>498</v>
      </c>
    </row>
    <row r="388" spans="1:37" customFormat="1" x14ac:dyDescent="0.25">
      <c r="A388" s="154"/>
      <c r="B388" s="112">
        <v>36325</v>
      </c>
      <c r="C388" s="2"/>
      <c r="D388" s="1"/>
      <c r="E388" s="155" t="s">
        <v>266</v>
      </c>
      <c r="F388" s="155" t="s">
        <v>267</v>
      </c>
      <c r="G388" s="7" t="s">
        <v>1304</v>
      </c>
      <c r="H388" s="21">
        <v>6388</v>
      </c>
      <c r="I388" s="22"/>
      <c r="J388" s="158"/>
      <c r="K388" s="22"/>
      <c r="L388" s="155"/>
      <c r="M388" s="155"/>
      <c r="N388" s="22" t="s">
        <v>1320</v>
      </c>
      <c r="O388" s="22" t="s">
        <v>1311</v>
      </c>
      <c r="P388" s="36"/>
      <c r="Q388" s="22"/>
      <c r="R388" s="22">
        <v>235</v>
      </c>
      <c r="S388" s="22">
        <v>0</v>
      </c>
      <c r="T388" s="22">
        <v>462</v>
      </c>
      <c r="U388" s="22">
        <v>173</v>
      </c>
      <c r="V388" s="22">
        <v>205</v>
      </c>
      <c r="W388" s="22">
        <v>205</v>
      </c>
      <c r="X388" s="175">
        <f t="shared" si="29"/>
        <v>32</v>
      </c>
      <c r="Y388" s="32">
        <f t="shared" si="30"/>
        <v>0</v>
      </c>
      <c r="Z388" s="40" t="s">
        <v>1167</v>
      </c>
      <c r="AA388" s="63"/>
      <c r="AB388" s="93"/>
      <c r="AC388" s="21"/>
      <c r="AD388" s="21">
        <v>362921</v>
      </c>
      <c r="AE388" s="160" t="s">
        <v>1355</v>
      </c>
      <c r="AF388" s="167"/>
      <c r="AG388" s="170"/>
      <c r="AH388" s="166"/>
      <c r="AI388" s="166" t="s">
        <v>1251</v>
      </c>
      <c r="AJ388" s="22"/>
      <c r="AK388" s="62" t="s">
        <v>501</v>
      </c>
    </row>
    <row r="389" spans="1:37" customFormat="1" hidden="1" x14ac:dyDescent="0.25">
      <c r="A389" s="153"/>
      <c r="B389" s="112" t="s">
        <v>782</v>
      </c>
      <c r="C389" s="2"/>
      <c r="D389" s="1"/>
      <c r="E389" s="2" t="s">
        <v>318</v>
      </c>
      <c r="F389" s="2" t="s">
        <v>561</v>
      </c>
      <c r="G389" s="7" t="s">
        <v>1304</v>
      </c>
      <c r="H389" s="7">
        <v>4366</v>
      </c>
      <c r="I389" s="1">
        <v>556</v>
      </c>
      <c r="J389" s="1" t="s">
        <v>1303</v>
      </c>
      <c r="K389" s="1"/>
      <c r="L389" s="22" t="s">
        <v>1309</v>
      </c>
      <c r="M389" s="2" t="s">
        <v>318</v>
      </c>
      <c r="N389" s="93"/>
      <c r="O389" s="22" t="s">
        <v>556</v>
      </c>
      <c r="P389" s="36"/>
      <c r="Q389" s="22"/>
      <c r="R389" s="22"/>
      <c r="S389" s="22"/>
      <c r="T389" s="22"/>
      <c r="U389" s="22"/>
      <c r="V389" s="22"/>
      <c r="W389" s="22"/>
      <c r="X389" s="175">
        <f t="shared" si="29"/>
        <v>0</v>
      </c>
      <c r="Y389" s="32">
        <f t="shared" si="30"/>
        <v>0</v>
      </c>
      <c r="Z389" s="56" t="s">
        <v>843</v>
      </c>
      <c r="AA389" s="63"/>
      <c r="AB389" s="93"/>
      <c r="AC389" s="93"/>
      <c r="AD389" s="21">
        <v>27243</v>
      </c>
      <c r="AE389" s="163" t="s">
        <v>1318</v>
      </c>
      <c r="AF389" s="167"/>
      <c r="AG389" s="169"/>
      <c r="AH389" s="166"/>
      <c r="AI389" s="166"/>
      <c r="AJ389" s="1" t="s">
        <v>1314</v>
      </c>
    </row>
    <row r="390" spans="1:37" customFormat="1" ht="21" hidden="1" x14ac:dyDescent="0.25">
      <c r="A390" s="38"/>
      <c r="B390" s="137" t="s">
        <v>782</v>
      </c>
      <c r="C390" s="44"/>
      <c r="D390" s="39"/>
      <c r="E390" s="11" t="s">
        <v>1510</v>
      </c>
      <c r="F390" s="11" t="s">
        <v>562</v>
      </c>
      <c r="G390" s="45" t="s">
        <v>1304</v>
      </c>
      <c r="H390" s="26">
        <v>4374</v>
      </c>
      <c r="I390" s="10"/>
      <c r="J390" s="27"/>
      <c r="K390" s="10"/>
      <c r="L390" s="11"/>
      <c r="M390" s="11" t="s">
        <v>1510</v>
      </c>
      <c r="N390" s="10"/>
      <c r="O390" s="10" t="s">
        <v>556</v>
      </c>
      <c r="P390" s="53"/>
      <c r="Q390" s="10"/>
      <c r="R390" s="10"/>
      <c r="S390" s="10"/>
      <c r="T390" s="10"/>
      <c r="U390" s="10"/>
      <c r="V390" s="10"/>
      <c r="W390" s="10"/>
      <c r="X390" s="175">
        <f t="shared" si="29"/>
        <v>0</v>
      </c>
      <c r="Y390" s="35">
        <f t="shared" si="30"/>
        <v>0</v>
      </c>
      <c r="Z390" s="117" t="s">
        <v>180</v>
      </c>
      <c r="AA390" s="62"/>
      <c r="AC390" s="37"/>
      <c r="AD390" s="26" t="s">
        <v>1469</v>
      </c>
      <c r="AE390" s="12" t="s">
        <v>1355</v>
      </c>
      <c r="AF390" s="128"/>
      <c r="AG390" s="126"/>
      <c r="AH390" s="132"/>
      <c r="AI390" s="132"/>
      <c r="AJ390" s="10" t="s">
        <v>563</v>
      </c>
    </row>
    <row r="391" spans="1:37" customFormat="1" x14ac:dyDescent="0.25">
      <c r="A391" s="154"/>
      <c r="B391" s="112">
        <v>36325</v>
      </c>
      <c r="C391" s="2"/>
      <c r="D391" s="1"/>
      <c r="E391" s="155" t="s">
        <v>384</v>
      </c>
      <c r="F391" s="155" t="s">
        <v>385</v>
      </c>
      <c r="G391" s="7" t="s">
        <v>1304</v>
      </c>
      <c r="H391" s="21">
        <v>9849</v>
      </c>
      <c r="I391" s="22"/>
      <c r="J391" s="158"/>
      <c r="K391" s="22"/>
      <c r="L391" s="155"/>
      <c r="M391" s="155"/>
      <c r="N391" s="22" t="s">
        <v>1320</v>
      </c>
      <c r="O391" s="22" t="s">
        <v>1033</v>
      </c>
      <c r="P391" s="36"/>
      <c r="Q391" s="22"/>
      <c r="R391" s="22">
        <v>96</v>
      </c>
      <c r="S391" s="22">
        <v>0</v>
      </c>
      <c r="T391" s="22">
        <v>0</v>
      </c>
      <c r="U391" s="22">
        <v>97</v>
      </c>
      <c r="V391" s="22">
        <v>113</v>
      </c>
      <c r="W391" s="22">
        <v>113</v>
      </c>
      <c r="X391" s="175">
        <f t="shared" si="29"/>
        <v>16</v>
      </c>
      <c r="Y391" s="32">
        <f t="shared" si="30"/>
        <v>0</v>
      </c>
      <c r="Z391" s="40" t="s">
        <v>1167</v>
      </c>
      <c r="AA391" s="63"/>
      <c r="AB391" s="93"/>
      <c r="AC391" s="21"/>
      <c r="AD391" s="21">
        <v>452601</v>
      </c>
      <c r="AE391" s="160" t="s">
        <v>1355</v>
      </c>
      <c r="AF391" s="167"/>
      <c r="AG391" s="170"/>
      <c r="AH391" s="166"/>
      <c r="AI391" s="166" t="s">
        <v>1251</v>
      </c>
      <c r="AJ391" s="22"/>
      <c r="AK391" s="62" t="s">
        <v>496</v>
      </c>
    </row>
    <row r="392" spans="1:37" customFormat="1" x14ac:dyDescent="0.25">
      <c r="A392" s="18"/>
      <c r="B392" s="137">
        <v>36447</v>
      </c>
      <c r="C392" s="44"/>
      <c r="D392" s="39"/>
      <c r="E392" s="2" t="s">
        <v>1028</v>
      </c>
      <c r="F392" s="11" t="s">
        <v>1247</v>
      </c>
      <c r="G392" s="45" t="s">
        <v>1330</v>
      </c>
      <c r="H392" s="50">
        <v>4028</v>
      </c>
      <c r="I392" s="10"/>
      <c r="J392" s="27"/>
      <c r="K392" s="10"/>
      <c r="L392" s="11"/>
      <c r="M392" s="11" t="s">
        <v>1261</v>
      </c>
      <c r="N392" s="10" t="s">
        <v>1320</v>
      </c>
      <c r="O392" s="22" t="s">
        <v>873</v>
      </c>
      <c r="P392" s="53"/>
      <c r="Q392" s="10">
        <v>782</v>
      </c>
      <c r="R392" s="10">
        <v>162</v>
      </c>
      <c r="S392" s="10">
        <v>419</v>
      </c>
      <c r="T392" s="10">
        <v>343</v>
      </c>
      <c r="U392" s="10">
        <v>108</v>
      </c>
      <c r="V392" s="10">
        <v>99</v>
      </c>
      <c r="W392" s="10">
        <v>99</v>
      </c>
      <c r="X392" s="175">
        <f t="shared" si="29"/>
        <v>-9</v>
      </c>
      <c r="Y392" s="35">
        <f t="shared" si="30"/>
        <v>0</v>
      </c>
      <c r="Z392" s="40" t="s">
        <v>1167</v>
      </c>
      <c r="AA392" s="62"/>
      <c r="AC392" s="26"/>
      <c r="AD392" s="26">
        <v>131715</v>
      </c>
      <c r="AE392" s="12" t="s">
        <v>1355</v>
      </c>
      <c r="AF392" s="128"/>
      <c r="AG392" s="126"/>
      <c r="AH392" s="52"/>
      <c r="AI392" s="52" t="s">
        <v>1251</v>
      </c>
      <c r="AJ392" s="10"/>
      <c r="AK392" s="62" t="s">
        <v>498</v>
      </c>
    </row>
    <row r="393" spans="1:37" customFormat="1" x14ac:dyDescent="0.25">
      <c r="A393" s="154"/>
      <c r="B393" s="112">
        <v>36423</v>
      </c>
      <c r="C393" s="2"/>
      <c r="D393" s="1"/>
      <c r="E393" s="2" t="s">
        <v>1028</v>
      </c>
      <c r="F393" s="155" t="s">
        <v>1263</v>
      </c>
      <c r="G393" s="7" t="s">
        <v>1330</v>
      </c>
      <c r="H393" s="157">
        <v>4965</v>
      </c>
      <c r="I393" s="22"/>
      <c r="J393" s="158"/>
      <c r="K393" s="22"/>
      <c r="L393" s="155"/>
      <c r="M393" s="155" t="s">
        <v>1261</v>
      </c>
      <c r="N393" s="22" t="s">
        <v>1320</v>
      </c>
      <c r="O393" s="161" t="s">
        <v>873</v>
      </c>
      <c r="P393" s="36"/>
      <c r="Q393" s="159">
        <v>104</v>
      </c>
      <c r="R393" s="159">
        <v>70</v>
      </c>
      <c r="S393" s="159">
        <v>137</v>
      </c>
      <c r="T393" s="159">
        <v>214</v>
      </c>
      <c r="U393" s="159">
        <v>2000</v>
      </c>
      <c r="V393" s="159">
        <v>683</v>
      </c>
      <c r="W393" s="159">
        <v>683</v>
      </c>
      <c r="X393" s="175">
        <f t="shared" si="29"/>
        <v>-1317</v>
      </c>
      <c r="Y393" s="32">
        <f t="shared" si="30"/>
        <v>0</v>
      </c>
      <c r="Z393" s="40" t="s">
        <v>899</v>
      </c>
      <c r="AA393" s="63"/>
      <c r="AB393" s="93"/>
      <c r="AC393" s="21"/>
      <c r="AD393" s="21">
        <v>202313</v>
      </c>
      <c r="AE393" s="160" t="s">
        <v>1355</v>
      </c>
      <c r="AF393" s="167"/>
      <c r="AG393" s="170"/>
      <c r="AH393" s="166"/>
      <c r="AI393" s="166" t="s">
        <v>1251</v>
      </c>
      <c r="AJ393" s="22"/>
      <c r="AK393" s="62" t="s">
        <v>498</v>
      </c>
    </row>
    <row r="394" spans="1:37" customFormat="1" ht="21" hidden="1" x14ac:dyDescent="0.25">
      <c r="A394" s="153"/>
      <c r="B394" s="112">
        <v>36503</v>
      </c>
      <c r="C394" s="2"/>
      <c r="D394" s="1"/>
      <c r="E394" s="155" t="s">
        <v>1510</v>
      </c>
      <c r="F394" s="155" t="s">
        <v>1445</v>
      </c>
      <c r="G394" s="7" t="s">
        <v>1304</v>
      </c>
      <c r="H394" s="21">
        <v>6523</v>
      </c>
      <c r="I394" s="22"/>
      <c r="J394" s="158"/>
      <c r="K394" s="22"/>
      <c r="L394" s="155"/>
      <c r="M394" s="155" t="s">
        <v>883</v>
      </c>
      <c r="N394" s="22" t="s">
        <v>1320</v>
      </c>
      <c r="O394" s="10" t="s">
        <v>556</v>
      </c>
      <c r="P394" s="36"/>
      <c r="Q394" s="22">
        <v>179</v>
      </c>
      <c r="R394" s="22"/>
      <c r="S394" s="22">
        <v>127</v>
      </c>
      <c r="T394" s="22">
        <v>117</v>
      </c>
      <c r="U394" s="22"/>
      <c r="V394" s="22"/>
      <c r="W394" s="22"/>
      <c r="X394" s="175">
        <f t="shared" si="29"/>
        <v>0</v>
      </c>
      <c r="Y394" s="32">
        <f t="shared" si="30"/>
        <v>0</v>
      </c>
      <c r="Z394" s="115" t="s">
        <v>62</v>
      </c>
      <c r="AA394" s="63"/>
      <c r="AB394" s="93"/>
      <c r="AC394" s="21"/>
      <c r="AD394" s="21">
        <v>138011</v>
      </c>
      <c r="AE394" s="160" t="s">
        <v>1355</v>
      </c>
      <c r="AF394" s="167">
        <v>6.5000000000000002E-2</v>
      </c>
      <c r="AG394" s="170"/>
      <c r="AH394" s="166" t="s">
        <v>861</v>
      </c>
      <c r="AI394" s="166" t="s">
        <v>1251</v>
      </c>
      <c r="AJ394" s="22" t="s">
        <v>1528</v>
      </c>
      <c r="AK394" s="62" t="s">
        <v>501</v>
      </c>
    </row>
    <row r="395" spans="1:37" customFormat="1" x14ac:dyDescent="0.25">
      <c r="A395" s="154"/>
      <c r="B395" s="112">
        <v>36423</v>
      </c>
      <c r="C395" s="2"/>
      <c r="D395" s="1"/>
      <c r="E395" s="2" t="s">
        <v>1028</v>
      </c>
      <c r="F395" s="155" t="s">
        <v>1262</v>
      </c>
      <c r="G395" s="7" t="s">
        <v>1330</v>
      </c>
      <c r="H395" s="157">
        <v>5121</v>
      </c>
      <c r="I395" s="22"/>
      <c r="J395" s="158"/>
      <c r="K395" s="22"/>
      <c r="L395" s="155"/>
      <c r="M395" s="155" t="s">
        <v>1261</v>
      </c>
      <c r="N395" s="22" t="s">
        <v>1320</v>
      </c>
      <c r="O395" s="161" t="s">
        <v>402</v>
      </c>
      <c r="P395" s="36"/>
      <c r="Q395" s="159">
        <v>1091</v>
      </c>
      <c r="R395" s="159">
        <v>936</v>
      </c>
      <c r="S395" s="159">
        <v>883</v>
      </c>
      <c r="T395" s="159">
        <v>962</v>
      </c>
      <c r="U395" s="159">
        <v>687</v>
      </c>
      <c r="V395" s="159">
        <v>840</v>
      </c>
      <c r="W395" s="159">
        <v>840</v>
      </c>
      <c r="X395" s="175">
        <f t="shared" si="29"/>
        <v>153</v>
      </c>
      <c r="Y395" s="32">
        <f t="shared" si="30"/>
        <v>0</v>
      </c>
      <c r="Z395" s="40" t="s">
        <v>1167</v>
      </c>
      <c r="AA395" s="63"/>
      <c r="AB395" s="93"/>
      <c r="AC395" s="21"/>
      <c r="AD395" s="21">
        <v>133807</v>
      </c>
      <c r="AE395" s="160" t="s">
        <v>1355</v>
      </c>
      <c r="AF395" s="167"/>
      <c r="AG395" s="170"/>
      <c r="AH395" s="166"/>
      <c r="AI395" s="166" t="s">
        <v>1251</v>
      </c>
      <c r="AJ395" s="22"/>
      <c r="AK395" s="62" t="s">
        <v>498</v>
      </c>
    </row>
    <row r="396" spans="1:37" customFormat="1" x14ac:dyDescent="0.25">
      <c r="A396" s="153"/>
      <c r="B396" s="112" t="s">
        <v>782</v>
      </c>
      <c r="C396" s="2"/>
      <c r="D396" s="1"/>
      <c r="E396" s="2" t="s">
        <v>1028</v>
      </c>
      <c r="F396" s="2" t="s">
        <v>1567</v>
      </c>
      <c r="G396" s="7" t="s">
        <v>1304</v>
      </c>
      <c r="H396" s="7">
        <v>5579</v>
      </c>
      <c r="I396" s="1">
        <v>550</v>
      </c>
      <c r="J396" s="1" t="s">
        <v>1303</v>
      </c>
      <c r="K396" s="1"/>
      <c r="L396" s="22" t="s">
        <v>1309</v>
      </c>
      <c r="M396" s="2" t="s">
        <v>1570</v>
      </c>
      <c r="N396" s="93"/>
      <c r="O396" s="22" t="s">
        <v>1520</v>
      </c>
      <c r="P396" s="36"/>
      <c r="Q396" s="22">
        <v>2370</v>
      </c>
      <c r="R396" s="22">
        <v>2199</v>
      </c>
      <c r="S396" s="22">
        <v>2206</v>
      </c>
      <c r="T396" s="22">
        <v>1883</v>
      </c>
      <c r="U396" s="22">
        <v>2214</v>
      </c>
      <c r="V396" s="22">
        <v>2302</v>
      </c>
      <c r="W396" s="22">
        <v>2302</v>
      </c>
      <c r="X396" s="175">
        <f t="shared" si="29"/>
        <v>88</v>
      </c>
      <c r="Y396" s="32">
        <f t="shared" si="30"/>
        <v>0</v>
      </c>
      <c r="Z396" s="115" t="s">
        <v>1167</v>
      </c>
      <c r="AA396" s="63"/>
      <c r="AB396" s="93"/>
      <c r="AC396" s="21"/>
      <c r="AD396" s="21">
        <v>156010</v>
      </c>
      <c r="AE396" s="163" t="s">
        <v>1355</v>
      </c>
      <c r="AF396" s="167">
        <v>0.18099999999999999</v>
      </c>
      <c r="AG396" s="169">
        <v>9904</v>
      </c>
      <c r="AH396" s="166" t="s">
        <v>780</v>
      </c>
      <c r="AI396" s="166" t="s">
        <v>1251</v>
      </c>
      <c r="AJ396" s="1" t="s">
        <v>687</v>
      </c>
      <c r="AK396" s="62" t="s">
        <v>498</v>
      </c>
    </row>
    <row r="397" spans="1:37" customFormat="1" ht="21" hidden="1" x14ac:dyDescent="0.25">
      <c r="A397" s="153"/>
      <c r="B397" s="112">
        <v>36447</v>
      </c>
      <c r="C397" s="2"/>
      <c r="D397" s="1"/>
      <c r="E397" s="2" t="s">
        <v>1161</v>
      </c>
      <c r="F397" s="155" t="s">
        <v>1249</v>
      </c>
      <c r="G397" s="7" t="s">
        <v>1304</v>
      </c>
      <c r="H397" s="21">
        <v>6616</v>
      </c>
      <c r="I397" s="22"/>
      <c r="J397" s="158"/>
      <c r="K397" s="22"/>
      <c r="L397" s="155"/>
      <c r="M397" s="155" t="s">
        <v>883</v>
      </c>
      <c r="N397" s="22" t="s">
        <v>1320</v>
      </c>
      <c r="O397" s="10" t="s">
        <v>556</v>
      </c>
      <c r="P397" s="36"/>
      <c r="Q397" s="22"/>
      <c r="R397" s="22"/>
      <c r="S397" s="22"/>
      <c r="T397" s="22"/>
      <c r="U397" s="22"/>
      <c r="V397" s="22"/>
      <c r="W397" s="22"/>
      <c r="X397" s="175">
        <f t="shared" si="29"/>
        <v>0</v>
      </c>
      <c r="Y397" s="32">
        <f t="shared" si="30"/>
        <v>0</v>
      </c>
      <c r="Z397" s="115" t="s">
        <v>1080</v>
      </c>
      <c r="AA397" s="63"/>
      <c r="AB397" s="93"/>
      <c r="AC397" s="21"/>
      <c r="AD397" s="21" t="s">
        <v>1469</v>
      </c>
      <c r="AE397" s="160" t="s">
        <v>1355</v>
      </c>
      <c r="AF397" s="167"/>
      <c r="AG397" s="170"/>
      <c r="AH397" s="172"/>
      <c r="AI397" s="166" t="s">
        <v>1251</v>
      </c>
      <c r="AJ397" s="22"/>
    </row>
    <row r="398" spans="1:37" customFormat="1" hidden="1" x14ac:dyDescent="0.25">
      <c r="A398" s="153"/>
      <c r="B398" s="112" t="s">
        <v>782</v>
      </c>
      <c r="C398" s="2"/>
      <c r="D398" s="1"/>
      <c r="E398" s="155" t="s">
        <v>318</v>
      </c>
      <c r="F398" s="155" t="s">
        <v>572</v>
      </c>
      <c r="G398" s="7" t="s">
        <v>1304</v>
      </c>
      <c r="H398" s="21">
        <v>6657</v>
      </c>
      <c r="I398" s="22"/>
      <c r="J398" s="158"/>
      <c r="K398" s="22"/>
      <c r="L398" s="155"/>
      <c r="M398" s="155" t="s">
        <v>318</v>
      </c>
      <c r="N398" s="22"/>
      <c r="O398" s="161" t="s">
        <v>556</v>
      </c>
      <c r="P398" s="36"/>
      <c r="Q398" s="22"/>
      <c r="R398" s="22"/>
      <c r="S398" s="22"/>
      <c r="T398" s="22"/>
      <c r="U398" s="22"/>
      <c r="V398" s="22"/>
      <c r="W398" s="22"/>
      <c r="X398" s="175">
        <f t="shared" si="29"/>
        <v>0</v>
      </c>
      <c r="Y398" s="32">
        <f t="shared" si="30"/>
        <v>0</v>
      </c>
      <c r="Z398" s="115" t="s">
        <v>1391</v>
      </c>
      <c r="AA398" s="63"/>
      <c r="AB398" s="93"/>
      <c r="AC398" s="60"/>
      <c r="AD398" s="21"/>
      <c r="AE398" s="160" t="s">
        <v>1355</v>
      </c>
      <c r="AF398" s="167"/>
      <c r="AG398" s="170"/>
      <c r="AH398" s="172"/>
      <c r="AI398" s="166" t="s">
        <v>1251</v>
      </c>
      <c r="AJ398" s="22" t="s">
        <v>1314</v>
      </c>
    </row>
    <row r="399" spans="1:37" customFormat="1" x14ac:dyDescent="0.25">
      <c r="A399" s="153"/>
      <c r="B399" s="112">
        <v>36325</v>
      </c>
      <c r="C399" s="2"/>
      <c r="D399" s="1"/>
      <c r="E399" s="2" t="s">
        <v>1028</v>
      </c>
      <c r="F399" s="155" t="s">
        <v>220</v>
      </c>
      <c r="G399" s="7" t="s">
        <v>1304</v>
      </c>
      <c r="H399" s="21">
        <v>5767</v>
      </c>
      <c r="I399" s="22"/>
      <c r="J399" s="158"/>
      <c r="K399" s="22"/>
      <c r="L399" s="155"/>
      <c r="M399" s="155" t="s">
        <v>883</v>
      </c>
      <c r="N399" s="22" t="s">
        <v>1320</v>
      </c>
      <c r="O399" s="161" t="s">
        <v>328</v>
      </c>
      <c r="P399" s="36"/>
      <c r="Q399" s="22">
        <v>120</v>
      </c>
      <c r="R399" s="22">
        <v>123</v>
      </c>
      <c r="S399" s="22">
        <v>128</v>
      </c>
      <c r="T399" s="22">
        <v>133</v>
      </c>
      <c r="U399" s="22">
        <v>114</v>
      </c>
      <c r="V399" s="22">
        <v>114</v>
      </c>
      <c r="W399" s="22">
        <v>114</v>
      </c>
      <c r="X399" s="175">
        <f t="shared" si="29"/>
        <v>0</v>
      </c>
      <c r="Y399" s="32">
        <f t="shared" ref="Y399:Y468" si="31">+W399-V399</f>
        <v>0</v>
      </c>
      <c r="Z399" s="40" t="s">
        <v>1167</v>
      </c>
      <c r="AA399" s="63"/>
      <c r="AB399" s="93"/>
      <c r="AC399" s="21"/>
      <c r="AD399" s="21">
        <v>202340</v>
      </c>
      <c r="AE399" s="160" t="s">
        <v>1355</v>
      </c>
      <c r="AF399" s="167">
        <v>5.5E-2</v>
      </c>
      <c r="AG399" s="170"/>
      <c r="AH399" s="166" t="s">
        <v>861</v>
      </c>
      <c r="AI399" s="166" t="s">
        <v>1251</v>
      </c>
      <c r="AJ399" s="22" t="s">
        <v>792</v>
      </c>
      <c r="AK399" s="62" t="s">
        <v>498</v>
      </c>
    </row>
    <row r="400" spans="1:37" customFormat="1" x14ac:dyDescent="0.25">
      <c r="A400" s="153"/>
      <c r="B400" s="112" t="s">
        <v>782</v>
      </c>
      <c r="C400" s="2"/>
      <c r="D400" s="1"/>
      <c r="E400" s="2" t="s">
        <v>1028</v>
      </c>
      <c r="F400" s="2" t="s">
        <v>41</v>
      </c>
      <c r="G400" s="7" t="s">
        <v>1304</v>
      </c>
      <c r="H400" s="7">
        <v>6191</v>
      </c>
      <c r="I400" s="1">
        <v>485</v>
      </c>
      <c r="J400" s="1" t="s">
        <v>1303</v>
      </c>
      <c r="K400" s="1"/>
      <c r="L400" s="22" t="s">
        <v>1309</v>
      </c>
      <c r="M400" s="2" t="s">
        <v>1570</v>
      </c>
      <c r="N400" s="93"/>
      <c r="O400" s="22" t="s">
        <v>1520</v>
      </c>
      <c r="P400" s="36"/>
      <c r="Q400" s="22">
        <v>208</v>
      </c>
      <c r="R400" s="22">
        <v>218</v>
      </c>
      <c r="S400" s="22">
        <v>246</v>
      </c>
      <c r="T400" s="22">
        <v>260</v>
      </c>
      <c r="U400" s="22">
        <v>207</v>
      </c>
      <c r="V400" s="22">
        <v>188</v>
      </c>
      <c r="W400" s="22">
        <v>188</v>
      </c>
      <c r="X400" s="175">
        <f t="shared" si="29"/>
        <v>-19</v>
      </c>
      <c r="Y400" s="32">
        <f t="shared" ref="Y400:Y416" si="32">+W400-V400</f>
        <v>0</v>
      </c>
      <c r="Z400" s="40" t="s">
        <v>1167</v>
      </c>
      <c r="AA400" s="63"/>
      <c r="AB400" s="93"/>
      <c r="AC400" s="21">
        <v>369932</v>
      </c>
      <c r="AD400" s="21">
        <v>139409</v>
      </c>
      <c r="AE400" s="163" t="s">
        <v>1318</v>
      </c>
      <c r="AF400" s="167">
        <v>0.15</v>
      </c>
      <c r="AG400" s="169">
        <v>9904</v>
      </c>
      <c r="AH400" s="166" t="s">
        <v>780</v>
      </c>
      <c r="AI400" s="166" t="s">
        <v>1251</v>
      </c>
      <c r="AJ400" s="1" t="s">
        <v>687</v>
      </c>
      <c r="AK400" s="62" t="s">
        <v>498</v>
      </c>
    </row>
    <row r="401" spans="1:37" customFormat="1" x14ac:dyDescent="0.25">
      <c r="A401" s="154"/>
      <c r="B401" s="112" t="s">
        <v>782</v>
      </c>
      <c r="C401" s="2"/>
      <c r="D401" s="1"/>
      <c r="E401" s="2" t="s">
        <v>1028</v>
      </c>
      <c r="F401" s="155" t="s">
        <v>56</v>
      </c>
      <c r="G401" s="7" t="s">
        <v>1304</v>
      </c>
      <c r="H401" s="21">
        <v>6510</v>
      </c>
      <c r="I401" s="22"/>
      <c r="J401" s="158"/>
      <c r="K401" s="22"/>
      <c r="L401" s="155"/>
      <c r="M401" s="155" t="s">
        <v>57</v>
      </c>
      <c r="N401" s="22"/>
      <c r="O401" s="161" t="s">
        <v>1520</v>
      </c>
      <c r="P401" s="36"/>
      <c r="Q401" s="22">
        <v>1</v>
      </c>
      <c r="R401" s="22">
        <v>1</v>
      </c>
      <c r="S401" s="22">
        <v>1</v>
      </c>
      <c r="T401" s="22">
        <v>1</v>
      </c>
      <c r="U401" s="22">
        <v>1</v>
      </c>
      <c r="V401" s="22">
        <v>1</v>
      </c>
      <c r="W401" s="22">
        <v>1</v>
      </c>
      <c r="X401" s="175">
        <f t="shared" si="29"/>
        <v>0</v>
      </c>
      <c r="Y401" s="32">
        <f t="shared" si="32"/>
        <v>0</v>
      </c>
      <c r="Z401" s="40" t="s">
        <v>1167</v>
      </c>
      <c r="AA401" s="63"/>
      <c r="AB401" s="93"/>
      <c r="AC401" s="21">
        <v>358942</v>
      </c>
      <c r="AD401" s="21">
        <v>133004</v>
      </c>
      <c r="AE401" s="160" t="s">
        <v>1318</v>
      </c>
      <c r="AF401" s="167">
        <v>5.5E-2</v>
      </c>
      <c r="AG401" s="170"/>
      <c r="AH401" s="166" t="s">
        <v>861</v>
      </c>
      <c r="AI401" s="166" t="s">
        <v>1251</v>
      </c>
      <c r="AJ401" s="22" t="s">
        <v>687</v>
      </c>
      <c r="AK401" s="62" t="s">
        <v>498</v>
      </c>
    </row>
    <row r="402" spans="1:37" customFormat="1" x14ac:dyDescent="0.25">
      <c r="A402" s="153"/>
      <c r="B402" s="112">
        <v>36325</v>
      </c>
      <c r="C402" s="2"/>
      <c r="D402" s="1"/>
      <c r="E402" s="155" t="s">
        <v>1028</v>
      </c>
      <c r="F402" s="155" t="s">
        <v>20</v>
      </c>
      <c r="G402" s="7" t="s">
        <v>1304</v>
      </c>
      <c r="H402" s="21">
        <v>6534</v>
      </c>
      <c r="I402" s="22"/>
      <c r="J402" s="158"/>
      <c r="K402" s="22"/>
      <c r="L402" s="155"/>
      <c r="M402" s="155" t="s">
        <v>883</v>
      </c>
      <c r="N402" s="22" t="s">
        <v>1320</v>
      </c>
      <c r="O402" s="10" t="s">
        <v>1520</v>
      </c>
      <c r="P402" s="36"/>
      <c r="Q402" s="22">
        <v>1753</v>
      </c>
      <c r="R402" s="22">
        <v>1324</v>
      </c>
      <c r="S402" s="22">
        <v>1732</v>
      </c>
      <c r="T402" s="22">
        <v>1691</v>
      </c>
      <c r="U402" s="22">
        <v>1593</v>
      </c>
      <c r="V402" s="22">
        <v>1642</v>
      </c>
      <c r="W402" s="22">
        <v>1642</v>
      </c>
      <c r="X402" s="175">
        <f t="shared" si="29"/>
        <v>49</v>
      </c>
      <c r="Y402" s="32">
        <f t="shared" si="32"/>
        <v>0</v>
      </c>
      <c r="Z402" s="40" t="s">
        <v>1167</v>
      </c>
      <c r="AA402" s="63"/>
      <c r="AB402" s="93"/>
      <c r="AC402" s="21"/>
      <c r="AD402" s="21">
        <v>205893</v>
      </c>
      <c r="AE402" s="160" t="s">
        <v>1355</v>
      </c>
      <c r="AF402" s="167">
        <v>6.5000000000000002E-2</v>
      </c>
      <c r="AG402" s="170"/>
      <c r="AH402" s="166" t="s">
        <v>861</v>
      </c>
      <c r="AI402" s="166" t="s">
        <v>1251</v>
      </c>
      <c r="AJ402" s="22" t="s">
        <v>789</v>
      </c>
      <c r="AK402" s="62" t="s">
        <v>498</v>
      </c>
    </row>
    <row r="403" spans="1:37" customFormat="1" x14ac:dyDescent="0.25">
      <c r="A403" s="154"/>
      <c r="B403" s="112">
        <v>36447</v>
      </c>
      <c r="C403" s="2"/>
      <c r="D403" s="1"/>
      <c r="E403" s="2" t="s">
        <v>1028</v>
      </c>
      <c r="F403" s="155" t="s">
        <v>77</v>
      </c>
      <c r="G403" s="7" t="s">
        <v>1330</v>
      </c>
      <c r="H403" s="157">
        <v>6614</v>
      </c>
      <c r="I403" s="22"/>
      <c r="J403" s="158"/>
      <c r="K403" s="22"/>
      <c r="L403" s="155"/>
      <c r="M403" s="155" t="s">
        <v>1261</v>
      </c>
      <c r="N403" s="22" t="s">
        <v>1320</v>
      </c>
      <c r="O403" s="161" t="s">
        <v>1520</v>
      </c>
      <c r="P403" s="36"/>
      <c r="Q403" s="22">
        <v>2481</v>
      </c>
      <c r="R403" s="22">
        <v>4242</v>
      </c>
      <c r="S403" s="22">
        <v>3576</v>
      </c>
      <c r="T403" s="22">
        <v>3626</v>
      </c>
      <c r="U403" s="22">
        <v>4900</v>
      </c>
      <c r="V403" s="22">
        <v>4706</v>
      </c>
      <c r="W403" s="22">
        <v>4564</v>
      </c>
      <c r="X403" s="175">
        <f t="shared" si="29"/>
        <v>-336</v>
      </c>
      <c r="Y403" s="32">
        <f t="shared" si="32"/>
        <v>-142</v>
      </c>
      <c r="Z403" s="40" t="s">
        <v>413</v>
      </c>
      <c r="AA403" s="63"/>
      <c r="AB403" s="93"/>
      <c r="AC403" s="21"/>
      <c r="AD403" s="21">
        <v>130917</v>
      </c>
      <c r="AE403" s="160" t="s">
        <v>1355</v>
      </c>
      <c r="AF403" s="167"/>
      <c r="AG403" s="170"/>
      <c r="AH403" s="166"/>
      <c r="AI403" s="166" t="s">
        <v>1251</v>
      </c>
      <c r="AJ403" s="22"/>
      <c r="AK403" s="62" t="s">
        <v>498</v>
      </c>
    </row>
    <row r="404" spans="1:37" customFormat="1" hidden="1" x14ac:dyDescent="0.25">
      <c r="A404" s="153"/>
      <c r="B404" s="112" t="s">
        <v>782</v>
      </c>
      <c r="C404" s="2"/>
      <c r="D404" s="1"/>
      <c r="E404" s="155" t="s">
        <v>401</v>
      </c>
      <c r="F404" s="155" t="s">
        <v>588</v>
      </c>
      <c r="G404" s="7" t="s">
        <v>1304</v>
      </c>
      <c r="H404" s="21">
        <v>9733</v>
      </c>
      <c r="I404" s="22"/>
      <c r="J404" s="158"/>
      <c r="K404" s="22"/>
      <c r="L404" s="155"/>
      <c r="M404" s="155" t="s">
        <v>401</v>
      </c>
      <c r="N404" s="22"/>
      <c r="O404" s="22" t="s">
        <v>556</v>
      </c>
      <c r="P404" s="36"/>
      <c r="Q404" s="22">
        <v>255</v>
      </c>
      <c r="R404" s="22"/>
      <c r="S404" s="22">
        <v>0</v>
      </c>
      <c r="T404" s="22"/>
      <c r="U404" s="22"/>
      <c r="V404" s="22"/>
      <c r="W404" s="22"/>
      <c r="X404" s="175">
        <f t="shared" si="29"/>
        <v>0</v>
      </c>
      <c r="Y404" s="32">
        <f t="shared" si="32"/>
        <v>0</v>
      </c>
      <c r="Z404" s="115" t="s">
        <v>169</v>
      </c>
      <c r="AA404" s="63"/>
      <c r="AB404" s="93"/>
      <c r="AC404" s="21">
        <v>340572</v>
      </c>
      <c r="AD404" s="21">
        <v>135857</v>
      </c>
      <c r="AE404" s="160" t="s">
        <v>1355</v>
      </c>
      <c r="AF404" s="167">
        <v>0.14000000000000001</v>
      </c>
      <c r="AG404" s="169">
        <v>9812</v>
      </c>
      <c r="AH404" s="166" t="s">
        <v>916</v>
      </c>
      <c r="AI404" s="166" t="s">
        <v>1251</v>
      </c>
      <c r="AJ404" s="22" t="s">
        <v>765</v>
      </c>
      <c r="AK404" s="62" t="s">
        <v>498</v>
      </c>
    </row>
    <row r="405" spans="1:37" customFormat="1" x14ac:dyDescent="0.25">
      <c r="A405" s="153"/>
      <c r="B405" s="112">
        <v>36325</v>
      </c>
      <c r="C405" s="2"/>
      <c r="D405" s="1"/>
      <c r="E405" s="155" t="s">
        <v>1028</v>
      </c>
      <c r="F405" s="155" t="s">
        <v>21</v>
      </c>
      <c r="G405" s="7" t="s">
        <v>1304</v>
      </c>
      <c r="H405" s="21">
        <v>6675</v>
      </c>
      <c r="I405" s="22"/>
      <c r="J405" s="158"/>
      <c r="K405" s="22"/>
      <c r="L405" s="155"/>
      <c r="M405" s="155" t="s">
        <v>883</v>
      </c>
      <c r="N405" s="22" t="s">
        <v>1320</v>
      </c>
      <c r="O405" s="22" t="s">
        <v>328</v>
      </c>
      <c r="P405" s="36"/>
      <c r="Q405" s="22">
        <v>147</v>
      </c>
      <c r="R405" s="22">
        <v>64</v>
      </c>
      <c r="S405" s="22">
        <v>132</v>
      </c>
      <c r="T405" s="22">
        <v>126</v>
      </c>
      <c r="U405" s="22">
        <v>63</v>
      </c>
      <c r="V405" s="22">
        <v>82</v>
      </c>
      <c r="W405" s="22">
        <v>82</v>
      </c>
      <c r="X405" s="175">
        <f t="shared" si="29"/>
        <v>19</v>
      </c>
      <c r="Y405" s="32">
        <f t="shared" si="32"/>
        <v>0</v>
      </c>
      <c r="Z405" s="40" t="s">
        <v>1167</v>
      </c>
      <c r="AA405" s="63"/>
      <c r="AB405" s="93"/>
      <c r="AC405" s="21"/>
      <c r="AD405" s="21">
        <v>202354</v>
      </c>
      <c r="AE405" s="160" t="s">
        <v>1355</v>
      </c>
      <c r="AF405" s="167">
        <v>2.5000000000000001E-2</v>
      </c>
      <c r="AG405" s="170"/>
      <c r="AH405" s="166" t="s">
        <v>861</v>
      </c>
      <c r="AI405" s="172"/>
      <c r="AJ405" s="22" t="s">
        <v>791</v>
      </c>
      <c r="AK405" s="62" t="s">
        <v>498</v>
      </c>
    </row>
    <row r="406" spans="1:37" customFormat="1" x14ac:dyDescent="0.25">
      <c r="A406" s="154"/>
      <c r="B406" s="112">
        <v>36447</v>
      </c>
      <c r="C406" s="2"/>
      <c r="D406" s="1"/>
      <c r="E406" s="2" t="s">
        <v>1028</v>
      </c>
      <c r="F406" s="155" t="s">
        <v>1179</v>
      </c>
      <c r="G406" s="7" t="s">
        <v>1330</v>
      </c>
      <c r="H406" s="157">
        <v>9604</v>
      </c>
      <c r="I406" s="22"/>
      <c r="J406" s="158"/>
      <c r="K406" s="22"/>
      <c r="L406" s="155"/>
      <c r="M406" s="155" t="s">
        <v>1261</v>
      </c>
      <c r="N406" s="22" t="s">
        <v>1320</v>
      </c>
      <c r="O406" s="22" t="s">
        <v>873</v>
      </c>
      <c r="P406" s="22"/>
      <c r="Q406" s="22">
        <v>54</v>
      </c>
      <c r="R406" s="22">
        <v>14</v>
      </c>
      <c r="S406" s="22">
        <v>33</v>
      </c>
      <c r="T406" s="22">
        <v>34</v>
      </c>
      <c r="U406" s="22">
        <v>36</v>
      </c>
      <c r="V406" s="22">
        <v>15</v>
      </c>
      <c r="W406" s="22">
        <v>15</v>
      </c>
      <c r="X406" s="175">
        <f t="shared" si="29"/>
        <v>-21</v>
      </c>
      <c r="Y406" s="32">
        <f t="shared" si="32"/>
        <v>0</v>
      </c>
      <c r="Z406" s="40" t="s">
        <v>1167</v>
      </c>
      <c r="AA406" s="63"/>
      <c r="AB406" s="93"/>
      <c r="AC406" s="21"/>
      <c r="AD406" s="21">
        <v>202362</v>
      </c>
      <c r="AE406" s="160" t="s">
        <v>1355</v>
      </c>
      <c r="AF406" s="167"/>
      <c r="AG406" s="170"/>
      <c r="AH406" s="166"/>
      <c r="AI406" s="166" t="s">
        <v>1251</v>
      </c>
      <c r="AJ406" s="22"/>
      <c r="AK406" s="62" t="s">
        <v>498</v>
      </c>
    </row>
    <row r="407" spans="1:37" customFormat="1" x14ac:dyDescent="0.25">
      <c r="A407" s="154"/>
      <c r="B407" s="112">
        <v>36325</v>
      </c>
      <c r="C407" s="2"/>
      <c r="D407" s="1"/>
      <c r="E407" s="155" t="s">
        <v>313</v>
      </c>
      <c r="F407" s="155" t="s">
        <v>32</v>
      </c>
      <c r="G407" s="7" t="s">
        <v>1304</v>
      </c>
      <c r="H407" s="21">
        <v>9830</v>
      </c>
      <c r="I407" s="22"/>
      <c r="J407" s="158"/>
      <c r="K407" s="22"/>
      <c r="L407" s="155"/>
      <c r="M407" s="155"/>
      <c r="N407" s="22" t="s">
        <v>1320</v>
      </c>
      <c r="O407" s="30" t="s">
        <v>1520</v>
      </c>
      <c r="P407" s="36"/>
      <c r="Q407" s="22"/>
      <c r="R407" s="22">
        <v>1054</v>
      </c>
      <c r="S407" s="22">
        <v>929</v>
      </c>
      <c r="T407" s="22">
        <v>922</v>
      </c>
      <c r="U407" s="22">
        <v>1184</v>
      </c>
      <c r="V407" s="22">
        <v>1174</v>
      </c>
      <c r="W407" s="22">
        <v>1174</v>
      </c>
      <c r="X407" s="175">
        <f t="shared" si="29"/>
        <v>-10</v>
      </c>
      <c r="Y407" s="32">
        <f t="shared" si="32"/>
        <v>0</v>
      </c>
      <c r="Z407" s="40" t="s">
        <v>1167</v>
      </c>
      <c r="AA407" s="63"/>
      <c r="AB407" s="93"/>
      <c r="AC407" s="21"/>
      <c r="AD407" s="21">
        <v>397242</v>
      </c>
      <c r="AE407" s="160" t="s">
        <v>1355</v>
      </c>
      <c r="AF407" s="167"/>
      <c r="AG407" s="170"/>
      <c r="AH407" s="166"/>
      <c r="AI407" s="166" t="s">
        <v>1251</v>
      </c>
      <c r="AJ407" s="22"/>
      <c r="AK407" s="62" t="s">
        <v>498</v>
      </c>
    </row>
    <row r="408" spans="1:37" customFormat="1" x14ac:dyDescent="0.25">
      <c r="A408" s="154"/>
      <c r="B408" s="112"/>
      <c r="C408" s="2"/>
      <c r="D408" s="1"/>
      <c r="E408" s="2" t="s">
        <v>313</v>
      </c>
      <c r="F408" s="155" t="s">
        <v>314</v>
      </c>
      <c r="G408" s="7" t="s">
        <v>1304</v>
      </c>
      <c r="H408" s="21">
        <v>9867</v>
      </c>
      <c r="I408" s="22"/>
      <c r="J408" s="158"/>
      <c r="K408" s="22"/>
      <c r="L408" s="155"/>
      <c r="M408" s="155"/>
      <c r="N408" s="22" t="s">
        <v>1320</v>
      </c>
      <c r="O408" s="30" t="s">
        <v>1520</v>
      </c>
      <c r="P408" s="36"/>
      <c r="Q408" s="22"/>
      <c r="R408" s="22">
        <v>500</v>
      </c>
      <c r="S408" s="22"/>
      <c r="T408" s="22"/>
      <c r="U408" s="22">
        <v>392</v>
      </c>
      <c r="V408" s="22">
        <v>1146</v>
      </c>
      <c r="W408" s="22">
        <v>1146</v>
      </c>
      <c r="X408" s="175">
        <f t="shared" si="29"/>
        <v>754</v>
      </c>
      <c r="Y408" s="32">
        <f t="shared" si="32"/>
        <v>0</v>
      </c>
      <c r="Z408" s="40" t="s">
        <v>1167</v>
      </c>
      <c r="AA408" s="63"/>
      <c r="AB408" s="93"/>
      <c r="AC408" s="21"/>
      <c r="AD408" s="21">
        <v>588809</v>
      </c>
      <c r="AE408" s="160"/>
      <c r="AF408" s="167"/>
      <c r="AG408" s="170"/>
      <c r="AH408" s="166"/>
      <c r="AI408" s="166"/>
      <c r="AJ408" s="22" t="s">
        <v>1136</v>
      </c>
      <c r="AK408" s="62"/>
    </row>
    <row r="409" spans="1:37" customFormat="1" x14ac:dyDescent="0.25">
      <c r="A409" s="226"/>
      <c r="B409" s="197">
        <v>36325</v>
      </c>
      <c r="C409" s="198"/>
      <c r="D409" s="199"/>
      <c r="E409" s="109" t="s">
        <v>1237</v>
      </c>
      <c r="F409" s="109" t="s">
        <v>1238</v>
      </c>
      <c r="G409" s="201" t="s">
        <v>1304</v>
      </c>
      <c r="H409" s="208">
        <v>9832</v>
      </c>
      <c r="I409" s="195"/>
      <c r="J409" s="202"/>
      <c r="K409" s="195"/>
      <c r="L409" s="200"/>
      <c r="M409" s="200"/>
      <c r="N409" s="195" t="s">
        <v>1320</v>
      </c>
      <c r="O409" s="159" t="s">
        <v>1415</v>
      </c>
      <c r="P409" s="203"/>
      <c r="Q409" s="159"/>
      <c r="R409" s="159">
        <v>148</v>
      </c>
      <c r="S409" s="159">
        <v>216</v>
      </c>
      <c r="T409" s="159">
        <v>144</v>
      </c>
      <c r="U409" s="159">
        <v>189</v>
      </c>
      <c r="V409" s="159">
        <v>131</v>
      </c>
      <c r="W409" s="159">
        <v>131</v>
      </c>
      <c r="X409" s="175">
        <f t="shared" si="29"/>
        <v>-58</v>
      </c>
      <c r="Y409" s="204">
        <f t="shared" si="32"/>
        <v>0</v>
      </c>
      <c r="Z409" s="40" t="s">
        <v>1167</v>
      </c>
      <c r="AA409" s="221"/>
      <c r="AB409" s="222"/>
      <c r="AC409" s="220"/>
      <c r="AD409" s="208">
        <v>561975</v>
      </c>
      <c r="AE409" s="223" t="s">
        <v>1355</v>
      </c>
      <c r="AF409" s="205"/>
      <c r="AG409" s="206"/>
      <c r="AH409" s="207"/>
      <c r="AI409" s="207" t="s">
        <v>1251</v>
      </c>
      <c r="AJ409" s="159"/>
      <c r="AK409" s="215" t="s">
        <v>496</v>
      </c>
    </row>
    <row r="410" spans="1:37" customFormat="1" ht="21" x14ac:dyDescent="0.25">
      <c r="A410" s="154"/>
      <c r="B410" s="112"/>
      <c r="C410" s="2"/>
      <c r="D410" s="1"/>
      <c r="E410" s="155" t="s">
        <v>1099</v>
      </c>
      <c r="F410" s="155" t="s">
        <v>269</v>
      </c>
      <c r="G410" s="7"/>
      <c r="H410" s="21">
        <v>9862</v>
      </c>
      <c r="I410" s="22"/>
      <c r="J410" s="158"/>
      <c r="K410" s="22"/>
      <c r="L410" s="155"/>
      <c r="M410" s="155"/>
      <c r="N410" s="22"/>
      <c r="O410" s="22" t="s">
        <v>1415</v>
      </c>
      <c r="P410" s="36"/>
      <c r="Q410" s="22"/>
      <c r="R410" s="22">
        <v>8201</v>
      </c>
      <c r="S410" s="22"/>
      <c r="T410" s="22"/>
      <c r="U410" s="22">
        <v>7888</v>
      </c>
      <c r="V410" s="22">
        <v>5988</v>
      </c>
      <c r="W410" s="22">
        <v>7531</v>
      </c>
      <c r="X410" s="175">
        <f t="shared" si="29"/>
        <v>-357</v>
      </c>
      <c r="Y410" s="32">
        <f t="shared" si="32"/>
        <v>1543</v>
      </c>
      <c r="Z410" s="40" t="s">
        <v>427</v>
      </c>
      <c r="AA410" s="63"/>
      <c r="AB410" s="93"/>
      <c r="AC410" s="21"/>
      <c r="AD410" s="21">
        <v>533401</v>
      </c>
      <c r="AE410" s="160"/>
      <c r="AF410" s="167"/>
      <c r="AG410" s="170"/>
      <c r="AH410" s="166"/>
      <c r="AI410" s="166"/>
      <c r="AJ410" s="22"/>
      <c r="AK410" s="62"/>
    </row>
    <row r="411" spans="1:37" customFormat="1" x14ac:dyDescent="0.25">
      <c r="A411" s="154"/>
      <c r="B411" s="112">
        <v>36325</v>
      </c>
      <c r="C411" s="2"/>
      <c r="D411" s="1"/>
      <c r="E411" s="155" t="s">
        <v>1099</v>
      </c>
      <c r="F411" s="155" t="s">
        <v>910</v>
      </c>
      <c r="G411" s="7" t="s">
        <v>1304</v>
      </c>
      <c r="H411" s="21">
        <v>9871</v>
      </c>
      <c r="I411" s="22"/>
      <c r="J411" s="158"/>
      <c r="K411" s="22"/>
      <c r="L411" s="155"/>
      <c r="M411" s="155"/>
      <c r="N411" s="22" t="s">
        <v>1320</v>
      </c>
      <c r="O411" s="10" t="s">
        <v>402</v>
      </c>
      <c r="P411" s="36"/>
      <c r="Q411" s="22"/>
      <c r="R411" s="22">
        <v>0</v>
      </c>
      <c r="S411" s="22"/>
      <c r="T411" s="22"/>
      <c r="U411" s="22">
        <v>200</v>
      </c>
      <c r="V411" s="22">
        <v>147</v>
      </c>
      <c r="W411" s="22">
        <v>147</v>
      </c>
      <c r="X411" s="175">
        <f t="shared" si="29"/>
        <v>-53</v>
      </c>
      <c r="Y411" s="32">
        <f t="shared" si="32"/>
        <v>0</v>
      </c>
      <c r="Z411" s="115" t="s">
        <v>911</v>
      </c>
      <c r="AA411" s="63"/>
      <c r="AB411" s="93"/>
      <c r="AC411" s="21"/>
      <c r="AD411" s="21">
        <v>611973</v>
      </c>
      <c r="AE411" s="160" t="s">
        <v>1355</v>
      </c>
      <c r="AF411" s="167"/>
      <c r="AG411" s="170"/>
      <c r="AH411" s="166"/>
      <c r="AI411" s="166" t="s">
        <v>1251</v>
      </c>
      <c r="AJ411" s="22"/>
      <c r="AK411" s="93"/>
    </row>
    <row r="412" spans="1:37" customFormat="1" x14ac:dyDescent="0.25">
      <c r="A412" s="153"/>
      <c r="B412" s="112" t="s">
        <v>782</v>
      </c>
      <c r="C412" s="2"/>
      <c r="D412" s="1"/>
      <c r="E412" s="2" t="s">
        <v>1195</v>
      </c>
      <c r="F412" s="2" t="s">
        <v>1477</v>
      </c>
      <c r="G412" s="7" t="s">
        <v>1304</v>
      </c>
      <c r="H412" s="7">
        <v>6438</v>
      </c>
      <c r="I412" s="1">
        <v>447</v>
      </c>
      <c r="J412" s="1" t="s">
        <v>1303</v>
      </c>
      <c r="K412" s="1"/>
      <c r="L412" s="22" t="s">
        <v>1309</v>
      </c>
      <c r="M412" s="2" t="s">
        <v>1483</v>
      </c>
      <c r="N412" s="93"/>
      <c r="O412" s="22" t="s">
        <v>1415</v>
      </c>
      <c r="P412" s="36"/>
      <c r="Q412" s="22">
        <v>4</v>
      </c>
      <c r="R412" s="22">
        <v>15</v>
      </c>
      <c r="S412" s="22">
        <v>15</v>
      </c>
      <c r="T412" s="22">
        <v>15</v>
      </c>
      <c r="U412" s="22">
        <v>15</v>
      </c>
      <c r="V412" s="22">
        <v>15</v>
      </c>
      <c r="W412" s="22">
        <v>15</v>
      </c>
      <c r="X412" s="175">
        <f t="shared" si="29"/>
        <v>0</v>
      </c>
      <c r="Y412" s="32">
        <f t="shared" si="32"/>
        <v>0</v>
      </c>
      <c r="Z412" s="40" t="s">
        <v>1167</v>
      </c>
      <c r="AA412" s="63"/>
      <c r="AB412" s="93"/>
      <c r="AC412" s="21">
        <v>313313</v>
      </c>
      <c r="AD412" s="21">
        <v>133165</v>
      </c>
      <c r="AE412" s="163" t="s">
        <v>1318</v>
      </c>
      <c r="AF412" s="167">
        <v>0.19700000000000001</v>
      </c>
      <c r="AG412" s="169">
        <v>9812</v>
      </c>
      <c r="AH412" s="166" t="s">
        <v>916</v>
      </c>
      <c r="AI412" s="166" t="s">
        <v>1251</v>
      </c>
      <c r="AJ412" s="1" t="s">
        <v>720</v>
      </c>
      <c r="AK412" s="62" t="s">
        <v>496</v>
      </c>
    </row>
    <row r="413" spans="1:37" customFormat="1" x14ac:dyDescent="0.25">
      <c r="A413" s="154"/>
      <c r="B413" s="112" t="s">
        <v>782</v>
      </c>
      <c r="C413" s="2"/>
      <c r="D413" s="1"/>
      <c r="E413" s="2" t="s">
        <v>1357</v>
      </c>
      <c r="F413" s="2" t="s">
        <v>1194</v>
      </c>
      <c r="G413" s="7">
        <v>5310</v>
      </c>
      <c r="H413" s="7">
        <v>5310</v>
      </c>
      <c r="I413" s="1">
        <v>429</v>
      </c>
      <c r="J413" s="1" t="s">
        <v>1303</v>
      </c>
      <c r="K413" s="1"/>
      <c r="L413" s="22" t="s">
        <v>1309</v>
      </c>
      <c r="M413" s="2" t="s">
        <v>1357</v>
      </c>
      <c r="N413" s="93"/>
      <c r="O413" s="22" t="s">
        <v>1415</v>
      </c>
      <c r="P413" s="36"/>
      <c r="Q413" s="22">
        <v>194</v>
      </c>
      <c r="R413" s="22">
        <v>1</v>
      </c>
      <c r="S413" s="22">
        <v>753</v>
      </c>
      <c r="T413" s="22">
        <v>753</v>
      </c>
      <c r="U413" s="22">
        <v>1</v>
      </c>
      <c r="V413" s="22">
        <v>1</v>
      </c>
      <c r="W413" s="22">
        <v>1</v>
      </c>
      <c r="X413" s="175">
        <f t="shared" si="29"/>
        <v>0</v>
      </c>
      <c r="Y413" s="32">
        <f t="shared" si="32"/>
        <v>0</v>
      </c>
      <c r="Z413" s="40" t="s">
        <v>1167</v>
      </c>
      <c r="AA413" s="63"/>
      <c r="AB413" s="93"/>
      <c r="AC413" s="21">
        <v>358934</v>
      </c>
      <c r="AD413" s="21">
        <v>138084</v>
      </c>
      <c r="AE413" s="163" t="s">
        <v>1318</v>
      </c>
      <c r="AF413" s="167">
        <v>0.161</v>
      </c>
      <c r="AG413" s="169">
        <v>9904</v>
      </c>
      <c r="AH413" s="166" t="s">
        <v>780</v>
      </c>
      <c r="AI413" s="166" t="s">
        <v>1251</v>
      </c>
      <c r="AJ413" s="1" t="s">
        <v>732</v>
      </c>
      <c r="AK413" s="62" t="s">
        <v>496</v>
      </c>
    </row>
    <row r="414" spans="1:37" customFormat="1" x14ac:dyDescent="0.25">
      <c r="A414" s="154"/>
      <c r="B414" s="112" t="s">
        <v>782</v>
      </c>
      <c r="C414" s="2"/>
      <c r="D414" s="1"/>
      <c r="E414" s="2" t="s">
        <v>1357</v>
      </c>
      <c r="F414" s="2" t="s">
        <v>1358</v>
      </c>
      <c r="G414" s="7" t="s">
        <v>1304</v>
      </c>
      <c r="H414" s="7">
        <v>6648</v>
      </c>
      <c r="I414" s="1">
        <v>429</v>
      </c>
      <c r="J414" s="1" t="s">
        <v>1303</v>
      </c>
      <c r="K414" s="1"/>
      <c r="L414" s="22" t="s">
        <v>1309</v>
      </c>
      <c r="M414" s="2" t="s">
        <v>1357</v>
      </c>
      <c r="N414" s="93"/>
      <c r="O414" s="22" t="s">
        <v>1311</v>
      </c>
      <c r="P414" s="36"/>
      <c r="Q414" s="22">
        <v>241</v>
      </c>
      <c r="R414" s="22">
        <v>208</v>
      </c>
      <c r="S414" s="22">
        <v>272</v>
      </c>
      <c r="T414" s="22">
        <v>251</v>
      </c>
      <c r="U414" s="22">
        <v>223</v>
      </c>
      <c r="V414" s="22">
        <v>209</v>
      </c>
      <c r="W414" s="22">
        <v>209</v>
      </c>
      <c r="X414" s="175">
        <f t="shared" si="29"/>
        <v>-14</v>
      </c>
      <c r="Y414" s="32">
        <f t="shared" si="32"/>
        <v>0</v>
      </c>
      <c r="Z414" s="40" t="s">
        <v>1167</v>
      </c>
      <c r="AA414" s="63"/>
      <c r="AB414" s="93"/>
      <c r="AC414" s="21">
        <v>358934</v>
      </c>
      <c r="AD414" s="21">
        <v>133206</v>
      </c>
      <c r="AE414" s="163" t="s">
        <v>1318</v>
      </c>
      <c r="AF414" s="167">
        <v>0.161</v>
      </c>
      <c r="AG414" s="169">
        <v>9904</v>
      </c>
      <c r="AH414" s="166" t="s">
        <v>780</v>
      </c>
      <c r="AI414" s="166" t="s">
        <v>1251</v>
      </c>
      <c r="AJ414" s="1" t="s">
        <v>732</v>
      </c>
      <c r="AK414" s="62" t="s">
        <v>496</v>
      </c>
    </row>
    <row r="415" spans="1:37" customFormat="1" hidden="1" x14ac:dyDescent="0.25">
      <c r="A415" s="154"/>
      <c r="B415" s="112">
        <v>36325</v>
      </c>
      <c r="C415" s="2"/>
      <c r="D415" s="1"/>
      <c r="E415" s="155" t="s">
        <v>146</v>
      </c>
      <c r="F415" s="155" t="s">
        <v>1112</v>
      </c>
      <c r="G415" s="7" t="s">
        <v>1304</v>
      </c>
      <c r="H415" s="21">
        <v>4286</v>
      </c>
      <c r="I415" s="22"/>
      <c r="J415" s="158"/>
      <c r="K415" s="22"/>
      <c r="L415" s="155"/>
      <c r="M415" s="155"/>
      <c r="N415" s="22" t="s">
        <v>1320</v>
      </c>
      <c r="O415" s="10" t="s">
        <v>600</v>
      </c>
      <c r="P415" s="36"/>
      <c r="Q415" s="22">
        <v>39</v>
      </c>
      <c r="R415" s="22"/>
      <c r="S415" s="22"/>
      <c r="T415" s="22"/>
      <c r="U415" s="22"/>
      <c r="V415" s="22"/>
      <c r="W415" s="22"/>
      <c r="X415" s="175">
        <f t="shared" si="29"/>
        <v>0</v>
      </c>
      <c r="Y415" s="32">
        <f t="shared" si="32"/>
        <v>0</v>
      </c>
      <c r="Z415" s="115" t="s">
        <v>170</v>
      </c>
      <c r="AA415" s="63"/>
      <c r="AB415" s="93"/>
      <c r="AC415" s="21"/>
      <c r="AD415" s="21">
        <v>138515</v>
      </c>
      <c r="AE415" s="160" t="s">
        <v>1355</v>
      </c>
      <c r="AF415" s="167"/>
      <c r="AG415" s="170"/>
      <c r="AH415" s="166"/>
      <c r="AI415" s="166" t="s">
        <v>1251</v>
      </c>
      <c r="AJ415" s="22"/>
      <c r="AK415" s="62" t="s">
        <v>498</v>
      </c>
    </row>
    <row r="416" spans="1:37" customFormat="1" x14ac:dyDescent="0.25">
      <c r="A416" s="153"/>
      <c r="B416" s="112" t="s">
        <v>782</v>
      </c>
      <c r="C416" s="2"/>
      <c r="D416" s="1"/>
      <c r="E416" s="2" t="s">
        <v>364</v>
      </c>
      <c r="F416" s="2" t="s">
        <v>365</v>
      </c>
      <c r="G416" s="7" t="s">
        <v>1304</v>
      </c>
      <c r="H416" s="7">
        <v>6829</v>
      </c>
      <c r="I416" s="1">
        <v>765</v>
      </c>
      <c r="J416" s="1" t="s">
        <v>1303</v>
      </c>
      <c r="K416" s="1"/>
      <c r="L416" s="22" t="s">
        <v>1309</v>
      </c>
      <c r="M416" s="2" t="s">
        <v>366</v>
      </c>
      <c r="N416" s="93"/>
      <c r="O416" s="22" t="s">
        <v>349</v>
      </c>
      <c r="P416" s="36"/>
      <c r="Q416" s="22">
        <v>67</v>
      </c>
      <c r="R416" s="22">
        <v>47</v>
      </c>
      <c r="S416" s="22">
        <v>62</v>
      </c>
      <c r="T416" s="22">
        <v>64</v>
      </c>
      <c r="U416" s="22">
        <v>63</v>
      </c>
      <c r="V416" s="22">
        <v>59</v>
      </c>
      <c r="W416" s="22">
        <v>59</v>
      </c>
      <c r="X416" s="175">
        <f t="shared" si="29"/>
        <v>-4</v>
      </c>
      <c r="Y416" s="32">
        <f t="shared" si="32"/>
        <v>0</v>
      </c>
      <c r="Z416" s="40" t="s">
        <v>1167</v>
      </c>
      <c r="AA416" s="63"/>
      <c r="AB416" s="93"/>
      <c r="AC416" s="93"/>
      <c r="AD416" s="21">
        <v>138523</v>
      </c>
      <c r="AE416" s="163" t="s">
        <v>1355</v>
      </c>
      <c r="AF416" s="167">
        <v>0.14499999999999999</v>
      </c>
      <c r="AG416" s="169">
        <v>9902</v>
      </c>
      <c r="AH416" s="166" t="s">
        <v>780</v>
      </c>
      <c r="AI416" s="166" t="s">
        <v>1251</v>
      </c>
      <c r="AJ416" s="1" t="s">
        <v>1381</v>
      </c>
      <c r="AK416" s="62" t="s">
        <v>496</v>
      </c>
    </row>
    <row r="417" spans="1:37" customFormat="1" x14ac:dyDescent="0.25">
      <c r="A417" s="153"/>
      <c r="B417" s="112"/>
      <c r="C417" s="2"/>
      <c r="D417" s="1"/>
      <c r="E417" s="155" t="s">
        <v>1103</v>
      </c>
      <c r="F417" s="155" t="s">
        <v>285</v>
      </c>
      <c r="G417" s="7"/>
      <c r="H417" s="21">
        <v>9746</v>
      </c>
      <c r="I417" s="22"/>
      <c r="J417" s="158"/>
      <c r="K417" s="22"/>
      <c r="L417" s="155"/>
      <c r="M417" s="155"/>
      <c r="N417" s="22"/>
      <c r="O417" s="161" t="s">
        <v>1520</v>
      </c>
      <c r="P417" s="36"/>
      <c r="Q417" s="22"/>
      <c r="R417" s="22">
        <v>55</v>
      </c>
      <c r="S417" s="22"/>
      <c r="T417" s="22"/>
      <c r="U417" s="22">
        <v>59</v>
      </c>
      <c r="V417" s="22">
        <v>60</v>
      </c>
      <c r="W417" s="22">
        <v>60</v>
      </c>
      <c r="X417" s="175">
        <f t="shared" si="29"/>
        <v>1</v>
      </c>
      <c r="Y417" s="32"/>
      <c r="Z417" s="40" t="s">
        <v>1167</v>
      </c>
      <c r="AA417" s="63"/>
      <c r="AB417" s="93"/>
      <c r="AC417" s="21"/>
      <c r="AD417" s="21">
        <v>506594</v>
      </c>
      <c r="AE417" s="160"/>
      <c r="AF417" s="167"/>
      <c r="AG417" s="170"/>
      <c r="AH417" s="166"/>
      <c r="AI417" s="166"/>
      <c r="AJ417" s="22"/>
      <c r="AK417" s="62" t="s">
        <v>498</v>
      </c>
    </row>
    <row r="418" spans="1:37" customFormat="1" x14ac:dyDescent="0.25">
      <c r="A418" s="38"/>
      <c r="B418" s="137"/>
      <c r="C418" s="44"/>
      <c r="D418" s="39"/>
      <c r="E418" s="44" t="s">
        <v>1545</v>
      </c>
      <c r="F418" s="44" t="s">
        <v>1546</v>
      </c>
      <c r="G418" s="45"/>
      <c r="H418" s="45">
        <v>9673</v>
      </c>
      <c r="I418" s="39"/>
      <c r="J418" s="39"/>
      <c r="K418" s="39"/>
      <c r="L418" s="10"/>
      <c r="M418" s="44"/>
      <c r="O418" s="10" t="s">
        <v>1520</v>
      </c>
      <c r="P418" s="53"/>
      <c r="Q418" s="10">
        <v>782</v>
      </c>
      <c r="R418" s="10">
        <v>381</v>
      </c>
      <c r="S418" s="10">
        <v>712</v>
      </c>
      <c r="T418" s="10">
        <v>683</v>
      </c>
      <c r="U418" s="10">
        <v>414</v>
      </c>
      <c r="V418" s="10">
        <v>471</v>
      </c>
      <c r="W418" s="10">
        <v>471</v>
      </c>
      <c r="X418" s="175">
        <f t="shared" si="29"/>
        <v>57</v>
      </c>
      <c r="Y418" s="35"/>
      <c r="Z418" s="40" t="s">
        <v>1167</v>
      </c>
      <c r="AA418" s="62"/>
      <c r="AC418" s="26"/>
      <c r="AD418" s="26">
        <v>155396</v>
      </c>
      <c r="AE418" s="48"/>
      <c r="AF418" s="143"/>
      <c r="AG418" s="60"/>
      <c r="AH418" s="10"/>
      <c r="AI418" s="52"/>
      <c r="AJ418" s="39"/>
      <c r="AK418" s="62" t="s">
        <v>496</v>
      </c>
    </row>
    <row r="419" spans="1:37" customFormat="1" x14ac:dyDescent="0.25">
      <c r="A419" s="18"/>
      <c r="B419" s="137" t="s">
        <v>782</v>
      </c>
      <c r="C419" s="11"/>
      <c r="D419" s="10"/>
      <c r="E419" s="44" t="s">
        <v>834</v>
      </c>
      <c r="F419" s="44" t="s">
        <v>962</v>
      </c>
      <c r="G419" s="45" t="s">
        <v>1304</v>
      </c>
      <c r="H419" s="45">
        <v>6015</v>
      </c>
      <c r="I419" s="39">
        <v>441</v>
      </c>
      <c r="J419" s="39" t="s">
        <v>1303</v>
      </c>
      <c r="K419" s="39"/>
      <c r="L419" s="10" t="s">
        <v>1309</v>
      </c>
      <c r="M419" s="44" t="s">
        <v>836</v>
      </c>
      <c r="O419" s="10" t="s">
        <v>873</v>
      </c>
      <c r="P419" s="53"/>
      <c r="Q419" s="10">
        <v>930</v>
      </c>
      <c r="R419" s="10">
        <v>983</v>
      </c>
      <c r="S419" s="10">
        <v>1022</v>
      </c>
      <c r="T419" s="10">
        <v>1012</v>
      </c>
      <c r="U419" s="10">
        <v>974</v>
      </c>
      <c r="V419" s="10">
        <v>965</v>
      </c>
      <c r="W419" s="10">
        <v>965</v>
      </c>
      <c r="X419" s="175">
        <f t="shared" si="29"/>
        <v>-9</v>
      </c>
      <c r="Y419" s="35">
        <f t="shared" ref="Y419:Y431" si="33">+W419-V419</f>
        <v>0</v>
      </c>
      <c r="Z419" s="40" t="s">
        <v>1167</v>
      </c>
      <c r="AA419" s="62"/>
      <c r="AC419" s="26">
        <v>309688</v>
      </c>
      <c r="AD419" s="26">
        <v>363191</v>
      </c>
      <c r="AE419" s="48" t="s">
        <v>1318</v>
      </c>
      <c r="AF419" s="128">
        <v>0.19900000000000001</v>
      </c>
      <c r="AG419" s="125">
        <v>9903</v>
      </c>
      <c r="AH419" s="52" t="s">
        <v>780</v>
      </c>
      <c r="AI419" s="52" t="s">
        <v>1251</v>
      </c>
      <c r="AJ419" s="39" t="s">
        <v>706</v>
      </c>
      <c r="AK419" s="62" t="s">
        <v>498</v>
      </c>
    </row>
    <row r="420" spans="1:37" s="24" customFormat="1" hidden="1" x14ac:dyDescent="0.25">
      <c r="A420" s="153"/>
      <c r="B420" s="112" t="s">
        <v>782</v>
      </c>
      <c r="C420" s="2"/>
      <c r="D420" s="1"/>
      <c r="E420" s="2" t="s">
        <v>1455</v>
      </c>
      <c r="F420" s="2" t="s">
        <v>606</v>
      </c>
      <c r="G420" s="7" t="s">
        <v>1304</v>
      </c>
      <c r="H420" s="7">
        <v>4959</v>
      </c>
      <c r="I420" s="1">
        <v>479</v>
      </c>
      <c r="J420" s="1" t="s">
        <v>1303</v>
      </c>
      <c r="K420" s="1"/>
      <c r="L420" s="22" t="s">
        <v>1309</v>
      </c>
      <c r="M420" s="2" t="s">
        <v>1455</v>
      </c>
      <c r="N420" s="93"/>
      <c r="O420" s="22" t="s">
        <v>600</v>
      </c>
      <c r="P420" s="36"/>
      <c r="Q420" s="22"/>
      <c r="R420" s="22"/>
      <c r="S420" s="22"/>
      <c r="T420" s="22"/>
      <c r="U420" s="22"/>
      <c r="V420" s="22"/>
      <c r="W420" s="22"/>
      <c r="X420" s="175">
        <f t="shared" si="29"/>
        <v>0</v>
      </c>
      <c r="Y420" s="32">
        <f t="shared" si="33"/>
        <v>0</v>
      </c>
      <c r="Z420" s="115" t="s">
        <v>642</v>
      </c>
      <c r="AA420" s="63"/>
      <c r="AB420" s="93"/>
      <c r="AC420" s="21">
        <v>348356</v>
      </c>
      <c r="AD420" s="21">
        <v>51701</v>
      </c>
      <c r="AE420" s="163" t="s">
        <v>1318</v>
      </c>
      <c r="AF420" s="167">
        <v>6.5000000000000002E-2</v>
      </c>
      <c r="AG420" s="169"/>
      <c r="AH420" s="166" t="s">
        <v>861</v>
      </c>
      <c r="AI420" s="166" t="s">
        <v>1251</v>
      </c>
      <c r="AJ420" s="1" t="s">
        <v>675</v>
      </c>
    </row>
    <row r="421" spans="1:37" customFormat="1" x14ac:dyDescent="0.25">
      <c r="A421" s="154"/>
      <c r="B421" s="112" t="s">
        <v>782</v>
      </c>
      <c r="C421" s="2"/>
      <c r="D421" s="1"/>
      <c r="E421" s="2" t="s">
        <v>834</v>
      </c>
      <c r="F421" s="2" t="s">
        <v>970</v>
      </c>
      <c r="G421" s="7" t="s">
        <v>1304</v>
      </c>
      <c r="H421" s="7">
        <v>6272</v>
      </c>
      <c r="I421" s="1">
        <v>441</v>
      </c>
      <c r="J421" s="1" t="s">
        <v>1303</v>
      </c>
      <c r="K421" s="1"/>
      <c r="L421" s="22" t="s">
        <v>1309</v>
      </c>
      <c r="M421" s="2" t="s">
        <v>836</v>
      </c>
      <c r="N421" s="93"/>
      <c r="O421" s="22" t="s">
        <v>873</v>
      </c>
      <c r="P421" s="36"/>
      <c r="Q421" s="22">
        <v>69</v>
      </c>
      <c r="R421" s="22">
        <v>50</v>
      </c>
      <c r="S421" s="22">
        <v>67</v>
      </c>
      <c r="T421" s="22">
        <v>64</v>
      </c>
      <c r="U421" s="22">
        <v>47</v>
      </c>
      <c r="V421" s="22">
        <v>42</v>
      </c>
      <c r="W421" s="22">
        <v>42</v>
      </c>
      <c r="X421" s="175">
        <f t="shared" si="29"/>
        <v>-5</v>
      </c>
      <c r="Y421" s="32">
        <f t="shared" si="33"/>
        <v>0</v>
      </c>
      <c r="Z421" s="40" t="s">
        <v>1167</v>
      </c>
      <c r="AA421" s="115"/>
      <c r="AB421" s="93"/>
      <c r="AC421" s="21">
        <v>309692</v>
      </c>
      <c r="AD421" s="21">
        <v>362175</v>
      </c>
      <c r="AE421" s="163" t="s">
        <v>1318</v>
      </c>
      <c r="AF421" s="167">
        <v>0.06</v>
      </c>
      <c r="AG421" s="169"/>
      <c r="AH421" s="166" t="s">
        <v>861</v>
      </c>
      <c r="AI421" s="166" t="s">
        <v>1251</v>
      </c>
      <c r="AJ421" s="1" t="s">
        <v>706</v>
      </c>
      <c r="AK421" s="62" t="s">
        <v>498</v>
      </c>
    </row>
    <row r="422" spans="1:37" customFormat="1" x14ac:dyDescent="0.25">
      <c r="A422" s="154"/>
      <c r="B422" s="112" t="s">
        <v>782</v>
      </c>
      <c r="C422" s="156"/>
      <c r="D422" s="22"/>
      <c r="E422" s="2" t="s">
        <v>834</v>
      </c>
      <c r="F422" s="155" t="s">
        <v>831</v>
      </c>
      <c r="G422" s="7" t="s">
        <v>1304</v>
      </c>
      <c r="H422" s="21">
        <v>6390</v>
      </c>
      <c r="I422" s="22">
        <v>600</v>
      </c>
      <c r="J422" s="159" t="s">
        <v>1303</v>
      </c>
      <c r="K422" s="22"/>
      <c r="L422" s="22" t="s">
        <v>1309</v>
      </c>
      <c r="M422" s="2" t="s">
        <v>833</v>
      </c>
      <c r="N422" s="22"/>
      <c r="O422" s="22" t="s">
        <v>816</v>
      </c>
      <c r="P422" s="36"/>
      <c r="Q422" s="22">
        <v>843</v>
      </c>
      <c r="R422" s="22">
        <v>551</v>
      </c>
      <c r="S422" s="22">
        <v>21</v>
      </c>
      <c r="T422" s="22">
        <v>0</v>
      </c>
      <c r="U422" s="22">
        <v>546</v>
      </c>
      <c r="V422" s="22">
        <v>541</v>
      </c>
      <c r="W422" s="22">
        <v>541</v>
      </c>
      <c r="X422" s="175">
        <f t="shared" si="29"/>
        <v>-5</v>
      </c>
      <c r="Y422" s="32">
        <f t="shared" si="33"/>
        <v>0</v>
      </c>
      <c r="Z422" s="40" t="s">
        <v>1167</v>
      </c>
      <c r="AA422" s="63"/>
      <c r="AB422" s="93"/>
      <c r="AC422" s="60">
        <v>311836</v>
      </c>
      <c r="AD422" s="21">
        <v>363486</v>
      </c>
      <c r="AE422" s="163" t="s">
        <v>1318</v>
      </c>
      <c r="AF422" s="167">
        <v>2.5000000000000001E-2</v>
      </c>
      <c r="AG422" s="169"/>
      <c r="AH422" s="166" t="s">
        <v>861</v>
      </c>
      <c r="AI422" s="166" t="s">
        <v>1251</v>
      </c>
      <c r="AJ422" s="1" t="s">
        <v>716</v>
      </c>
      <c r="AK422" s="62" t="s">
        <v>498</v>
      </c>
    </row>
    <row r="423" spans="1:37" customFormat="1" x14ac:dyDescent="0.25">
      <c r="A423" s="38"/>
      <c r="B423" s="137" t="s">
        <v>782</v>
      </c>
      <c r="C423" s="44"/>
      <c r="D423" s="39"/>
      <c r="E423" s="44" t="s">
        <v>47</v>
      </c>
      <c r="F423" s="44" t="s">
        <v>48</v>
      </c>
      <c r="G423" s="7" t="s">
        <v>1304</v>
      </c>
      <c r="H423" s="45">
        <v>6261</v>
      </c>
      <c r="I423" s="1">
        <v>550</v>
      </c>
      <c r="J423" s="1" t="s">
        <v>1303</v>
      </c>
      <c r="K423" s="1"/>
      <c r="L423" s="22" t="s">
        <v>1309</v>
      </c>
      <c r="M423" s="2" t="s">
        <v>49</v>
      </c>
      <c r="N423" s="93"/>
      <c r="O423" s="10" t="s">
        <v>1520</v>
      </c>
      <c r="P423" s="36"/>
      <c r="Q423" s="10">
        <v>320</v>
      </c>
      <c r="R423" s="10">
        <v>195</v>
      </c>
      <c r="S423" s="10">
        <v>269</v>
      </c>
      <c r="T423" s="10">
        <v>256</v>
      </c>
      <c r="U423" s="10">
        <v>104</v>
      </c>
      <c r="V423" s="10">
        <v>104</v>
      </c>
      <c r="W423" s="10">
        <v>104</v>
      </c>
      <c r="X423" s="175">
        <f t="shared" si="29"/>
        <v>0</v>
      </c>
      <c r="Y423" s="32">
        <f t="shared" si="33"/>
        <v>0</v>
      </c>
      <c r="Z423" s="40" t="s">
        <v>1167</v>
      </c>
      <c r="AA423" s="115"/>
      <c r="AB423" s="93"/>
      <c r="AC423" s="21">
        <v>313437</v>
      </c>
      <c r="AD423" s="26">
        <v>133182</v>
      </c>
      <c r="AE423" s="163" t="s">
        <v>1318</v>
      </c>
      <c r="AF423" s="167">
        <v>5.5E-2</v>
      </c>
      <c r="AG423" s="169"/>
      <c r="AH423" s="166" t="s">
        <v>861</v>
      </c>
      <c r="AI423" s="166" t="s">
        <v>1251</v>
      </c>
      <c r="AJ423" s="39" t="s">
        <v>1314</v>
      </c>
      <c r="AK423" s="62" t="s">
        <v>497</v>
      </c>
    </row>
    <row r="424" spans="1:37" customFormat="1" x14ac:dyDescent="0.25">
      <c r="A424" s="153"/>
      <c r="B424" s="112" t="s">
        <v>782</v>
      </c>
      <c r="C424" s="2"/>
      <c r="D424" s="1"/>
      <c r="E424" s="2" t="s">
        <v>357</v>
      </c>
      <c r="F424" s="2" t="s">
        <v>358</v>
      </c>
      <c r="G424" s="7" t="s">
        <v>1304</v>
      </c>
      <c r="H424" s="7">
        <v>6461</v>
      </c>
      <c r="I424" s="1">
        <v>765</v>
      </c>
      <c r="J424" s="1" t="s">
        <v>1303</v>
      </c>
      <c r="K424" s="1"/>
      <c r="L424" s="22" t="s">
        <v>1309</v>
      </c>
      <c r="M424" s="2" t="s">
        <v>359</v>
      </c>
      <c r="N424" s="93"/>
      <c r="O424" s="22" t="s">
        <v>349</v>
      </c>
      <c r="P424" s="36"/>
      <c r="Q424" s="22">
        <v>504</v>
      </c>
      <c r="R424" s="22">
        <v>471</v>
      </c>
      <c r="S424" s="22">
        <v>449</v>
      </c>
      <c r="T424" s="22">
        <v>430</v>
      </c>
      <c r="U424" s="22">
        <v>476</v>
      </c>
      <c r="V424" s="22">
        <v>463</v>
      </c>
      <c r="W424" s="22">
        <v>463</v>
      </c>
      <c r="X424" s="175">
        <f t="shared" si="29"/>
        <v>-13</v>
      </c>
      <c r="Y424" s="32">
        <f t="shared" si="33"/>
        <v>0</v>
      </c>
      <c r="Z424" s="40" t="s">
        <v>1167</v>
      </c>
      <c r="AA424" s="63"/>
      <c r="AB424" s="93"/>
      <c r="AC424" s="21">
        <v>311214</v>
      </c>
      <c r="AD424" s="21">
        <v>133217</v>
      </c>
      <c r="AE424" s="163" t="s">
        <v>1318</v>
      </c>
      <c r="AF424" s="143">
        <v>0.14000000000000001</v>
      </c>
      <c r="AG424" s="142">
        <v>9906</v>
      </c>
      <c r="AH424" s="22" t="s">
        <v>523</v>
      </c>
      <c r="AI424" s="166" t="s">
        <v>1251</v>
      </c>
      <c r="AJ424" s="1" t="s">
        <v>721</v>
      </c>
      <c r="AK424" s="62" t="s">
        <v>496</v>
      </c>
    </row>
    <row r="425" spans="1:37" customFormat="1" x14ac:dyDescent="0.25">
      <c r="A425" s="154"/>
      <c r="B425" s="112"/>
      <c r="C425" s="2"/>
      <c r="D425" s="1"/>
      <c r="E425" s="2" t="s">
        <v>1196</v>
      </c>
      <c r="F425" s="2" t="s">
        <v>1194</v>
      </c>
      <c r="G425" s="7"/>
      <c r="H425" s="7">
        <v>5310</v>
      </c>
      <c r="I425" s="1"/>
      <c r="J425" s="1"/>
      <c r="K425" s="1"/>
      <c r="L425" s="22"/>
      <c r="M425" s="2"/>
      <c r="N425" s="93"/>
      <c r="O425" s="22" t="s">
        <v>1415</v>
      </c>
      <c r="P425" s="36"/>
      <c r="Q425" s="22">
        <v>1187</v>
      </c>
      <c r="R425" s="22">
        <v>867</v>
      </c>
      <c r="S425" s="22">
        <v>1152</v>
      </c>
      <c r="T425" s="22">
        <v>1070</v>
      </c>
      <c r="U425" s="22">
        <v>1066</v>
      </c>
      <c r="V425" s="22">
        <v>963</v>
      </c>
      <c r="W425" s="22">
        <v>963</v>
      </c>
      <c r="X425" s="175">
        <f t="shared" ref="X425:X488" si="34">+W425-U425</f>
        <v>-103</v>
      </c>
      <c r="Y425" s="32">
        <f t="shared" si="33"/>
        <v>0</v>
      </c>
      <c r="Z425" s="40" t="s">
        <v>1167</v>
      </c>
      <c r="AA425" s="63"/>
      <c r="AB425" s="93"/>
      <c r="AC425" s="21"/>
      <c r="AD425" s="21">
        <v>138023</v>
      </c>
      <c r="AE425" s="163"/>
      <c r="AF425" s="167"/>
      <c r="AG425" s="169"/>
      <c r="AH425" s="166"/>
      <c r="AI425" s="166"/>
      <c r="AJ425" s="1"/>
      <c r="AK425" s="62" t="s">
        <v>499</v>
      </c>
    </row>
    <row r="426" spans="1:37" customFormat="1" x14ac:dyDescent="0.25">
      <c r="A426" s="38"/>
      <c r="B426" s="137" t="s">
        <v>782</v>
      </c>
      <c r="C426" s="41"/>
      <c r="D426" s="10"/>
      <c r="E426" s="44" t="s">
        <v>633</v>
      </c>
      <c r="F426" s="44" t="s">
        <v>624</v>
      </c>
      <c r="G426" s="45" t="s">
        <v>1304</v>
      </c>
      <c r="H426" s="45">
        <v>6351</v>
      </c>
      <c r="I426" s="39">
        <v>440</v>
      </c>
      <c r="J426" s="39" t="s">
        <v>1303</v>
      </c>
      <c r="K426" s="39"/>
      <c r="L426" s="12" t="s">
        <v>1309</v>
      </c>
      <c r="M426" s="44" t="s">
        <v>1253</v>
      </c>
      <c r="O426" s="30" t="s">
        <v>1311</v>
      </c>
      <c r="P426" s="53"/>
      <c r="Q426" s="10">
        <v>105</v>
      </c>
      <c r="R426" s="10">
        <v>79</v>
      </c>
      <c r="S426" s="10">
        <v>464</v>
      </c>
      <c r="T426" s="10">
        <v>291</v>
      </c>
      <c r="U426" s="10">
        <v>464</v>
      </c>
      <c r="V426" s="10">
        <v>98</v>
      </c>
      <c r="W426" s="10">
        <v>98</v>
      </c>
      <c r="X426" s="175">
        <f t="shared" si="34"/>
        <v>-366</v>
      </c>
      <c r="Y426" s="35">
        <f t="shared" si="33"/>
        <v>0</v>
      </c>
      <c r="Z426" s="40" t="s">
        <v>1167</v>
      </c>
      <c r="AA426" s="40"/>
      <c r="AD426" s="26">
        <v>503328</v>
      </c>
      <c r="AE426" s="48" t="s">
        <v>1355</v>
      </c>
      <c r="AF426" s="128">
        <v>6.5000000000000002E-2</v>
      </c>
      <c r="AG426" s="125"/>
      <c r="AH426" s="52" t="s">
        <v>861</v>
      </c>
      <c r="AI426" s="52" t="s">
        <v>1251</v>
      </c>
      <c r="AJ426" s="39" t="s">
        <v>626</v>
      </c>
      <c r="AK426" s="62" t="s">
        <v>501</v>
      </c>
    </row>
    <row r="427" spans="1:37" customFormat="1" hidden="1" x14ac:dyDescent="0.25">
      <c r="A427" s="38"/>
      <c r="B427" s="137" t="s">
        <v>782</v>
      </c>
      <c r="C427" s="44"/>
      <c r="D427" s="39"/>
      <c r="E427" s="44" t="s">
        <v>203</v>
      </c>
      <c r="F427" s="44" t="s">
        <v>618</v>
      </c>
      <c r="G427" s="45" t="s">
        <v>1304</v>
      </c>
      <c r="H427" s="45">
        <v>5982</v>
      </c>
      <c r="I427" s="39">
        <v>479</v>
      </c>
      <c r="J427" s="39" t="s">
        <v>1303</v>
      </c>
      <c r="K427" s="39"/>
      <c r="L427" s="12" t="s">
        <v>1309</v>
      </c>
      <c r="M427" s="44" t="s">
        <v>193</v>
      </c>
      <c r="O427" s="10" t="s">
        <v>600</v>
      </c>
      <c r="P427" s="53"/>
      <c r="Q427" s="10">
        <v>319</v>
      </c>
      <c r="R427" s="10"/>
      <c r="S427" s="10"/>
      <c r="T427" s="10"/>
      <c r="U427" s="10"/>
      <c r="V427" s="10"/>
      <c r="W427" s="10"/>
      <c r="X427" s="175">
        <f t="shared" si="34"/>
        <v>0</v>
      </c>
      <c r="Y427" s="35">
        <f t="shared" si="33"/>
        <v>0</v>
      </c>
      <c r="Z427" s="40" t="s">
        <v>169</v>
      </c>
      <c r="AA427" s="40"/>
      <c r="AC427" s="26">
        <v>313177</v>
      </c>
      <c r="AD427" s="26">
        <v>138662</v>
      </c>
      <c r="AE427" s="48" t="s">
        <v>1318</v>
      </c>
      <c r="AF427" s="128">
        <v>6.5000000000000002E-2</v>
      </c>
      <c r="AG427" s="125"/>
      <c r="AH427" s="52" t="s">
        <v>861</v>
      </c>
      <c r="AI427" s="52" t="s">
        <v>1251</v>
      </c>
      <c r="AJ427" s="39" t="s">
        <v>1144</v>
      </c>
      <c r="AK427" s="62" t="s">
        <v>501</v>
      </c>
    </row>
    <row r="428" spans="1:37" customFormat="1" x14ac:dyDescent="0.25">
      <c r="A428" s="153"/>
      <c r="B428" s="112" t="s">
        <v>782</v>
      </c>
      <c r="C428" s="2"/>
      <c r="D428" s="1"/>
      <c r="E428" s="2" t="s">
        <v>341</v>
      </c>
      <c r="F428" s="2" t="s">
        <v>342</v>
      </c>
      <c r="G428" s="7" t="s">
        <v>1304</v>
      </c>
      <c r="H428" s="7">
        <v>6848</v>
      </c>
      <c r="I428" s="1">
        <v>766</v>
      </c>
      <c r="J428" s="1" t="s">
        <v>1303</v>
      </c>
      <c r="K428" s="1"/>
      <c r="L428" s="22" t="s">
        <v>1309</v>
      </c>
      <c r="M428" s="2" t="s">
        <v>343</v>
      </c>
      <c r="N428" s="93"/>
      <c r="O428" s="22" t="s">
        <v>328</v>
      </c>
      <c r="P428" s="36"/>
      <c r="Q428" s="22">
        <v>384</v>
      </c>
      <c r="R428" s="22">
        <v>295</v>
      </c>
      <c r="S428" s="22">
        <v>209</v>
      </c>
      <c r="T428" s="22">
        <v>284</v>
      </c>
      <c r="U428" s="22">
        <v>255</v>
      </c>
      <c r="V428" s="22">
        <v>208</v>
      </c>
      <c r="W428" s="22">
        <v>208</v>
      </c>
      <c r="X428" s="175">
        <f t="shared" si="34"/>
        <v>-47</v>
      </c>
      <c r="Y428" s="32">
        <f t="shared" si="33"/>
        <v>0</v>
      </c>
      <c r="Z428" s="40" t="s">
        <v>1167</v>
      </c>
      <c r="AA428" s="63"/>
      <c r="AB428" s="93"/>
      <c r="AC428" s="21">
        <v>313463</v>
      </c>
      <c r="AD428" s="21">
        <v>138992</v>
      </c>
      <c r="AE428" s="163" t="s">
        <v>1318</v>
      </c>
      <c r="AF428" s="143">
        <v>0.33</v>
      </c>
      <c r="AG428" s="60">
        <v>9906</v>
      </c>
      <c r="AH428" s="21" t="s">
        <v>780</v>
      </c>
      <c r="AI428" s="166" t="s">
        <v>1251</v>
      </c>
      <c r="AJ428" s="1" t="s">
        <v>750</v>
      </c>
      <c r="AK428" s="62" t="s">
        <v>500</v>
      </c>
    </row>
    <row r="429" spans="1:37" customFormat="1" x14ac:dyDescent="0.25">
      <c r="A429" s="154"/>
      <c r="B429" s="112">
        <v>36325</v>
      </c>
      <c r="C429" s="2"/>
      <c r="D429" s="1"/>
      <c r="E429" s="155" t="s">
        <v>904</v>
      </c>
      <c r="F429" s="155" t="s">
        <v>905</v>
      </c>
      <c r="G429" s="7" t="s">
        <v>1304</v>
      </c>
      <c r="H429" s="21">
        <v>4594</v>
      </c>
      <c r="I429" s="22"/>
      <c r="J429" s="158"/>
      <c r="K429" s="22"/>
      <c r="L429" s="155"/>
      <c r="M429" s="155"/>
      <c r="N429" s="22" t="s">
        <v>1320</v>
      </c>
      <c r="O429" s="22" t="s">
        <v>328</v>
      </c>
      <c r="P429" s="36"/>
      <c r="Q429" s="22"/>
      <c r="R429" s="22">
        <v>0</v>
      </c>
      <c r="S429" s="22"/>
      <c r="T429" s="22"/>
      <c r="U429" s="22">
        <v>400</v>
      </c>
      <c r="V429" s="22">
        <v>37</v>
      </c>
      <c r="W429" s="22">
        <v>37</v>
      </c>
      <c r="X429" s="175">
        <f t="shared" si="34"/>
        <v>-363</v>
      </c>
      <c r="Y429" s="32">
        <f t="shared" si="33"/>
        <v>0</v>
      </c>
      <c r="Z429" s="115" t="s">
        <v>906</v>
      </c>
      <c r="AA429" s="63"/>
      <c r="AB429" s="93"/>
      <c r="AC429" s="21"/>
      <c r="AD429" s="21">
        <v>611981</v>
      </c>
      <c r="AE429" s="160" t="s">
        <v>1355</v>
      </c>
      <c r="AF429" s="167"/>
      <c r="AG429" s="170"/>
      <c r="AH429" s="166"/>
      <c r="AI429" s="166" t="s">
        <v>1251</v>
      </c>
      <c r="AJ429" s="22"/>
      <c r="AK429" s="62"/>
    </row>
    <row r="430" spans="1:37" customFormat="1" x14ac:dyDescent="0.25">
      <c r="A430" s="154"/>
      <c r="B430" s="112" t="s">
        <v>782</v>
      </c>
      <c r="C430" s="156"/>
      <c r="D430" s="22"/>
      <c r="E430" s="2" t="s">
        <v>338</v>
      </c>
      <c r="F430" s="2" t="s">
        <v>339</v>
      </c>
      <c r="G430" s="7" t="s">
        <v>1304</v>
      </c>
      <c r="H430" s="7">
        <v>6427</v>
      </c>
      <c r="I430" s="1">
        <v>766</v>
      </c>
      <c r="J430" s="1" t="s">
        <v>1303</v>
      </c>
      <c r="K430" s="1"/>
      <c r="L430" s="22" t="s">
        <v>1309</v>
      </c>
      <c r="M430" s="2" t="s">
        <v>340</v>
      </c>
      <c r="N430" s="93"/>
      <c r="O430" s="22" t="s">
        <v>328</v>
      </c>
      <c r="P430" s="36"/>
      <c r="Q430" s="22">
        <v>620</v>
      </c>
      <c r="R430" s="22">
        <v>603</v>
      </c>
      <c r="S430" s="22">
        <v>641</v>
      </c>
      <c r="T430" s="22">
        <v>621</v>
      </c>
      <c r="U430" s="22">
        <v>657</v>
      </c>
      <c r="V430" s="22">
        <v>648</v>
      </c>
      <c r="W430" s="22">
        <v>648</v>
      </c>
      <c r="X430" s="175">
        <f t="shared" si="34"/>
        <v>-9</v>
      </c>
      <c r="Y430" s="32">
        <f t="shared" si="33"/>
        <v>0</v>
      </c>
      <c r="Z430" s="40" t="s">
        <v>1167</v>
      </c>
      <c r="AA430" s="63"/>
      <c r="AB430" s="93"/>
      <c r="AC430" s="21">
        <v>309683</v>
      </c>
      <c r="AD430" s="21">
        <v>138540</v>
      </c>
      <c r="AE430" s="163" t="s">
        <v>1318</v>
      </c>
      <c r="AF430" s="143">
        <v>0.127</v>
      </c>
      <c r="AG430" s="142">
        <v>9910</v>
      </c>
      <c r="AH430" s="22" t="s">
        <v>521</v>
      </c>
      <c r="AI430" s="166" t="s">
        <v>1251</v>
      </c>
      <c r="AJ430" s="1" t="s">
        <v>1378</v>
      </c>
      <c r="AK430" s="62" t="s">
        <v>496</v>
      </c>
    </row>
    <row r="431" spans="1:37" customFormat="1" hidden="1" x14ac:dyDescent="0.25">
      <c r="A431" s="38"/>
      <c r="B431" s="137" t="s">
        <v>782</v>
      </c>
      <c r="C431" s="44"/>
      <c r="D431" s="39"/>
      <c r="E431" s="44" t="s">
        <v>68</v>
      </c>
      <c r="F431" s="44" t="s">
        <v>645</v>
      </c>
      <c r="G431" s="7" t="s">
        <v>1304</v>
      </c>
      <c r="H431" s="45">
        <v>6557</v>
      </c>
      <c r="I431" s="1">
        <v>479</v>
      </c>
      <c r="J431" s="1" t="s">
        <v>1303</v>
      </c>
      <c r="K431" s="1"/>
      <c r="L431" s="22" t="s">
        <v>1309</v>
      </c>
      <c r="M431" s="2" t="s">
        <v>70</v>
      </c>
      <c r="N431" s="93"/>
      <c r="O431" s="10" t="s">
        <v>600</v>
      </c>
      <c r="P431" s="36"/>
      <c r="Q431" s="10"/>
      <c r="R431" s="10"/>
      <c r="S431" s="10"/>
      <c r="T431" s="10"/>
      <c r="U431" s="10"/>
      <c r="V431" s="10"/>
      <c r="W431" s="10"/>
      <c r="X431" s="175">
        <f t="shared" si="34"/>
        <v>0</v>
      </c>
      <c r="Y431" s="32">
        <f t="shared" si="33"/>
        <v>0</v>
      </c>
      <c r="Z431" s="40" t="s">
        <v>1135</v>
      </c>
      <c r="AA431" s="63"/>
      <c r="AB431" s="93"/>
      <c r="AC431" s="21">
        <v>358915</v>
      </c>
      <c r="AD431" s="26">
        <v>26513</v>
      </c>
      <c r="AE431" s="163" t="s">
        <v>1318</v>
      </c>
      <c r="AF431" s="167">
        <v>6.5000000000000002E-2</v>
      </c>
      <c r="AG431" s="169"/>
      <c r="AH431" s="166" t="s">
        <v>861</v>
      </c>
      <c r="AI431" s="166" t="s">
        <v>1251</v>
      </c>
      <c r="AJ431" s="39" t="s">
        <v>1314</v>
      </c>
    </row>
    <row r="432" spans="1:37" customFormat="1" x14ac:dyDescent="0.25">
      <c r="A432" s="18"/>
      <c r="B432" s="137">
        <v>36390</v>
      </c>
      <c r="C432" s="44"/>
      <c r="D432" s="39"/>
      <c r="E432" s="11" t="s">
        <v>1388</v>
      </c>
      <c r="F432" s="11" t="s">
        <v>464</v>
      </c>
      <c r="G432" s="7" t="s">
        <v>1304</v>
      </c>
      <c r="H432" s="26">
        <v>680</v>
      </c>
      <c r="I432" s="22"/>
      <c r="J432" s="158"/>
      <c r="K432" s="22"/>
      <c r="L432" s="155"/>
      <c r="M432" s="155" t="s">
        <v>1215</v>
      </c>
      <c r="N432" s="22" t="s">
        <v>1320</v>
      </c>
      <c r="O432" s="30" t="s">
        <v>349</v>
      </c>
      <c r="P432" s="36"/>
      <c r="Q432" s="10">
        <v>110</v>
      </c>
      <c r="R432" s="10">
        <v>150</v>
      </c>
      <c r="S432" s="10">
        <v>100</v>
      </c>
      <c r="T432" s="10">
        <v>100</v>
      </c>
      <c r="U432" s="10">
        <v>110</v>
      </c>
      <c r="V432" s="10">
        <v>130</v>
      </c>
      <c r="W432" s="10">
        <v>130</v>
      </c>
      <c r="X432" s="175">
        <f t="shared" si="34"/>
        <v>20</v>
      </c>
      <c r="Y432" s="32">
        <f t="shared" si="31"/>
        <v>0</v>
      </c>
      <c r="Z432" s="40" t="s">
        <v>1167</v>
      </c>
      <c r="AA432" s="63"/>
      <c r="AB432" s="93"/>
      <c r="AC432" s="21"/>
      <c r="AD432" s="26">
        <v>126270</v>
      </c>
      <c r="AE432" s="160" t="s">
        <v>1355</v>
      </c>
      <c r="AF432" s="167"/>
      <c r="AG432" s="170"/>
      <c r="AH432" s="166"/>
      <c r="AI432" s="166" t="s">
        <v>1251</v>
      </c>
      <c r="AJ432" s="10" t="s">
        <v>784</v>
      </c>
      <c r="AK432" s="215" t="s">
        <v>501</v>
      </c>
    </row>
    <row r="433" spans="1:37" customFormat="1" x14ac:dyDescent="0.25">
      <c r="A433" s="38"/>
      <c r="B433" s="137" t="s">
        <v>782</v>
      </c>
      <c r="C433" s="44"/>
      <c r="D433" s="39"/>
      <c r="E433" s="44" t="s">
        <v>1388</v>
      </c>
      <c r="F433" s="44" t="s">
        <v>815</v>
      </c>
      <c r="G433" s="7" t="s">
        <v>1304</v>
      </c>
      <c r="H433" s="45">
        <v>4050</v>
      </c>
      <c r="I433" s="1">
        <v>600</v>
      </c>
      <c r="J433" s="1" t="s">
        <v>1303</v>
      </c>
      <c r="K433" s="1"/>
      <c r="L433" s="22" t="s">
        <v>1309</v>
      </c>
      <c r="M433" s="2" t="s">
        <v>1390</v>
      </c>
      <c r="N433" s="93"/>
      <c r="O433" s="10" t="s">
        <v>816</v>
      </c>
      <c r="P433" s="36"/>
      <c r="Q433" s="22">
        <v>134</v>
      </c>
      <c r="R433" s="10">
        <v>144</v>
      </c>
      <c r="S433" s="10">
        <v>153</v>
      </c>
      <c r="T433" s="10">
        <v>173</v>
      </c>
      <c r="U433" s="10">
        <v>5</v>
      </c>
      <c r="V433" s="10">
        <v>4</v>
      </c>
      <c r="W433" s="10">
        <v>4</v>
      </c>
      <c r="X433" s="175">
        <f t="shared" si="34"/>
        <v>-1</v>
      </c>
      <c r="Y433" s="32">
        <f t="shared" si="31"/>
        <v>0</v>
      </c>
      <c r="Z433" s="40" t="s">
        <v>1167</v>
      </c>
      <c r="AA433" s="63"/>
      <c r="AB433" s="93"/>
      <c r="AC433" s="21">
        <v>311268</v>
      </c>
      <c r="AD433" s="26">
        <v>137615</v>
      </c>
      <c r="AE433" s="163" t="s">
        <v>1318</v>
      </c>
      <c r="AF433" s="143">
        <v>0.33</v>
      </c>
      <c r="AG433" s="142">
        <v>9905</v>
      </c>
      <c r="AH433" s="21" t="s">
        <v>780</v>
      </c>
      <c r="AI433" s="166" t="s">
        <v>1251</v>
      </c>
      <c r="AJ433" s="39" t="s">
        <v>654</v>
      </c>
      <c r="AK433" s="62" t="s">
        <v>501</v>
      </c>
    </row>
    <row r="434" spans="1:37" customFormat="1" x14ac:dyDescent="0.25">
      <c r="A434" s="38"/>
      <c r="B434" s="137" t="s">
        <v>782</v>
      </c>
      <c r="C434" s="44"/>
      <c r="D434" s="39"/>
      <c r="E434" s="44" t="s">
        <v>1388</v>
      </c>
      <c r="F434" s="44" t="s">
        <v>562</v>
      </c>
      <c r="G434" s="45" t="s">
        <v>1304</v>
      </c>
      <c r="H434" s="45">
        <v>4374</v>
      </c>
      <c r="I434" s="39">
        <v>555</v>
      </c>
      <c r="J434" s="39" t="s">
        <v>1303</v>
      </c>
      <c r="K434" s="39"/>
      <c r="L434" s="10" t="s">
        <v>1309</v>
      </c>
      <c r="M434" s="44" t="s">
        <v>1390</v>
      </c>
      <c r="O434" s="10" t="s">
        <v>556</v>
      </c>
      <c r="P434" s="53"/>
      <c r="Q434" s="10">
        <v>352</v>
      </c>
      <c r="R434" s="10">
        <v>315</v>
      </c>
      <c r="S434" s="10">
        <v>327</v>
      </c>
      <c r="T434" s="10">
        <v>369</v>
      </c>
      <c r="U434" s="10">
        <v>318</v>
      </c>
      <c r="V434" s="10">
        <v>327</v>
      </c>
      <c r="W434" s="10">
        <v>327</v>
      </c>
      <c r="X434" s="175">
        <f t="shared" si="34"/>
        <v>9</v>
      </c>
      <c r="Y434" s="35">
        <f t="shared" si="31"/>
        <v>0</v>
      </c>
      <c r="Z434" s="40" t="s">
        <v>1167</v>
      </c>
      <c r="AA434" s="40"/>
      <c r="AC434" s="26">
        <v>313481</v>
      </c>
      <c r="AD434" s="26">
        <v>126277</v>
      </c>
      <c r="AE434" s="48" t="s">
        <v>1318</v>
      </c>
      <c r="AF434" s="128"/>
      <c r="AG434" s="125"/>
      <c r="AH434" s="52"/>
      <c r="AI434" s="52" t="s">
        <v>1251</v>
      </c>
      <c r="AJ434" s="39" t="s">
        <v>1142</v>
      </c>
      <c r="AK434" s="62" t="s">
        <v>501</v>
      </c>
    </row>
    <row r="435" spans="1:37" s="212" customFormat="1" x14ac:dyDescent="0.25">
      <c r="A435" s="153"/>
      <c r="B435" s="112" t="s">
        <v>782</v>
      </c>
      <c r="C435" s="2"/>
      <c r="D435" s="1"/>
      <c r="E435" s="2" t="s">
        <v>1388</v>
      </c>
      <c r="F435" s="2" t="s">
        <v>307</v>
      </c>
      <c r="G435" s="7" t="s">
        <v>1304</v>
      </c>
      <c r="H435" s="7">
        <v>6464</v>
      </c>
      <c r="I435" s="1">
        <v>601</v>
      </c>
      <c r="J435" s="1" t="s">
        <v>1303</v>
      </c>
      <c r="K435" s="1"/>
      <c r="L435" s="22" t="s">
        <v>1309</v>
      </c>
      <c r="M435" s="2" t="s">
        <v>1390</v>
      </c>
      <c r="N435" s="93"/>
      <c r="O435" s="22" t="s">
        <v>293</v>
      </c>
      <c r="P435" s="36"/>
      <c r="Q435" s="22">
        <v>72</v>
      </c>
      <c r="R435" s="22">
        <v>1</v>
      </c>
      <c r="S435" s="22">
        <v>8</v>
      </c>
      <c r="T435" s="22">
        <v>6</v>
      </c>
      <c r="U435" s="22">
        <v>1</v>
      </c>
      <c r="V435" s="22">
        <v>11</v>
      </c>
      <c r="W435" s="22">
        <v>11</v>
      </c>
      <c r="X435" s="175">
        <f t="shared" si="34"/>
        <v>10</v>
      </c>
      <c r="Y435" s="32">
        <f t="shared" si="31"/>
        <v>0</v>
      </c>
      <c r="Z435" s="40" t="s">
        <v>1167</v>
      </c>
      <c r="AA435" s="115"/>
      <c r="AB435" s="93"/>
      <c r="AC435" s="21">
        <v>313488</v>
      </c>
      <c r="AD435" s="21">
        <v>126282</v>
      </c>
      <c r="AE435" s="163" t="s">
        <v>1318</v>
      </c>
      <c r="AF435" s="143">
        <v>0.33</v>
      </c>
      <c r="AG435" s="142">
        <v>9908</v>
      </c>
      <c r="AH435" s="22" t="s">
        <v>521</v>
      </c>
      <c r="AI435" s="166" t="s">
        <v>1251</v>
      </c>
      <c r="AJ435" s="1" t="s">
        <v>1377</v>
      </c>
      <c r="AK435" s="62" t="s">
        <v>501</v>
      </c>
    </row>
    <row r="436" spans="1:37" customFormat="1" ht="21" x14ac:dyDescent="0.25">
      <c r="A436" s="38"/>
      <c r="B436" s="137" t="s">
        <v>782</v>
      </c>
      <c r="C436" s="44"/>
      <c r="D436" s="39"/>
      <c r="E436" s="2" t="s">
        <v>1388</v>
      </c>
      <c r="F436" s="44" t="s">
        <v>798</v>
      </c>
      <c r="G436" s="7" t="s">
        <v>1304</v>
      </c>
      <c r="H436" s="45">
        <v>6722</v>
      </c>
      <c r="I436" s="1">
        <v>479</v>
      </c>
      <c r="J436" s="1" t="s">
        <v>1346</v>
      </c>
      <c r="K436" s="1"/>
      <c r="L436" s="22" t="s">
        <v>1309</v>
      </c>
      <c r="M436" s="2" t="s">
        <v>1390</v>
      </c>
      <c r="N436" s="93"/>
      <c r="O436" s="10" t="s">
        <v>600</v>
      </c>
      <c r="P436" s="36"/>
      <c r="Q436" s="10">
        <v>806</v>
      </c>
      <c r="R436" s="10">
        <v>743</v>
      </c>
      <c r="S436" s="10">
        <v>821</v>
      </c>
      <c r="T436" s="10">
        <v>805</v>
      </c>
      <c r="U436" s="10">
        <v>767</v>
      </c>
      <c r="V436" s="10">
        <v>764</v>
      </c>
      <c r="W436" s="10">
        <v>764</v>
      </c>
      <c r="X436" s="175">
        <f t="shared" si="34"/>
        <v>-3</v>
      </c>
      <c r="Y436" s="32">
        <f t="shared" si="31"/>
        <v>0</v>
      </c>
      <c r="Z436" s="40" t="s">
        <v>1167</v>
      </c>
      <c r="AA436" s="63"/>
      <c r="AB436" s="93"/>
      <c r="AC436" s="93"/>
      <c r="AD436" s="26">
        <v>126270</v>
      </c>
      <c r="AE436" s="163" t="s">
        <v>1318</v>
      </c>
      <c r="AF436" s="167">
        <v>0.06</v>
      </c>
      <c r="AG436" s="169"/>
      <c r="AH436" s="166" t="s">
        <v>860</v>
      </c>
      <c r="AI436" s="166" t="s">
        <v>1251</v>
      </c>
      <c r="AJ436" s="39" t="s">
        <v>1375</v>
      </c>
      <c r="AK436" s="62" t="s">
        <v>501</v>
      </c>
    </row>
    <row r="437" spans="1:37" customFormat="1" x14ac:dyDescent="0.25">
      <c r="A437" s="38"/>
      <c r="B437" s="137" t="s">
        <v>782</v>
      </c>
      <c r="C437" s="44"/>
      <c r="D437" s="39"/>
      <c r="E437" s="44" t="s">
        <v>1388</v>
      </c>
      <c r="F437" s="44" t="s">
        <v>1389</v>
      </c>
      <c r="G437" s="45" t="s">
        <v>1304</v>
      </c>
      <c r="H437" s="45">
        <v>6875</v>
      </c>
      <c r="I437" s="39">
        <v>427</v>
      </c>
      <c r="J437" s="39" t="s">
        <v>1303</v>
      </c>
      <c r="K437" s="39"/>
      <c r="L437" s="10" t="s">
        <v>1309</v>
      </c>
      <c r="M437" s="44" t="s">
        <v>1390</v>
      </c>
      <c r="O437" s="10" t="s">
        <v>1311</v>
      </c>
      <c r="P437" s="53"/>
      <c r="Q437" s="10">
        <v>191</v>
      </c>
      <c r="R437" s="10">
        <v>2</v>
      </c>
      <c r="S437" s="10">
        <v>89</v>
      </c>
      <c r="T437" s="10">
        <v>10</v>
      </c>
      <c r="U437" s="10">
        <v>29</v>
      </c>
      <c r="V437" s="10">
        <v>89</v>
      </c>
      <c r="W437" s="10">
        <v>89</v>
      </c>
      <c r="X437" s="175">
        <f t="shared" si="34"/>
        <v>60</v>
      </c>
      <c r="Y437" s="35">
        <f t="shared" si="31"/>
        <v>0</v>
      </c>
      <c r="Z437" s="40" t="s">
        <v>1167</v>
      </c>
      <c r="AA437" s="40"/>
      <c r="AC437" s="26">
        <v>311283</v>
      </c>
      <c r="AD437" s="26">
        <v>133248</v>
      </c>
      <c r="AE437" s="48" t="s">
        <v>1318</v>
      </c>
      <c r="AF437" s="146">
        <v>0.33</v>
      </c>
      <c r="AG437" s="141">
        <v>9905</v>
      </c>
      <c r="AH437" s="21" t="s">
        <v>780</v>
      </c>
      <c r="AI437" s="52" t="s">
        <v>1251</v>
      </c>
      <c r="AJ437" s="39" t="s">
        <v>751</v>
      </c>
      <c r="AK437" s="62" t="s">
        <v>501</v>
      </c>
    </row>
    <row r="438" spans="1:37" customFormat="1" x14ac:dyDescent="0.25">
      <c r="A438" s="153"/>
      <c r="B438" s="112">
        <v>36325</v>
      </c>
      <c r="C438" s="2"/>
      <c r="D438" s="1"/>
      <c r="E438" s="155" t="s">
        <v>1388</v>
      </c>
      <c r="F438" s="155" t="s">
        <v>577</v>
      </c>
      <c r="G438" s="7" t="s">
        <v>1304</v>
      </c>
      <c r="H438" s="21">
        <v>9603</v>
      </c>
      <c r="I438" s="22"/>
      <c r="J438" s="158"/>
      <c r="K438" s="22">
        <v>1</v>
      </c>
      <c r="L438" s="155"/>
      <c r="M438" s="155" t="s">
        <v>883</v>
      </c>
      <c r="N438" s="22" t="s">
        <v>1320</v>
      </c>
      <c r="O438" s="161" t="s">
        <v>349</v>
      </c>
      <c r="P438" s="36"/>
      <c r="Q438" s="22">
        <v>351</v>
      </c>
      <c r="R438" s="22">
        <v>326</v>
      </c>
      <c r="S438" s="22">
        <v>352</v>
      </c>
      <c r="T438" s="22">
        <v>347</v>
      </c>
      <c r="U438" s="22">
        <v>347</v>
      </c>
      <c r="V438" s="22">
        <v>342</v>
      </c>
      <c r="W438" s="22">
        <v>342</v>
      </c>
      <c r="X438" s="175">
        <f t="shared" si="34"/>
        <v>-5</v>
      </c>
      <c r="Y438" s="32">
        <f t="shared" si="31"/>
        <v>0</v>
      </c>
      <c r="Z438" s="40" t="s">
        <v>1167</v>
      </c>
      <c r="AA438" s="63"/>
      <c r="AB438" s="93"/>
      <c r="AC438" s="21"/>
      <c r="AD438" s="21">
        <v>224332</v>
      </c>
      <c r="AE438" s="160" t="s">
        <v>1355</v>
      </c>
      <c r="AF438" s="167">
        <v>5.5E-2</v>
      </c>
      <c r="AG438" s="170"/>
      <c r="AH438" s="166" t="s">
        <v>861</v>
      </c>
      <c r="AI438" s="166" t="s">
        <v>1251</v>
      </c>
      <c r="AJ438" s="22"/>
      <c r="AK438" s="62" t="s">
        <v>501</v>
      </c>
    </row>
    <row r="439" spans="1:37" customFormat="1" x14ac:dyDescent="0.25">
      <c r="A439" s="38"/>
      <c r="B439" s="137" t="s">
        <v>782</v>
      </c>
      <c r="C439" s="11"/>
      <c r="D439" s="10"/>
      <c r="E439" s="11" t="s">
        <v>1388</v>
      </c>
      <c r="F439" s="11" t="s">
        <v>725</v>
      </c>
      <c r="G439" s="45" t="s">
        <v>1304</v>
      </c>
      <c r="H439" s="26">
        <v>9851</v>
      </c>
      <c r="I439" s="10"/>
      <c r="J439" s="27" t="s">
        <v>1303</v>
      </c>
      <c r="K439" s="10"/>
      <c r="L439" s="11"/>
      <c r="M439" s="44" t="s">
        <v>1390</v>
      </c>
      <c r="N439" s="10"/>
      <c r="O439" s="22" t="s">
        <v>1520</v>
      </c>
      <c r="P439" s="53"/>
      <c r="Q439" s="10"/>
      <c r="R439" s="10">
        <v>282</v>
      </c>
      <c r="S439" s="10">
        <v>959</v>
      </c>
      <c r="T439" s="10">
        <v>771</v>
      </c>
      <c r="U439" s="10">
        <v>235</v>
      </c>
      <c r="V439" s="10">
        <v>220</v>
      </c>
      <c r="W439" s="10">
        <v>220</v>
      </c>
      <c r="X439" s="175">
        <f t="shared" si="34"/>
        <v>-15</v>
      </c>
      <c r="Y439" s="35">
        <f t="shared" si="31"/>
        <v>0</v>
      </c>
      <c r="Z439" s="40" t="s">
        <v>1167</v>
      </c>
      <c r="AA439" s="62"/>
      <c r="AC439" s="26"/>
      <c r="AD439" s="26">
        <v>380139</v>
      </c>
      <c r="AE439" s="48" t="s">
        <v>1318</v>
      </c>
      <c r="AF439" s="143">
        <v>0.33</v>
      </c>
      <c r="AG439" s="142">
        <v>9908</v>
      </c>
      <c r="AH439" s="10" t="s">
        <v>521</v>
      </c>
      <c r="AI439" s="132"/>
      <c r="AJ439" s="10" t="s">
        <v>1375</v>
      </c>
      <c r="AK439" s="62" t="s">
        <v>501</v>
      </c>
    </row>
    <row r="440" spans="1:37" customFormat="1" hidden="1" x14ac:dyDescent="0.25">
      <c r="A440" s="154"/>
      <c r="B440" s="112">
        <v>36325</v>
      </c>
      <c r="C440" s="2"/>
      <c r="D440" s="1"/>
      <c r="E440" s="155" t="s">
        <v>770</v>
      </c>
      <c r="F440" s="155" t="s">
        <v>1274</v>
      </c>
      <c r="G440" s="7" t="s">
        <v>1304</v>
      </c>
      <c r="H440" s="21">
        <v>6722</v>
      </c>
      <c r="I440" s="22"/>
      <c r="J440" s="158"/>
      <c r="K440" s="22"/>
      <c r="L440" s="155"/>
      <c r="M440" s="155"/>
      <c r="N440" s="22" t="s">
        <v>1320</v>
      </c>
      <c r="O440" s="10" t="s">
        <v>600</v>
      </c>
      <c r="P440" s="36"/>
      <c r="Q440" s="22">
        <v>0</v>
      </c>
      <c r="R440" s="22"/>
      <c r="S440" s="22"/>
      <c r="T440" s="22"/>
      <c r="U440" s="22"/>
      <c r="V440" s="22"/>
      <c r="W440" s="22"/>
      <c r="X440" s="175">
        <f t="shared" si="34"/>
        <v>0</v>
      </c>
      <c r="Y440" s="32">
        <f t="shared" si="31"/>
        <v>0</v>
      </c>
      <c r="Z440" s="115" t="s">
        <v>957</v>
      </c>
      <c r="AA440" s="63"/>
      <c r="AB440" s="93"/>
      <c r="AC440" s="21"/>
      <c r="AD440" s="21">
        <v>166395</v>
      </c>
      <c r="AE440" s="160" t="s">
        <v>1355</v>
      </c>
      <c r="AF440" s="167"/>
      <c r="AG440" s="170"/>
      <c r="AH440" s="166"/>
      <c r="AI440" s="166" t="s">
        <v>1251</v>
      </c>
      <c r="AJ440" s="22"/>
      <c r="AK440" s="62" t="s">
        <v>498</v>
      </c>
    </row>
    <row r="441" spans="1:37" customFormat="1" x14ac:dyDescent="0.25">
      <c r="A441" s="38"/>
      <c r="B441" s="137" t="s">
        <v>782</v>
      </c>
      <c r="C441" s="44"/>
      <c r="D441" s="39"/>
      <c r="E441" s="44" t="s">
        <v>217</v>
      </c>
      <c r="F441" s="44" t="s">
        <v>1042</v>
      </c>
      <c r="G441" s="45" t="s">
        <v>1304</v>
      </c>
      <c r="H441" s="45">
        <v>5789</v>
      </c>
      <c r="I441" s="39">
        <v>660</v>
      </c>
      <c r="J441" s="39" t="s">
        <v>1303</v>
      </c>
      <c r="K441" s="39"/>
      <c r="L441" s="12" t="s">
        <v>1309</v>
      </c>
      <c r="M441" s="44" t="s">
        <v>1043</v>
      </c>
      <c r="O441" s="10" t="s">
        <v>1033</v>
      </c>
      <c r="P441" s="53"/>
      <c r="Q441" s="10">
        <v>56</v>
      </c>
      <c r="R441" s="10">
        <v>2695</v>
      </c>
      <c r="S441" s="10">
        <v>2192</v>
      </c>
      <c r="T441" s="10">
        <v>2236</v>
      </c>
      <c r="U441" s="10">
        <v>2709</v>
      </c>
      <c r="V441" s="10">
        <v>2330</v>
      </c>
      <c r="W441" s="10">
        <v>2330</v>
      </c>
      <c r="X441" s="175">
        <f t="shared" si="34"/>
        <v>-379</v>
      </c>
      <c r="Y441" s="35">
        <f t="shared" si="31"/>
        <v>0</v>
      </c>
      <c r="Z441" s="176" t="s">
        <v>435</v>
      </c>
      <c r="AA441" s="62"/>
      <c r="AC441" s="26">
        <v>358701</v>
      </c>
      <c r="AD441" s="26">
        <v>380512</v>
      </c>
      <c r="AE441" s="48" t="s">
        <v>1318</v>
      </c>
      <c r="AF441" s="143">
        <v>0.33</v>
      </c>
      <c r="AG441" s="60">
        <v>9909</v>
      </c>
      <c r="AH441" s="10" t="s">
        <v>521</v>
      </c>
      <c r="AI441" s="52" t="s">
        <v>1251</v>
      </c>
      <c r="AJ441" s="39" t="s">
        <v>1314</v>
      </c>
      <c r="AK441" s="62" t="s">
        <v>501</v>
      </c>
    </row>
    <row r="442" spans="1:37" customFormat="1" ht="21" x14ac:dyDescent="0.25">
      <c r="A442" s="153"/>
      <c r="B442" s="112"/>
      <c r="C442" s="2"/>
      <c r="D442" s="1"/>
      <c r="E442" s="155" t="s">
        <v>217</v>
      </c>
      <c r="F442" s="155" t="s">
        <v>285</v>
      </c>
      <c r="G442" s="7"/>
      <c r="H442" s="21">
        <v>9746</v>
      </c>
      <c r="I442" s="22"/>
      <c r="J442" s="158"/>
      <c r="K442" s="22"/>
      <c r="L442" s="155"/>
      <c r="M442" s="155"/>
      <c r="N442" s="22"/>
      <c r="O442" s="161" t="s">
        <v>1520</v>
      </c>
      <c r="P442" s="36"/>
      <c r="Q442" s="22"/>
      <c r="R442" s="22">
        <v>3130</v>
      </c>
      <c r="S442" s="22"/>
      <c r="T442" s="22"/>
      <c r="U442" s="22">
        <f>3056-17</f>
        <v>3039</v>
      </c>
      <c r="V442" s="22">
        <v>2689</v>
      </c>
      <c r="W442" s="22">
        <v>2635</v>
      </c>
      <c r="X442" s="175">
        <f t="shared" si="34"/>
        <v>-404</v>
      </c>
      <c r="Y442" s="32"/>
      <c r="Z442" s="176" t="s">
        <v>415</v>
      </c>
      <c r="AA442" s="63"/>
      <c r="AB442" s="93"/>
      <c r="AC442" s="21"/>
      <c r="AD442" s="21">
        <v>536900</v>
      </c>
      <c r="AE442" s="160"/>
      <c r="AF442" s="167"/>
      <c r="AG442" s="170"/>
      <c r="AH442" s="166"/>
      <c r="AI442" s="166"/>
      <c r="AJ442" s="22"/>
      <c r="AK442" s="62" t="s">
        <v>498</v>
      </c>
    </row>
    <row r="443" spans="1:37" customFormat="1" x14ac:dyDescent="0.25">
      <c r="A443" s="38"/>
      <c r="B443" s="137" t="s">
        <v>782</v>
      </c>
      <c r="C443" s="44"/>
      <c r="D443" s="39"/>
      <c r="E443" s="44" t="s">
        <v>217</v>
      </c>
      <c r="F443" s="44" t="s">
        <v>73</v>
      </c>
      <c r="G443" s="45" t="s">
        <v>1304</v>
      </c>
      <c r="H443" s="45">
        <v>9845</v>
      </c>
      <c r="I443" s="39">
        <v>660</v>
      </c>
      <c r="J443" s="39" t="s">
        <v>1303</v>
      </c>
      <c r="K443" s="39"/>
      <c r="L443" s="12" t="s">
        <v>1309</v>
      </c>
      <c r="M443" s="44" t="s">
        <v>1043</v>
      </c>
      <c r="O443" s="30" t="s">
        <v>349</v>
      </c>
      <c r="P443" s="53"/>
      <c r="Q443" s="10">
        <v>56</v>
      </c>
      <c r="R443" s="10">
        <v>885</v>
      </c>
      <c r="S443" s="10">
        <v>1650</v>
      </c>
      <c r="T443" s="10">
        <v>1666</v>
      </c>
      <c r="U443" s="10">
        <v>807</v>
      </c>
      <c r="V443" s="10">
        <v>742</v>
      </c>
      <c r="W443" s="10">
        <v>742</v>
      </c>
      <c r="X443" s="175">
        <f t="shared" si="34"/>
        <v>-65</v>
      </c>
      <c r="Y443" s="35">
        <f t="shared" si="31"/>
        <v>0</v>
      </c>
      <c r="Z443" s="40" t="s">
        <v>1167</v>
      </c>
      <c r="AA443" s="62"/>
      <c r="AC443" s="26">
        <v>358701</v>
      </c>
      <c r="AD443" s="26">
        <v>379019</v>
      </c>
      <c r="AE443" s="48" t="s">
        <v>1318</v>
      </c>
      <c r="AF443" s="143">
        <v>0.33</v>
      </c>
      <c r="AG443" s="60">
        <v>9909</v>
      </c>
      <c r="AH443" s="10" t="s">
        <v>521</v>
      </c>
      <c r="AI443" s="52" t="s">
        <v>1251</v>
      </c>
      <c r="AJ443" s="39" t="s">
        <v>1314</v>
      </c>
      <c r="AK443" s="62" t="s">
        <v>501</v>
      </c>
    </row>
    <row r="444" spans="1:37" customFormat="1" x14ac:dyDescent="0.25">
      <c r="A444" s="153"/>
      <c r="B444" s="112" t="s">
        <v>782</v>
      </c>
      <c r="C444" s="2"/>
      <c r="D444" s="1"/>
      <c r="E444" s="2" t="s">
        <v>27</v>
      </c>
      <c r="F444" s="2" t="s">
        <v>28</v>
      </c>
      <c r="G444" s="7" t="s">
        <v>1304</v>
      </c>
      <c r="H444" s="7">
        <v>6055</v>
      </c>
      <c r="I444" s="1">
        <v>550</v>
      </c>
      <c r="J444" s="1" t="s">
        <v>1303</v>
      </c>
      <c r="K444" s="1"/>
      <c r="L444" s="22" t="s">
        <v>1309</v>
      </c>
      <c r="M444" s="2" t="s">
        <v>40</v>
      </c>
      <c r="N444" s="93"/>
      <c r="O444" s="22" t="s">
        <v>1520</v>
      </c>
      <c r="P444" s="36"/>
      <c r="Q444" s="22">
        <v>192</v>
      </c>
      <c r="R444" s="22">
        <v>184</v>
      </c>
      <c r="S444" s="22">
        <v>203</v>
      </c>
      <c r="T444" s="22">
        <v>199</v>
      </c>
      <c r="U444" s="22">
        <v>181</v>
      </c>
      <c r="V444" s="22">
        <v>198</v>
      </c>
      <c r="W444" s="22">
        <v>198</v>
      </c>
      <c r="X444" s="175">
        <f t="shared" si="34"/>
        <v>17</v>
      </c>
      <c r="Y444" s="32">
        <f t="shared" si="31"/>
        <v>0</v>
      </c>
      <c r="Z444" s="40" t="s">
        <v>1167</v>
      </c>
      <c r="AA444" s="115"/>
      <c r="AB444" s="93"/>
      <c r="AC444" s="21">
        <v>346145</v>
      </c>
      <c r="AD444" s="157">
        <v>136200</v>
      </c>
      <c r="AE444" s="163" t="s">
        <v>1355</v>
      </c>
      <c r="AF444" s="167">
        <v>9.5000000000000001E-2</v>
      </c>
      <c r="AG444" s="169">
        <v>9812</v>
      </c>
      <c r="AH444" s="166" t="s">
        <v>916</v>
      </c>
      <c r="AI444" s="166" t="s">
        <v>1251</v>
      </c>
      <c r="AJ444" s="1" t="s">
        <v>709</v>
      </c>
      <c r="AK444" s="62" t="s">
        <v>497</v>
      </c>
    </row>
    <row r="445" spans="1:37" customFormat="1" x14ac:dyDescent="0.25">
      <c r="A445" s="18"/>
      <c r="B445" s="137">
        <v>36452</v>
      </c>
      <c r="C445" s="11"/>
      <c r="D445" s="10"/>
      <c r="E445" s="155" t="s">
        <v>1217</v>
      </c>
      <c r="F445" s="11" t="s">
        <v>246</v>
      </c>
      <c r="G445" s="7" t="s">
        <v>1330</v>
      </c>
      <c r="H445" s="26">
        <v>9760</v>
      </c>
      <c r="I445" s="22">
        <v>600</v>
      </c>
      <c r="J445" s="158"/>
      <c r="K445" s="22"/>
      <c r="L445" s="155"/>
      <c r="M445" s="155" t="s">
        <v>1217</v>
      </c>
      <c r="N445" s="22"/>
      <c r="O445" s="30" t="s">
        <v>857</v>
      </c>
      <c r="P445" s="36"/>
      <c r="Q445" s="10">
        <v>8953</v>
      </c>
      <c r="R445" s="22">
        <v>10062</v>
      </c>
      <c r="S445" s="10">
        <v>9093</v>
      </c>
      <c r="T445" s="10">
        <v>7829</v>
      </c>
      <c r="U445" s="22">
        <v>11000</v>
      </c>
      <c r="V445" s="10">
        <v>9721</v>
      </c>
      <c r="W445" s="22">
        <v>9721</v>
      </c>
      <c r="X445" s="175">
        <f t="shared" si="34"/>
        <v>-1279</v>
      </c>
      <c r="Y445" s="32">
        <f t="shared" si="31"/>
        <v>0</v>
      </c>
      <c r="Z445" s="176" t="s">
        <v>420</v>
      </c>
      <c r="AA445" s="63"/>
      <c r="AB445" s="93"/>
      <c r="AC445" s="60"/>
      <c r="AD445" s="26">
        <v>538516</v>
      </c>
      <c r="AE445" s="160" t="s">
        <v>1355</v>
      </c>
      <c r="AF445" s="167">
        <v>0.08</v>
      </c>
      <c r="AG445" s="169">
        <v>9903</v>
      </c>
      <c r="AH445" s="166" t="s">
        <v>780</v>
      </c>
      <c r="AI445" s="166" t="s">
        <v>1251</v>
      </c>
      <c r="AJ445" s="10" t="s">
        <v>1218</v>
      </c>
      <c r="AK445" s="62" t="s">
        <v>499</v>
      </c>
    </row>
    <row r="446" spans="1:37" customFormat="1" hidden="1" x14ac:dyDescent="0.25">
      <c r="A446" s="38"/>
      <c r="B446" s="137" t="s">
        <v>782</v>
      </c>
      <c r="C446" s="44"/>
      <c r="D446" s="39"/>
      <c r="E446" s="11" t="s">
        <v>168</v>
      </c>
      <c r="F446" s="11" t="s">
        <v>835</v>
      </c>
      <c r="G446" s="45" t="s">
        <v>1304</v>
      </c>
      <c r="H446" s="26">
        <v>9688</v>
      </c>
      <c r="I446" s="10"/>
      <c r="J446" s="27"/>
      <c r="K446" s="10">
        <v>1</v>
      </c>
      <c r="L446" s="11"/>
      <c r="M446" s="11" t="s">
        <v>168</v>
      </c>
      <c r="N446" s="10"/>
      <c r="O446" s="10" t="s">
        <v>600</v>
      </c>
      <c r="P446" s="53"/>
      <c r="Q446" s="10"/>
      <c r="R446" s="10"/>
      <c r="S446" s="10"/>
      <c r="T446" s="10"/>
      <c r="U446" s="10"/>
      <c r="V446" s="10"/>
      <c r="W446" s="10"/>
      <c r="X446" s="175">
        <f t="shared" si="34"/>
        <v>0</v>
      </c>
      <c r="Y446" s="35">
        <f t="shared" si="31"/>
        <v>0</v>
      </c>
      <c r="Z446" s="40" t="s">
        <v>182</v>
      </c>
      <c r="AA446" s="62"/>
      <c r="AC446" s="26">
        <v>341281</v>
      </c>
      <c r="AD446" s="26">
        <v>46500</v>
      </c>
      <c r="AE446" s="12" t="s">
        <v>1318</v>
      </c>
      <c r="AF446" s="128">
        <v>0.113</v>
      </c>
      <c r="AG446" s="125">
        <v>9812</v>
      </c>
      <c r="AH446" s="52" t="s">
        <v>916</v>
      </c>
      <c r="AI446" s="52" t="s">
        <v>1251</v>
      </c>
      <c r="AJ446" s="10" t="s">
        <v>809</v>
      </c>
    </row>
    <row r="447" spans="1:37" customFormat="1" x14ac:dyDescent="0.25">
      <c r="A447" s="18"/>
      <c r="B447" s="137" t="s">
        <v>782</v>
      </c>
      <c r="C447" s="11"/>
      <c r="D447" s="10"/>
      <c r="E447" s="11" t="s">
        <v>1217</v>
      </c>
      <c r="F447" s="11" t="s">
        <v>247</v>
      </c>
      <c r="G447" s="7" t="s">
        <v>1304</v>
      </c>
      <c r="H447" s="26">
        <v>9760</v>
      </c>
      <c r="I447" s="22">
        <v>600</v>
      </c>
      <c r="J447" s="158"/>
      <c r="K447" s="22"/>
      <c r="L447" s="155"/>
      <c r="M447" s="155" t="s">
        <v>1217</v>
      </c>
      <c r="N447" s="22"/>
      <c r="O447" s="30" t="s">
        <v>857</v>
      </c>
      <c r="P447" s="36"/>
      <c r="Q447" s="10">
        <v>4796</v>
      </c>
      <c r="R447" s="22">
        <v>3195</v>
      </c>
      <c r="S447" s="10">
        <v>4872</v>
      </c>
      <c r="T447" s="10">
        <v>4195</v>
      </c>
      <c r="U447" s="22">
        <v>4000</v>
      </c>
      <c r="V447" s="10">
        <v>3535</v>
      </c>
      <c r="W447" s="22">
        <v>3535</v>
      </c>
      <c r="X447" s="175">
        <f t="shared" si="34"/>
        <v>-465</v>
      </c>
      <c r="Y447" s="32">
        <f t="shared" si="31"/>
        <v>0</v>
      </c>
      <c r="Z447" s="176" t="s">
        <v>429</v>
      </c>
      <c r="AA447" s="63"/>
      <c r="AB447" s="93"/>
      <c r="AC447" s="60"/>
      <c r="AD447" s="26">
        <v>538516</v>
      </c>
      <c r="AE447" s="160" t="s">
        <v>1355</v>
      </c>
      <c r="AF447" s="167">
        <v>0.08</v>
      </c>
      <c r="AG447" s="169">
        <v>9903</v>
      </c>
      <c r="AH447" s="166" t="s">
        <v>780</v>
      </c>
      <c r="AI447" s="166" t="s">
        <v>1251</v>
      </c>
      <c r="AJ447" s="10" t="s">
        <v>1218</v>
      </c>
      <c r="AK447" s="62" t="s">
        <v>499</v>
      </c>
    </row>
    <row r="448" spans="1:37" customFormat="1" x14ac:dyDescent="0.25">
      <c r="A448" s="18"/>
      <c r="B448" s="217">
        <v>36452</v>
      </c>
      <c r="C448" s="152"/>
      <c r="D448" s="17"/>
      <c r="E448" s="152" t="s">
        <v>1217</v>
      </c>
      <c r="F448" s="152" t="s">
        <v>1267</v>
      </c>
      <c r="G448" s="239" t="s">
        <v>1330</v>
      </c>
      <c r="H448" s="213">
        <v>9822</v>
      </c>
      <c r="I448" s="159">
        <v>600</v>
      </c>
      <c r="J448" s="240"/>
      <c r="K448" s="159"/>
      <c r="L448" s="109"/>
      <c r="M448" s="109" t="s">
        <v>1217</v>
      </c>
      <c r="N448" s="159"/>
      <c r="O448" s="214" t="s">
        <v>857</v>
      </c>
      <c r="P448" s="241"/>
      <c r="Q448" s="17">
        <v>1025</v>
      </c>
      <c r="R448" s="17">
        <v>1</v>
      </c>
      <c r="S448" s="17">
        <v>1017</v>
      </c>
      <c r="T448" s="17">
        <v>0</v>
      </c>
      <c r="U448" s="17">
        <v>1</v>
      </c>
      <c r="V448" s="17">
        <v>1</v>
      </c>
      <c r="W448" s="17">
        <v>1</v>
      </c>
      <c r="X448" s="175">
        <f t="shared" si="34"/>
        <v>0</v>
      </c>
      <c r="Y448" s="227">
        <f t="shared" si="31"/>
        <v>0</v>
      </c>
      <c r="Z448" s="40" t="s">
        <v>1167</v>
      </c>
      <c r="AA448" s="209"/>
      <c r="AB448" s="210"/>
      <c r="AC448" s="252"/>
      <c r="AD448" s="213">
        <v>137552</v>
      </c>
      <c r="AE448" s="211" t="s">
        <v>1355</v>
      </c>
      <c r="AF448" s="242">
        <v>0.08</v>
      </c>
      <c r="AG448" s="253">
        <v>9903</v>
      </c>
      <c r="AH448" s="244" t="s">
        <v>780</v>
      </c>
      <c r="AI448" s="244" t="s">
        <v>1251</v>
      </c>
      <c r="AJ448" s="17"/>
      <c r="AK448" s="62" t="s">
        <v>499</v>
      </c>
    </row>
    <row r="449" spans="1:37" customFormat="1" x14ac:dyDescent="0.25">
      <c r="A449" s="38"/>
      <c r="B449" s="137" t="s">
        <v>782</v>
      </c>
      <c r="C449" s="44"/>
      <c r="D449" s="39"/>
      <c r="E449" s="155" t="s">
        <v>1220</v>
      </c>
      <c r="F449" s="11" t="s">
        <v>1219</v>
      </c>
      <c r="G449" s="7" t="s">
        <v>1304</v>
      </c>
      <c r="H449" s="26">
        <v>9762</v>
      </c>
      <c r="I449" s="22"/>
      <c r="J449" s="158"/>
      <c r="K449" s="22"/>
      <c r="L449" s="155"/>
      <c r="M449" s="155" t="s">
        <v>1220</v>
      </c>
      <c r="N449" s="22"/>
      <c r="O449" s="30" t="s">
        <v>1505</v>
      </c>
      <c r="P449" s="36"/>
      <c r="Q449" s="22">
        <v>345</v>
      </c>
      <c r="R449" s="10">
        <v>49</v>
      </c>
      <c r="S449" s="10">
        <v>234</v>
      </c>
      <c r="T449" s="10">
        <v>199</v>
      </c>
      <c r="U449" s="10">
        <v>177</v>
      </c>
      <c r="V449" s="10">
        <v>3</v>
      </c>
      <c r="W449" s="10">
        <v>3</v>
      </c>
      <c r="X449" s="175">
        <f t="shared" si="34"/>
        <v>-174</v>
      </c>
      <c r="Y449" s="32">
        <f t="shared" si="31"/>
        <v>0</v>
      </c>
      <c r="Z449" s="40" t="s">
        <v>1167</v>
      </c>
      <c r="AA449" s="63"/>
      <c r="AB449" s="93"/>
      <c r="AC449" s="60"/>
      <c r="AD449" s="26">
        <v>138195</v>
      </c>
      <c r="AE449" s="160" t="s">
        <v>1355</v>
      </c>
      <c r="AF449" s="167">
        <v>0.10199999999999999</v>
      </c>
      <c r="AG449" s="169">
        <v>9904</v>
      </c>
      <c r="AH449" s="166" t="s">
        <v>780</v>
      </c>
      <c r="AI449" s="166" t="s">
        <v>1251</v>
      </c>
      <c r="AJ449" s="10" t="s">
        <v>1221</v>
      </c>
      <c r="AK449" s="62" t="s">
        <v>496</v>
      </c>
    </row>
    <row r="450" spans="1:37" customFormat="1" x14ac:dyDescent="0.25">
      <c r="A450" s="154"/>
      <c r="B450" s="112"/>
      <c r="C450" s="2"/>
      <c r="D450" s="1"/>
      <c r="E450" s="2" t="s">
        <v>1187</v>
      </c>
      <c r="F450" s="155" t="s">
        <v>1405</v>
      </c>
      <c r="G450" s="7" t="s">
        <v>1304</v>
      </c>
      <c r="H450" s="21">
        <v>435</v>
      </c>
      <c r="I450" s="22"/>
      <c r="J450" s="158"/>
      <c r="K450" s="22"/>
      <c r="L450" s="155"/>
      <c r="M450" s="155"/>
      <c r="N450" s="22" t="s">
        <v>1320</v>
      </c>
      <c r="O450" s="30" t="s">
        <v>402</v>
      </c>
      <c r="P450" s="36"/>
      <c r="Q450" s="22"/>
      <c r="R450" s="22">
        <v>3195</v>
      </c>
      <c r="S450" s="22">
        <v>0</v>
      </c>
      <c r="T450" s="22">
        <v>0</v>
      </c>
      <c r="U450" s="22">
        <v>3073</v>
      </c>
      <c r="V450" s="22">
        <v>3073</v>
      </c>
      <c r="W450" s="22">
        <v>3073</v>
      </c>
      <c r="X450" s="175">
        <f t="shared" si="34"/>
        <v>0</v>
      </c>
      <c r="Y450" s="32">
        <f t="shared" si="31"/>
        <v>0</v>
      </c>
      <c r="Z450" s="56" t="s">
        <v>1167</v>
      </c>
      <c r="AA450" s="63"/>
      <c r="AB450" s="93"/>
      <c r="AC450" s="21"/>
      <c r="AD450" s="21">
        <v>584614</v>
      </c>
      <c r="AE450" s="160"/>
      <c r="AF450" s="167"/>
      <c r="AG450" s="170"/>
      <c r="AH450" s="166"/>
      <c r="AI450" s="166"/>
      <c r="AJ450" s="22" t="s">
        <v>1136</v>
      </c>
      <c r="AK450" s="62" t="s">
        <v>503</v>
      </c>
    </row>
    <row r="451" spans="1:37" customFormat="1" x14ac:dyDescent="0.25">
      <c r="A451" s="38"/>
      <c r="B451" s="137" t="s">
        <v>782</v>
      </c>
      <c r="C451" s="11"/>
      <c r="D451" s="10"/>
      <c r="E451" s="44" t="s">
        <v>937</v>
      </c>
      <c r="F451" s="44" t="s">
        <v>939</v>
      </c>
      <c r="G451" s="45" t="s">
        <v>1304</v>
      </c>
      <c r="H451" s="45">
        <v>4229</v>
      </c>
      <c r="I451" s="39">
        <v>441</v>
      </c>
      <c r="J451" s="39" t="s">
        <v>1303</v>
      </c>
      <c r="K451" s="39"/>
      <c r="L451" s="10" t="s">
        <v>1309</v>
      </c>
      <c r="M451" s="44" t="s">
        <v>940</v>
      </c>
      <c r="O451" s="10" t="s">
        <v>873</v>
      </c>
      <c r="P451" s="53"/>
      <c r="Q451" s="10">
        <v>186</v>
      </c>
      <c r="R451" s="10">
        <v>1</v>
      </c>
      <c r="S451" s="10">
        <v>175</v>
      </c>
      <c r="T451" s="10">
        <v>173</v>
      </c>
      <c r="U451" s="10">
        <v>1</v>
      </c>
      <c r="V451" s="10">
        <v>1</v>
      </c>
      <c r="W451" s="10">
        <v>1</v>
      </c>
      <c r="X451" s="175">
        <f t="shared" si="34"/>
        <v>0</v>
      </c>
      <c r="Y451" s="35">
        <f t="shared" si="31"/>
        <v>0</v>
      </c>
      <c r="Z451" s="40" t="s">
        <v>1167</v>
      </c>
      <c r="AA451" s="62"/>
      <c r="AC451" s="26">
        <v>311289</v>
      </c>
      <c r="AD451" s="26">
        <v>133259</v>
      </c>
      <c r="AE451" s="48" t="s">
        <v>1318</v>
      </c>
      <c r="AF451" s="128">
        <v>0.06</v>
      </c>
      <c r="AG451" s="125"/>
      <c r="AH451" s="52" t="s">
        <v>861</v>
      </c>
      <c r="AI451" s="52" t="s">
        <v>1251</v>
      </c>
      <c r="AJ451" s="39" t="s">
        <v>1314</v>
      </c>
      <c r="AK451" s="62" t="s">
        <v>496</v>
      </c>
    </row>
    <row r="452" spans="1:37" customFormat="1" x14ac:dyDescent="0.25">
      <c r="A452" s="154"/>
      <c r="B452" s="112">
        <v>36325</v>
      </c>
      <c r="C452" s="2"/>
      <c r="D452" s="1"/>
      <c r="E452" s="109" t="s">
        <v>770</v>
      </c>
      <c r="F452" s="109" t="s">
        <v>771</v>
      </c>
      <c r="G452" s="7" t="s">
        <v>1304</v>
      </c>
      <c r="H452" s="208">
        <v>9830</v>
      </c>
      <c r="I452" s="22"/>
      <c r="J452" s="158"/>
      <c r="K452" s="22"/>
      <c r="L452" s="155"/>
      <c r="M452" s="155"/>
      <c r="N452" s="22" t="s">
        <v>1320</v>
      </c>
      <c r="O452" s="159" t="s">
        <v>1520</v>
      </c>
      <c r="P452" s="36"/>
      <c r="Q452" s="159">
        <v>801</v>
      </c>
      <c r="R452" s="159">
        <v>1137</v>
      </c>
      <c r="S452" s="159">
        <v>1072</v>
      </c>
      <c r="T452" s="159">
        <v>709</v>
      </c>
      <c r="U452" s="159">
        <v>1030</v>
      </c>
      <c r="V452" s="159">
        <v>1100</v>
      </c>
      <c r="W452" s="159">
        <v>1100</v>
      </c>
      <c r="X452" s="175">
        <f t="shared" si="34"/>
        <v>70</v>
      </c>
      <c r="Y452" s="32">
        <f t="shared" si="31"/>
        <v>0</v>
      </c>
      <c r="Z452" s="40" t="s">
        <v>1167</v>
      </c>
      <c r="AA452" s="63"/>
      <c r="AB452" s="93"/>
      <c r="AC452" s="21"/>
      <c r="AD452" s="208">
        <v>246897</v>
      </c>
      <c r="AE452" s="160" t="s">
        <v>1355</v>
      </c>
      <c r="AF452" s="167"/>
      <c r="AG452" s="170"/>
      <c r="AH452" s="166"/>
      <c r="AI452" s="166" t="s">
        <v>1251</v>
      </c>
      <c r="AJ452" s="159"/>
      <c r="AK452" s="12" t="s">
        <v>498</v>
      </c>
    </row>
    <row r="453" spans="1:37" customFormat="1" x14ac:dyDescent="0.25">
      <c r="A453" s="154"/>
      <c r="B453" s="112">
        <v>36325</v>
      </c>
      <c r="C453" s="2"/>
      <c r="D453" s="1"/>
      <c r="E453" s="155" t="s">
        <v>770</v>
      </c>
      <c r="F453" s="155" t="s">
        <v>1500</v>
      </c>
      <c r="G453" s="7" t="s">
        <v>1304</v>
      </c>
      <c r="H453" s="21">
        <v>9860</v>
      </c>
      <c r="I453" s="22"/>
      <c r="J453" s="158"/>
      <c r="K453" s="22"/>
      <c r="L453" s="155"/>
      <c r="M453" s="155"/>
      <c r="N453" s="22" t="s">
        <v>1320</v>
      </c>
      <c r="O453" s="22" t="s">
        <v>1520</v>
      </c>
      <c r="P453" s="36"/>
      <c r="Q453" s="22"/>
      <c r="R453" s="22">
        <v>1500</v>
      </c>
      <c r="S453" s="22">
        <v>0</v>
      </c>
      <c r="T453" s="22">
        <v>0</v>
      </c>
      <c r="U453" s="22">
        <v>1990</v>
      </c>
      <c r="V453" s="22">
        <v>1556</v>
      </c>
      <c r="W453" s="22">
        <v>1556</v>
      </c>
      <c r="X453" s="175">
        <f t="shared" si="34"/>
        <v>-434</v>
      </c>
      <c r="Y453" s="32">
        <f t="shared" si="31"/>
        <v>0</v>
      </c>
      <c r="Z453" s="40" t="s">
        <v>1167</v>
      </c>
      <c r="AA453" s="63"/>
      <c r="AB453" s="93"/>
      <c r="AC453" s="21"/>
      <c r="AD453" s="21">
        <v>453067</v>
      </c>
      <c r="AE453" s="160" t="s">
        <v>1355</v>
      </c>
      <c r="AF453" s="167"/>
      <c r="AG453" s="170"/>
      <c r="AH453" s="166"/>
      <c r="AI453" s="166" t="s">
        <v>1251</v>
      </c>
      <c r="AJ453" s="22"/>
      <c r="AK453" s="62" t="s">
        <v>496</v>
      </c>
    </row>
    <row r="454" spans="1:37" customFormat="1" x14ac:dyDescent="0.25">
      <c r="A454" s="153"/>
      <c r="B454" s="112" t="s">
        <v>782</v>
      </c>
      <c r="C454" s="2"/>
      <c r="D454" s="1"/>
      <c r="E454" s="2" t="s">
        <v>1455</v>
      </c>
      <c r="F454" s="2" t="s">
        <v>607</v>
      </c>
      <c r="G454" s="7" t="s">
        <v>1304</v>
      </c>
      <c r="H454" s="7">
        <v>5360</v>
      </c>
      <c r="I454" s="1">
        <v>479</v>
      </c>
      <c r="J454" s="1" t="s">
        <v>1303</v>
      </c>
      <c r="K454" s="1"/>
      <c r="L454" s="22" t="s">
        <v>1309</v>
      </c>
      <c r="M454" s="2" t="s">
        <v>1455</v>
      </c>
      <c r="N454" s="93"/>
      <c r="O454" s="22" t="s">
        <v>600</v>
      </c>
      <c r="P454" s="36"/>
      <c r="Q454" s="22">
        <v>32</v>
      </c>
      <c r="R454" s="22">
        <v>13</v>
      </c>
      <c r="S454" s="22">
        <v>40</v>
      </c>
      <c r="T454" s="22">
        <v>37</v>
      </c>
      <c r="U454" s="22">
        <v>20</v>
      </c>
      <c r="V454" s="22">
        <v>27</v>
      </c>
      <c r="W454" s="22">
        <v>27</v>
      </c>
      <c r="X454" s="175">
        <f t="shared" si="34"/>
        <v>7</v>
      </c>
      <c r="Y454" s="32">
        <f t="shared" si="31"/>
        <v>0</v>
      </c>
      <c r="Z454" s="40" t="s">
        <v>1167</v>
      </c>
      <c r="AA454" s="63"/>
      <c r="AB454" s="93"/>
      <c r="AC454" s="21">
        <v>343459</v>
      </c>
      <c r="AD454" s="21">
        <v>169040</v>
      </c>
      <c r="AE454" s="163" t="s">
        <v>1318</v>
      </c>
      <c r="AF454" s="167">
        <v>6.5000000000000002E-2</v>
      </c>
      <c r="AG454" s="169"/>
      <c r="AH454" s="166" t="s">
        <v>861</v>
      </c>
      <c r="AI454" s="166" t="s">
        <v>1251</v>
      </c>
      <c r="AJ454" s="1" t="s">
        <v>1314</v>
      </c>
      <c r="AK454" s="62" t="s">
        <v>498</v>
      </c>
    </row>
    <row r="455" spans="1:37" customFormat="1" x14ac:dyDescent="0.25">
      <c r="A455" s="153"/>
      <c r="B455" s="112" t="s">
        <v>782</v>
      </c>
      <c r="C455" s="2"/>
      <c r="D455" s="1"/>
      <c r="E455" s="2" t="s">
        <v>1455</v>
      </c>
      <c r="F455" s="2" t="s">
        <v>1456</v>
      </c>
      <c r="G455" s="7" t="s">
        <v>1304</v>
      </c>
      <c r="H455" s="7">
        <v>5654</v>
      </c>
      <c r="I455" s="1">
        <v>447</v>
      </c>
      <c r="J455" s="1" t="s">
        <v>1303</v>
      </c>
      <c r="K455" s="1"/>
      <c r="L455" s="22" t="s">
        <v>1309</v>
      </c>
      <c r="M455" s="2" t="s">
        <v>1455</v>
      </c>
      <c r="N455" s="93"/>
      <c r="O455" s="22" t="s">
        <v>1415</v>
      </c>
      <c r="P455" s="36"/>
      <c r="Q455" s="22">
        <v>27</v>
      </c>
      <c r="R455" s="22">
        <v>26</v>
      </c>
      <c r="S455" s="22">
        <v>30</v>
      </c>
      <c r="T455" s="22">
        <v>31</v>
      </c>
      <c r="U455" s="22">
        <v>28</v>
      </c>
      <c r="V455" s="22">
        <v>25</v>
      </c>
      <c r="W455" s="22">
        <v>25</v>
      </c>
      <c r="X455" s="175">
        <f t="shared" si="34"/>
        <v>-3</v>
      </c>
      <c r="Y455" s="32">
        <f t="shared" si="31"/>
        <v>0</v>
      </c>
      <c r="Z455" s="40" t="s">
        <v>1167</v>
      </c>
      <c r="AA455" s="63"/>
      <c r="AB455" s="93"/>
      <c r="AC455" s="21">
        <v>325178</v>
      </c>
      <c r="AD455" s="21">
        <v>126283</v>
      </c>
      <c r="AE455" s="163" t="s">
        <v>1318</v>
      </c>
      <c r="AF455" s="167">
        <v>0.06</v>
      </c>
      <c r="AG455" s="169"/>
      <c r="AH455" s="166" t="s">
        <v>861</v>
      </c>
      <c r="AI455" s="166" t="s">
        <v>1251</v>
      </c>
      <c r="AJ455" s="1" t="s">
        <v>1314</v>
      </c>
      <c r="AK455" s="62" t="s">
        <v>498</v>
      </c>
    </row>
    <row r="456" spans="1:37" customFormat="1" x14ac:dyDescent="0.25">
      <c r="A456" s="153"/>
      <c r="B456" s="112" t="s">
        <v>782</v>
      </c>
      <c r="C456" s="2"/>
      <c r="D456" s="1"/>
      <c r="E456" s="155" t="s">
        <v>1455</v>
      </c>
      <c r="F456" s="218" t="s">
        <v>98</v>
      </c>
      <c r="G456" s="7" t="s">
        <v>1304</v>
      </c>
      <c r="H456" s="21">
        <v>6284</v>
      </c>
      <c r="I456" s="22"/>
      <c r="J456" s="158"/>
      <c r="K456" s="22"/>
      <c r="L456" s="155"/>
      <c r="M456" s="155"/>
      <c r="N456" s="22"/>
      <c r="O456" s="161" t="s">
        <v>1520</v>
      </c>
      <c r="P456" s="36"/>
      <c r="Q456" s="159">
        <v>2052</v>
      </c>
      <c r="R456" s="159">
        <v>2395</v>
      </c>
      <c r="S456" s="159">
        <v>2147</v>
      </c>
      <c r="T456" s="159">
        <v>2266</v>
      </c>
      <c r="U456" s="159">
        <v>2380</v>
      </c>
      <c r="V456" s="159">
        <f>2395-361</f>
        <v>2034</v>
      </c>
      <c r="W456" s="159">
        <f>2395-361</f>
        <v>2034</v>
      </c>
      <c r="X456" s="175">
        <f t="shared" si="34"/>
        <v>-346</v>
      </c>
      <c r="Y456" s="32">
        <f t="shared" si="31"/>
        <v>0</v>
      </c>
      <c r="Z456" s="115" t="s">
        <v>1167</v>
      </c>
      <c r="AA456" s="63"/>
      <c r="AB456" s="93"/>
      <c r="AC456" s="21"/>
      <c r="AD456" s="21">
        <v>132967</v>
      </c>
      <c r="AE456" s="160" t="s">
        <v>1355</v>
      </c>
      <c r="AF456" s="167">
        <v>0.13</v>
      </c>
      <c r="AG456" s="169">
        <v>9905</v>
      </c>
      <c r="AH456" s="166" t="s">
        <v>780</v>
      </c>
      <c r="AI456" s="166" t="s">
        <v>1251</v>
      </c>
      <c r="AJ456" s="22" t="s">
        <v>717</v>
      </c>
      <c r="AK456" s="62" t="s">
        <v>498</v>
      </c>
    </row>
    <row r="457" spans="1:37" customFormat="1" x14ac:dyDescent="0.25">
      <c r="A457" s="153"/>
      <c r="B457" s="112"/>
      <c r="C457" s="2"/>
      <c r="D457" s="1"/>
      <c r="E457" s="155" t="s">
        <v>1455</v>
      </c>
      <c r="F457" s="218" t="s">
        <v>394</v>
      </c>
      <c r="G457" s="7"/>
      <c r="H457" s="21">
        <v>6373</v>
      </c>
      <c r="I457" s="22"/>
      <c r="J457" s="158"/>
      <c r="K457" s="22"/>
      <c r="L457" s="155"/>
      <c r="M457" s="155"/>
      <c r="N457" s="22"/>
      <c r="O457" s="161" t="s">
        <v>1520</v>
      </c>
      <c r="P457" s="36"/>
      <c r="Q457" s="159">
        <v>0</v>
      </c>
      <c r="R457" s="159">
        <v>406</v>
      </c>
      <c r="S457" s="159">
        <v>437</v>
      </c>
      <c r="T457" s="159">
        <v>415</v>
      </c>
      <c r="U457" s="159">
        <v>430</v>
      </c>
      <c r="V457" s="159">
        <v>472</v>
      </c>
      <c r="W457" s="159">
        <v>472</v>
      </c>
      <c r="X457" s="175">
        <f t="shared" si="34"/>
        <v>42</v>
      </c>
      <c r="Y457" s="32">
        <f t="shared" si="31"/>
        <v>0</v>
      </c>
      <c r="Z457" s="40" t="s">
        <v>1167</v>
      </c>
      <c r="AA457" s="63"/>
      <c r="AB457" s="93"/>
      <c r="AC457" s="21"/>
      <c r="AD457" s="21">
        <v>280240</v>
      </c>
      <c r="AE457" s="160"/>
      <c r="AF457" s="167"/>
      <c r="AG457" s="169"/>
      <c r="AH457" s="166"/>
      <c r="AI457" s="166"/>
      <c r="AJ457" s="22"/>
      <c r="AK457" s="62" t="s">
        <v>498</v>
      </c>
    </row>
    <row r="458" spans="1:37" customFormat="1" x14ac:dyDescent="0.25">
      <c r="A458" s="18"/>
      <c r="B458" s="137" t="s">
        <v>782</v>
      </c>
      <c r="C458" s="11"/>
      <c r="D458" s="10"/>
      <c r="E458" s="44" t="s">
        <v>1455</v>
      </c>
      <c r="F458" s="44" t="s">
        <v>53</v>
      </c>
      <c r="G458" s="45" t="s">
        <v>1304</v>
      </c>
      <c r="H458" s="45">
        <v>6501</v>
      </c>
      <c r="I458" s="39">
        <v>550</v>
      </c>
      <c r="J458" s="39" t="s">
        <v>1303</v>
      </c>
      <c r="K458" s="39"/>
      <c r="L458" s="10" t="s">
        <v>1309</v>
      </c>
      <c r="M458" s="44" t="s">
        <v>1455</v>
      </c>
      <c r="O458" s="10" t="s">
        <v>1520</v>
      </c>
      <c r="P458" s="53"/>
      <c r="Q458" s="10">
        <v>40</v>
      </c>
      <c r="R458" s="10">
        <v>32</v>
      </c>
      <c r="S458" s="10">
        <v>30</v>
      </c>
      <c r="T458" s="10">
        <v>40</v>
      </c>
      <c r="U458" s="10">
        <v>29</v>
      </c>
      <c r="V458" s="10">
        <v>28</v>
      </c>
      <c r="W458" s="10">
        <v>28</v>
      </c>
      <c r="X458" s="175">
        <f t="shared" si="34"/>
        <v>-1</v>
      </c>
      <c r="Y458" s="35">
        <f t="shared" si="31"/>
        <v>0</v>
      </c>
      <c r="Z458" s="40" t="s">
        <v>1167</v>
      </c>
      <c r="AA458" s="62"/>
      <c r="AC458" s="26">
        <v>348351</v>
      </c>
      <c r="AD458" s="26">
        <v>136245</v>
      </c>
      <c r="AE458" s="48" t="s">
        <v>1318</v>
      </c>
      <c r="AF458" s="128">
        <v>9.5000000000000001E-2</v>
      </c>
      <c r="AG458" s="125">
        <v>9812</v>
      </c>
      <c r="AH458" s="52" t="s">
        <v>916</v>
      </c>
      <c r="AI458" s="52" t="s">
        <v>1251</v>
      </c>
      <c r="AJ458" s="39" t="s">
        <v>722</v>
      </c>
      <c r="AK458" s="62" t="s">
        <v>498</v>
      </c>
    </row>
    <row r="459" spans="1:37" customFormat="1" hidden="1" x14ac:dyDescent="0.25">
      <c r="A459" s="38"/>
      <c r="B459" s="137" t="s">
        <v>782</v>
      </c>
      <c r="C459" s="44"/>
      <c r="D459" s="39"/>
      <c r="E459" s="11" t="s">
        <v>817</v>
      </c>
      <c r="F459" s="11" t="s">
        <v>818</v>
      </c>
      <c r="G459" s="45" t="s">
        <v>1304</v>
      </c>
      <c r="H459" s="26">
        <v>4160</v>
      </c>
      <c r="I459" s="10">
        <v>600</v>
      </c>
      <c r="J459" s="17" t="s">
        <v>1303</v>
      </c>
      <c r="K459" s="10"/>
      <c r="L459" s="10" t="s">
        <v>1309</v>
      </c>
      <c r="M459" s="44" t="s">
        <v>819</v>
      </c>
      <c r="N459" s="10"/>
      <c r="O459" s="10" t="s">
        <v>816</v>
      </c>
      <c r="P459" s="53"/>
      <c r="Q459" s="10"/>
      <c r="R459" s="10"/>
      <c r="S459" s="10"/>
      <c r="T459" s="10"/>
      <c r="U459" s="10"/>
      <c r="V459" s="10"/>
      <c r="W459" s="10"/>
      <c r="X459" s="175">
        <f t="shared" si="34"/>
        <v>0</v>
      </c>
      <c r="Y459" s="35">
        <f t="shared" si="31"/>
        <v>0</v>
      </c>
      <c r="Z459" s="40" t="s">
        <v>1067</v>
      </c>
      <c r="AA459" s="40"/>
      <c r="AC459" s="26">
        <v>370000</v>
      </c>
      <c r="AD459" s="26">
        <v>26561</v>
      </c>
      <c r="AE459" s="48" t="s">
        <v>1318</v>
      </c>
      <c r="AF459" s="143">
        <v>0.33</v>
      </c>
      <c r="AG459" s="142">
        <v>9907</v>
      </c>
      <c r="AH459" s="10" t="s">
        <v>520</v>
      </c>
      <c r="AI459" s="52" t="s">
        <v>1251</v>
      </c>
      <c r="AJ459" s="39" t="s">
        <v>1314</v>
      </c>
    </row>
    <row r="460" spans="1:37" customFormat="1" x14ac:dyDescent="0.25">
      <c r="A460" s="38"/>
      <c r="B460" s="137" t="s">
        <v>782</v>
      </c>
      <c r="C460" s="44"/>
      <c r="D460" s="39"/>
      <c r="E460" s="44" t="s">
        <v>1455</v>
      </c>
      <c r="F460" s="44" t="s">
        <v>981</v>
      </c>
      <c r="G460" s="45" t="s">
        <v>1304</v>
      </c>
      <c r="H460" s="45">
        <v>6842</v>
      </c>
      <c r="I460" s="39">
        <v>429</v>
      </c>
      <c r="J460" s="39" t="s">
        <v>1303</v>
      </c>
      <c r="K460" s="39"/>
      <c r="L460" s="10" t="s">
        <v>1309</v>
      </c>
      <c r="M460" s="44" t="s">
        <v>1455</v>
      </c>
      <c r="O460" s="10" t="s">
        <v>873</v>
      </c>
      <c r="P460" s="53"/>
      <c r="Q460" s="10">
        <v>166</v>
      </c>
      <c r="R460" s="10">
        <v>168</v>
      </c>
      <c r="S460" s="10">
        <v>226</v>
      </c>
      <c r="T460" s="10">
        <v>291</v>
      </c>
      <c r="U460" s="10">
        <v>177</v>
      </c>
      <c r="V460" s="10">
        <v>144</v>
      </c>
      <c r="W460" s="10">
        <v>144</v>
      </c>
      <c r="X460" s="175">
        <f t="shared" si="34"/>
        <v>-33</v>
      </c>
      <c r="Y460" s="35">
        <f t="shared" si="31"/>
        <v>0</v>
      </c>
      <c r="Z460" s="40" t="s">
        <v>1167</v>
      </c>
      <c r="AA460" s="62"/>
      <c r="AC460" s="26">
        <v>363273</v>
      </c>
      <c r="AD460" s="26">
        <v>204859</v>
      </c>
      <c r="AE460" s="48" t="s">
        <v>1318</v>
      </c>
      <c r="AF460" s="128">
        <v>0.06</v>
      </c>
      <c r="AG460" s="125"/>
      <c r="AH460" s="52" t="s">
        <v>861</v>
      </c>
      <c r="AI460" s="52" t="s">
        <v>1251</v>
      </c>
      <c r="AJ460" s="39" t="s">
        <v>876</v>
      </c>
      <c r="AK460" s="62" t="s">
        <v>498</v>
      </c>
    </row>
    <row r="461" spans="1:37" customFormat="1" x14ac:dyDescent="0.25">
      <c r="A461" s="153"/>
      <c r="B461" s="112" t="s">
        <v>782</v>
      </c>
      <c r="C461" s="2"/>
      <c r="D461" s="1"/>
      <c r="E461" s="2" t="s">
        <v>1455</v>
      </c>
      <c r="F461" s="2" t="s">
        <v>982</v>
      </c>
      <c r="G461" s="7" t="s">
        <v>1304</v>
      </c>
      <c r="H461" s="7">
        <v>6845</v>
      </c>
      <c r="I461" s="1">
        <v>441</v>
      </c>
      <c r="J461" s="1" t="s">
        <v>1303</v>
      </c>
      <c r="K461" s="1"/>
      <c r="L461" s="22" t="s">
        <v>1309</v>
      </c>
      <c r="M461" s="2" t="s">
        <v>1455</v>
      </c>
      <c r="N461" s="93"/>
      <c r="O461" s="22" t="s">
        <v>873</v>
      </c>
      <c r="P461" s="36"/>
      <c r="Q461" s="22">
        <v>1808</v>
      </c>
      <c r="R461" s="22">
        <v>1710</v>
      </c>
      <c r="S461" s="22">
        <v>1817</v>
      </c>
      <c r="T461" s="22">
        <v>1836</v>
      </c>
      <c r="U461" s="22">
        <v>1493</v>
      </c>
      <c r="V461" s="22">
        <v>1516</v>
      </c>
      <c r="W461" s="22">
        <v>1516</v>
      </c>
      <c r="X461" s="175">
        <f t="shared" si="34"/>
        <v>23</v>
      </c>
      <c r="Y461" s="32">
        <f t="shared" si="31"/>
        <v>0</v>
      </c>
      <c r="Z461" s="40" t="s">
        <v>1167</v>
      </c>
      <c r="AA461" s="63"/>
      <c r="AB461" s="93"/>
      <c r="AC461" s="21">
        <v>313516</v>
      </c>
      <c r="AD461" s="21">
        <v>204859</v>
      </c>
      <c r="AE461" s="163" t="s">
        <v>1318</v>
      </c>
      <c r="AF461" s="143">
        <v>0.14799999999999999</v>
      </c>
      <c r="AG461" s="142">
        <v>9907</v>
      </c>
      <c r="AH461" s="22" t="s">
        <v>520</v>
      </c>
      <c r="AI461" s="166" t="s">
        <v>1251</v>
      </c>
      <c r="AJ461" s="1" t="s">
        <v>876</v>
      </c>
      <c r="AK461" s="62" t="s">
        <v>498</v>
      </c>
    </row>
    <row r="462" spans="1:37" customFormat="1" x14ac:dyDescent="0.25">
      <c r="A462" s="38"/>
      <c r="B462" s="137" t="s">
        <v>782</v>
      </c>
      <c r="C462" s="44"/>
      <c r="D462" s="39"/>
      <c r="E462" s="11" t="s">
        <v>1455</v>
      </c>
      <c r="F462" s="11" t="s">
        <v>109</v>
      </c>
      <c r="G462" s="45" t="s">
        <v>1304</v>
      </c>
      <c r="H462" s="26">
        <v>6886</v>
      </c>
      <c r="I462" s="10"/>
      <c r="J462" s="27"/>
      <c r="K462" s="10"/>
      <c r="L462" s="11"/>
      <c r="M462" s="11" t="s">
        <v>1455</v>
      </c>
      <c r="N462" s="10"/>
      <c r="O462" s="30" t="s">
        <v>1520</v>
      </c>
      <c r="P462" s="53"/>
      <c r="Q462" s="10">
        <v>162</v>
      </c>
      <c r="R462" s="10">
        <v>35</v>
      </c>
      <c r="S462" s="10">
        <v>65</v>
      </c>
      <c r="T462" s="10">
        <v>45</v>
      </c>
      <c r="U462" s="10">
        <v>66</v>
      </c>
      <c r="V462" s="10">
        <v>55</v>
      </c>
      <c r="W462" s="10">
        <v>55</v>
      </c>
      <c r="X462" s="175">
        <f t="shared" si="34"/>
        <v>-11</v>
      </c>
      <c r="Y462" s="35">
        <f t="shared" si="31"/>
        <v>0</v>
      </c>
      <c r="Z462" s="40" t="s">
        <v>1167</v>
      </c>
      <c r="AA462" s="62"/>
      <c r="AC462" s="26">
        <v>336680</v>
      </c>
      <c r="AD462" s="26">
        <v>133431</v>
      </c>
      <c r="AE462" s="12" t="s">
        <v>1355</v>
      </c>
      <c r="AF462" s="128">
        <v>7.1999999999999995E-2</v>
      </c>
      <c r="AG462" s="125">
        <v>9812</v>
      </c>
      <c r="AH462" s="52" t="s">
        <v>916</v>
      </c>
      <c r="AI462" s="52" t="s">
        <v>1251</v>
      </c>
      <c r="AJ462" s="10" t="s">
        <v>752</v>
      </c>
      <c r="AK462" s="62" t="s">
        <v>498</v>
      </c>
    </row>
    <row r="463" spans="1:37" customFormat="1" ht="21" x14ac:dyDescent="0.25">
      <c r="A463" s="153"/>
      <c r="B463" s="112" t="s">
        <v>782</v>
      </c>
      <c r="C463" s="2"/>
      <c r="D463" s="1"/>
      <c r="E463" s="2" t="s">
        <v>1455</v>
      </c>
      <c r="F463" s="2" t="s">
        <v>165</v>
      </c>
      <c r="G463" s="7" t="s">
        <v>1304</v>
      </c>
      <c r="H463" s="7">
        <v>9680</v>
      </c>
      <c r="I463" s="1">
        <v>485</v>
      </c>
      <c r="J463" s="1" t="s">
        <v>1303</v>
      </c>
      <c r="K463" s="1"/>
      <c r="L463" s="22" t="s">
        <v>1309</v>
      </c>
      <c r="M463" s="2" t="s">
        <v>1455</v>
      </c>
      <c r="N463" s="93"/>
      <c r="O463" s="22" t="s">
        <v>1520</v>
      </c>
      <c r="P463" s="36"/>
      <c r="Q463" s="22">
        <v>842</v>
      </c>
      <c r="R463" s="22">
        <v>790</v>
      </c>
      <c r="S463" s="22">
        <v>890</v>
      </c>
      <c r="T463" s="22">
        <v>727</v>
      </c>
      <c r="U463" s="22">
        <v>701</v>
      </c>
      <c r="V463" s="22">
        <v>666</v>
      </c>
      <c r="W463" s="22">
        <v>666</v>
      </c>
      <c r="X463" s="175">
        <f t="shared" si="34"/>
        <v>-35</v>
      </c>
      <c r="Y463" s="32">
        <f t="shared" si="31"/>
        <v>0</v>
      </c>
      <c r="Z463" s="40" t="s">
        <v>1167</v>
      </c>
      <c r="AA463" s="63"/>
      <c r="AB463" s="93"/>
      <c r="AC463" s="21">
        <v>349635</v>
      </c>
      <c r="AD463" s="21">
        <v>136371</v>
      </c>
      <c r="AE463" s="163" t="s">
        <v>1318</v>
      </c>
      <c r="AF463" s="167">
        <v>0.05</v>
      </c>
      <c r="AG463" s="169"/>
      <c r="AH463" s="166" t="s">
        <v>860</v>
      </c>
      <c r="AI463" s="166" t="s">
        <v>1251</v>
      </c>
      <c r="AJ463" s="1" t="s">
        <v>166</v>
      </c>
      <c r="AK463" s="62" t="s">
        <v>498</v>
      </c>
    </row>
    <row r="464" spans="1:37" customFormat="1" x14ac:dyDescent="0.25">
      <c r="A464" s="38"/>
      <c r="B464" s="137" t="s">
        <v>782</v>
      </c>
      <c r="C464" s="44"/>
      <c r="D464" s="39"/>
      <c r="E464" s="11" t="s">
        <v>1455</v>
      </c>
      <c r="F464" s="11" t="s">
        <v>1121</v>
      </c>
      <c r="G464" s="45" t="s">
        <v>1304</v>
      </c>
      <c r="H464" s="26">
        <v>9743</v>
      </c>
      <c r="I464" s="10"/>
      <c r="J464" s="27"/>
      <c r="K464" s="10"/>
      <c r="L464" s="11"/>
      <c r="M464" s="11" t="s">
        <v>1455</v>
      </c>
      <c r="N464" s="10"/>
      <c r="O464" s="30" t="s">
        <v>1098</v>
      </c>
      <c r="P464" s="53"/>
      <c r="Q464" s="10">
        <v>454</v>
      </c>
      <c r="R464" s="10">
        <v>268</v>
      </c>
      <c r="S464" s="10">
        <v>382</v>
      </c>
      <c r="T464" s="10">
        <v>324</v>
      </c>
      <c r="U464" s="10">
        <v>220</v>
      </c>
      <c r="V464" s="10">
        <v>329</v>
      </c>
      <c r="W464" s="10">
        <v>329</v>
      </c>
      <c r="X464" s="175">
        <f t="shared" si="34"/>
        <v>109</v>
      </c>
      <c r="Y464" s="35">
        <f t="shared" si="31"/>
        <v>0</v>
      </c>
      <c r="Z464" s="40" t="s">
        <v>1167</v>
      </c>
      <c r="AA464" s="62"/>
      <c r="AC464" s="26">
        <v>348328</v>
      </c>
      <c r="AD464" s="26">
        <v>136225</v>
      </c>
      <c r="AE464" s="12" t="s">
        <v>1355</v>
      </c>
      <c r="AF464" s="128">
        <v>0.113</v>
      </c>
      <c r="AG464" s="125">
        <v>9812</v>
      </c>
      <c r="AH464" s="52" t="s">
        <v>916</v>
      </c>
      <c r="AI464" s="52" t="s">
        <v>1251</v>
      </c>
      <c r="AJ464" s="10" t="s">
        <v>1122</v>
      </c>
      <c r="AK464" s="62" t="s">
        <v>498</v>
      </c>
    </row>
    <row r="465" spans="1:37" customFormat="1" x14ac:dyDescent="0.25">
      <c r="A465" s="154"/>
      <c r="B465" s="112" t="s">
        <v>782</v>
      </c>
      <c r="C465" s="156"/>
      <c r="D465" s="22"/>
      <c r="E465" s="155" t="s">
        <v>1455</v>
      </c>
      <c r="F465" s="155" t="s">
        <v>1226</v>
      </c>
      <c r="G465" s="7" t="s">
        <v>1304</v>
      </c>
      <c r="H465" s="21">
        <v>9781</v>
      </c>
      <c r="I465" s="22"/>
      <c r="J465" s="158"/>
      <c r="K465" s="22"/>
      <c r="L465" s="155"/>
      <c r="M465" s="155" t="s">
        <v>1455</v>
      </c>
      <c r="N465" s="22"/>
      <c r="O465" s="161" t="s">
        <v>1520</v>
      </c>
      <c r="P465" s="36"/>
      <c r="Q465" s="22">
        <v>436</v>
      </c>
      <c r="R465" s="22">
        <v>468</v>
      </c>
      <c r="S465" s="22">
        <v>402</v>
      </c>
      <c r="T465" s="22">
        <v>474</v>
      </c>
      <c r="U465" s="22">
        <v>346</v>
      </c>
      <c r="V465" s="22">
        <v>517</v>
      </c>
      <c r="W465" s="22">
        <v>517</v>
      </c>
      <c r="X465" s="175">
        <f t="shared" si="34"/>
        <v>171</v>
      </c>
      <c r="Y465" s="32">
        <f t="shared" si="31"/>
        <v>0</v>
      </c>
      <c r="Z465" s="40" t="s">
        <v>1167</v>
      </c>
      <c r="AA465" s="63"/>
      <c r="AB465" s="93"/>
      <c r="AC465" s="21"/>
      <c r="AD465" s="21">
        <v>132982</v>
      </c>
      <c r="AE465" s="160" t="s">
        <v>1355</v>
      </c>
      <c r="AF465" s="167">
        <v>0.13</v>
      </c>
      <c r="AG465" s="169">
        <v>9906</v>
      </c>
      <c r="AH465" s="166" t="s">
        <v>780</v>
      </c>
      <c r="AI465" s="166" t="s">
        <v>1251</v>
      </c>
      <c r="AJ465" s="22" t="s">
        <v>779</v>
      </c>
      <c r="AK465" s="62" t="s">
        <v>498</v>
      </c>
    </row>
    <row r="466" spans="1:37" customFormat="1" x14ac:dyDescent="0.25">
      <c r="A466" s="153"/>
      <c r="B466" s="112">
        <v>36447</v>
      </c>
      <c r="C466" s="2"/>
      <c r="D466" s="1"/>
      <c r="E466" s="155" t="s">
        <v>1455</v>
      </c>
      <c r="F466" s="155" t="s">
        <v>1248</v>
      </c>
      <c r="G466" s="7" t="s">
        <v>1304</v>
      </c>
      <c r="H466" s="21">
        <v>9801</v>
      </c>
      <c r="I466" s="22"/>
      <c r="J466" s="158"/>
      <c r="K466" s="22"/>
      <c r="L466" s="155"/>
      <c r="M466" s="155"/>
      <c r="N466" s="22" t="s">
        <v>1320</v>
      </c>
      <c r="O466" s="161" t="s">
        <v>1415</v>
      </c>
      <c r="P466" s="36"/>
      <c r="Q466" s="22">
        <v>106</v>
      </c>
      <c r="R466" s="22">
        <v>88</v>
      </c>
      <c r="S466" s="22">
        <v>88</v>
      </c>
      <c r="T466" s="22">
        <v>88</v>
      </c>
      <c r="U466" s="22">
        <v>80</v>
      </c>
      <c r="V466" s="22">
        <v>93</v>
      </c>
      <c r="W466" s="22">
        <v>93</v>
      </c>
      <c r="X466" s="175">
        <f t="shared" si="34"/>
        <v>13</v>
      </c>
      <c r="Y466" s="32">
        <f t="shared" si="31"/>
        <v>0</v>
      </c>
      <c r="Z466" s="40" t="s">
        <v>1167</v>
      </c>
      <c r="AA466" s="63"/>
      <c r="AB466" s="93"/>
      <c r="AC466" s="21"/>
      <c r="AD466" s="21">
        <v>142400</v>
      </c>
      <c r="AE466" s="160" t="s">
        <v>1355</v>
      </c>
      <c r="AF466" s="167"/>
      <c r="AG466" s="170"/>
      <c r="AH466" s="172"/>
      <c r="AI466" s="166" t="s">
        <v>1251</v>
      </c>
      <c r="AJ466" s="22"/>
      <c r="AK466" s="62" t="s">
        <v>498</v>
      </c>
    </row>
    <row r="467" spans="1:37" customFormat="1" x14ac:dyDescent="0.25">
      <c r="A467" s="154"/>
      <c r="B467" s="112" t="s">
        <v>782</v>
      </c>
      <c r="C467" s="2"/>
      <c r="D467" s="1"/>
      <c r="E467" s="2" t="s">
        <v>1133</v>
      </c>
      <c r="F467" s="2" t="s">
        <v>1350</v>
      </c>
      <c r="G467" s="7" t="s">
        <v>1304</v>
      </c>
      <c r="H467" s="7">
        <v>6334</v>
      </c>
      <c r="I467" s="1">
        <v>427</v>
      </c>
      <c r="J467" s="1" t="s">
        <v>1303</v>
      </c>
      <c r="K467" s="1"/>
      <c r="L467" s="160" t="s">
        <v>1309</v>
      </c>
      <c r="M467" s="2" t="s">
        <v>1351</v>
      </c>
      <c r="N467" s="93"/>
      <c r="O467" s="22" t="s">
        <v>1311</v>
      </c>
      <c r="P467" s="36"/>
      <c r="Q467" s="22">
        <v>108</v>
      </c>
      <c r="R467" s="22">
        <v>56</v>
      </c>
      <c r="S467" s="22">
        <v>68</v>
      </c>
      <c r="T467" s="22">
        <v>90</v>
      </c>
      <c r="U467" s="22">
        <v>68</v>
      </c>
      <c r="V467" s="22">
        <v>96</v>
      </c>
      <c r="W467" s="22">
        <v>96</v>
      </c>
      <c r="X467" s="175">
        <f t="shared" si="34"/>
        <v>28</v>
      </c>
      <c r="Y467" s="32">
        <f t="shared" si="31"/>
        <v>0</v>
      </c>
      <c r="Z467" s="40" t="s">
        <v>1167</v>
      </c>
      <c r="AA467" s="63"/>
      <c r="AB467" s="93"/>
      <c r="AC467" s="21">
        <v>358906</v>
      </c>
      <c r="AD467" s="21">
        <v>137274</v>
      </c>
      <c r="AE467" s="163" t="s">
        <v>1355</v>
      </c>
      <c r="AF467" s="167">
        <v>0.26500000000000001</v>
      </c>
      <c r="AG467" s="169">
        <v>9903</v>
      </c>
      <c r="AH467" s="166" t="s">
        <v>780</v>
      </c>
      <c r="AI467" s="166" t="s">
        <v>1251</v>
      </c>
      <c r="AJ467" s="1" t="s">
        <v>656</v>
      </c>
      <c r="AK467" s="62" t="s">
        <v>496</v>
      </c>
    </row>
    <row r="468" spans="1:37" customFormat="1" x14ac:dyDescent="0.25">
      <c r="A468" s="154"/>
      <c r="B468" s="112" t="s">
        <v>782</v>
      </c>
      <c r="C468" s="2"/>
      <c r="D468" s="1"/>
      <c r="E468" s="2" t="s">
        <v>943</v>
      </c>
      <c r="F468" s="2" t="s">
        <v>942</v>
      </c>
      <c r="G468" s="7" t="s">
        <v>1304</v>
      </c>
      <c r="H468" s="7">
        <v>4660</v>
      </c>
      <c r="I468" s="1">
        <v>441</v>
      </c>
      <c r="J468" s="1" t="s">
        <v>1303</v>
      </c>
      <c r="K468" s="1"/>
      <c r="L468" s="22" t="s">
        <v>1309</v>
      </c>
      <c r="M468" s="2" t="s">
        <v>943</v>
      </c>
      <c r="N468" s="93"/>
      <c r="O468" s="22" t="s">
        <v>873</v>
      </c>
      <c r="P468" s="36"/>
      <c r="Q468" s="22">
        <v>193</v>
      </c>
      <c r="R468" s="22">
        <v>1</v>
      </c>
      <c r="S468" s="22">
        <v>88</v>
      </c>
      <c r="T468" s="22">
        <v>88</v>
      </c>
      <c r="U468" s="22">
        <v>1</v>
      </c>
      <c r="V468" s="22">
        <v>1</v>
      </c>
      <c r="W468" s="22">
        <v>1</v>
      </c>
      <c r="X468" s="175">
        <f t="shared" si="34"/>
        <v>0</v>
      </c>
      <c r="Y468" s="32">
        <f t="shared" si="31"/>
        <v>0</v>
      </c>
      <c r="Z468" s="40" t="s">
        <v>1167</v>
      </c>
      <c r="AA468" s="63"/>
      <c r="AB468" s="93"/>
      <c r="AC468" s="93"/>
      <c r="AD468" s="21">
        <v>138958</v>
      </c>
      <c r="AE468" s="163" t="s">
        <v>1318</v>
      </c>
      <c r="AF468" s="143">
        <v>0.33</v>
      </c>
      <c r="AG468" s="142">
        <v>9904</v>
      </c>
      <c r="AH468" s="22" t="s">
        <v>521</v>
      </c>
      <c r="AI468" s="166" t="s">
        <v>1251</v>
      </c>
      <c r="AJ468" s="1" t="s">
        <v>670</v>
      </c>
      <c r="AK468" s="62" t="s">
        <v>501</v>
      </c>
    </row>
    <row r="469" spans="1:37" s="212" customFormat="1" hidden="1" x14ac:dyDescent="0.25">
      <c r="A469" s="154"/>
      <c r="B469" s="112" t="s">
        <v>782</v>
      </c>
      <c r="C469" s="156"/>
      <c r="D469" s="22"/>
      <c r="E469" s="2" t="s">
        <v>834</v>
      </c>
      <c r="F469" s="2" t="s">
        <v>837</v>
      </c>
      <c r="G469" s="7" t="s">
        <v>1304</v>
      </c>
      <c r="H469" s="7">
        <v>6442</v>
      </c>
      <c r="I469" s="1">
        <v>600</v>
      </c>
      <c r="J469" s="1" t="s">
        <v>1303</v>
      </c>
      <c r="K469" s="1"/>
      <c r="L469" s="22" t="s">
        <v>1309</v>
      </c>
      <c r="M469" s="2" t="s">
        <v>836</v>
      </c>
      <c r="N469" s="93"/>
      <c r="O469" s="22" t="s">
        <v>816</v>
      </c>
      <c r="P469" s="36"/>
      <c r="Q469" s="22">
        <v>563</v>
      </c>
      <c r="R469" s="22"/>
      <c r="S469" s="22"/>
      <c r="T469" s="22"/>
      <c r="U469" s="22"/>
      <c r="V469" s="22"/>
      <c r="W469" s="22"/>
      <c r="X469" s="175">
        <f t="shared" si="34"/>
        <v>0</v>
      </c>
      <c r="Y469" s="32">
        <f t="shared" ref="Y469:Y481" si="35">+W469-V469</f>
        <v>0</v>
      </c>
      <c r="Z469" s="115" t="s">
        <v>1089</v>
      </c>
      <c r="AA469" s="63"/>
      <c r="AB469" s="93"/>
      <c r="AC469" s="21">
        <v>358923</v>
      </c>
      <c r="AD469" s="21">
        <v>138573</v>
      </c>
      <c r="AE469" s="163" t="s">
        <v>1318</v>
      </c>
      <c r="AF469" s="167">
        <v>0.11799999999999999</v>
      </c>
      <c r="AG469" s="169">
        <v>9903</v>
      </c>
      <c r="AH469" s="166" t="s">
        <v>780</v>
      </c>
      <c r="AI469" s="166" t="s">
        <v>1251</v>
      </c>
      <c r="AJ469" s="1" t="s">
        <v>706</v>
      </c>
      <c r="AK469" s="62" t="s">
        <v>498</v>
      </c>
    </row>
    <row r="470" spans="1:37" customFormat="1" hidden="1" x14ac:dyDescent="0.25">
      <c r="A470" s="38"/>
      <c r="B470" s="137" t="s">
        <v>782</v>
      </c>
      <c r="C470" s="44"/>
      <c r="D470" s="39"/>
      <c r="E470" s="44" t="s">
        <v>838</v>
      </c>
      <c r="F470" s="44" t="s">
        <v>839</v>
      </c>
      <c r="G470" s="7" t="s">
        <v>1304</v>
      </c>
      <c r="H470" s="45">
        <v>6494</v>
      </c>
      <c r="I470" s="1">
        <v>600</v>
      </c>
      <c r="J470" s="1" t="s">
        <v>1303</v>
      </c>
      <c r="K470" s="1"/>
      <c r="L470" s="22" t="s">
        <v>1309</v>
      </c>
      <c r="M470" s="2" t="s">
        <v>841</v>
      </c>
      <c r="N470" s="93"/>
      <c r="O470" s="10" t="s">
        <v>816</v>
      </c>
      <c r="P470" s="36"/>
      <c r="Q470" s="10"/>
      <c r="R470" s="10"/>
      <c r="S470" s="10"/>
      <c r="T470" s="10"/>
      <c r="U470" s="10"/>
      <c r="V470" s="10"/>
      <c r="W470" s="10"/>
      <c r="X470" s="175">
        <f t="shared" si="34"/>
        <v>0</v>
      </c>
      <c r="Y470" s="32">
        <f t="shared" si="35"/>
        <v>0</v>
      </c>
      <c r="Z470" s="40" t="s">
        <v>280</v>
      </c>
      <c r="AA470" s="63"/>
      <c r="AB470" s="93"/>
      <c r="AC470" s="21">
        <v>358937</v>
      </c>
      <c r="AD470" s="26">
        <v>28119</v>
      </c>
      <c r="AE470" s="163" t="s">
        <v>1318</v>
      </c>
      <c r="AF470" s="167">
        <v>2.5000000000000001E-2</v>
      </c>
      <c r="AG470" s="169"/>
      <c r="AH470" s="166" t="s">
        <v>861</v>
      </c>
      <c r="AI470" s="166" t="s">
        <v>1251</v>
      </c>
      <c r="AJ470" s="39" t="s">
        <v>1314</v>
      </c>
    </row>
    <row r="471" spans="1:37" s="212" customFormat="1" x14ac:dyDescent="0.25">
      <c r="A471" s="38"/>
      <c r="B471" s="137" t="s">
        <v>782</v>
      </c>
      <c r="C471" s="44"/>
      <c r="D471" s="39"/>
      <c r="E471" s="2" t="s">
        <v>943</v>
      </c>
      <c r="F471" s="44" t="s">
        <v>989</v>
      </c>
      <c r="G471" s="7" t="s">
        <v>1304</v>
      </c>
      <c r="H471" s="45">
        <v>9640</v>
      </c>
      <c r="I471" s="1">
        <v>441</v>
      </c>
      <c r="J471" s="1" t="s">
        <v>1303</v>
      </c>
      <c r="K471" s="1"/>
      <c r="L471" s="22" t="s">
        <v>1309</v>
      </c>
      <c r="M471" s="2" t="s">
        <v>943</v>
      </c>
      <c r="N471" s="93"/>
      <c r="O471" s="10" t="s">
        <v>873</v>
      </c>
      <c r="P471" s="36"/>
      <c r="Q471" s="10">
        <v>249</v>
      </c>
      <c r="R471" s="10">
        <v>1</v>
      </c>
      <c r="S471" s="10">
        <v>244</v>
      </c>
      <c r="T471" s="10">
        <v>244</v>
      </c>
      <c r="U471" s="10">
        <v>1</v>
      </c>
      <c r="V471" s="10">
        <v>1</v>
      </c>
      <c r="W471" s="10">
        <v>1</v>
      </c>
      <c r="X471" s="175">
        <f t="shared" si="34"/>
        <v>0</v>
      </c>
      <c r="Y471" s="32">
        <f t="shared" si="35"/>
        <v>0</v>
      </c>
      <c r="Z471" s="40" t="s">
        <v>1167</v>
      </c>
      <c r="AA471" s="63"/>
      <c r="AB471" s="93"/>
      <c r="AC471" s="21">
        <v>370003</v>
      </c>
      <c r="AD471" s="26">
        <v>138958</v>
      </c>
      <c r="AE471" s="163" t="s">
        <v>1318</v>
      </c>
      <c r="AF471" s="143">
        <v>0.17399999999999999</v>
      </c>
      <c r="AG471" s="142">
        <v>9904</v>
      </c>
      <c r="AH471" s="22" t="s">
        <v>521</v>
      </c>
      <c r="AI471" s="166" t="s">
        <v>1251</v>
      </c>
      <c r="AJ471" s="39" t="s">
        <v>670</v>
      </c>
      <c r="AK471" s="62" t="s">
        <v>501</v>
      </c>
    </row>
    <row r="472" spans="1:37" customFormat="1" hidden="1" x14ac:dyDescent="0.25">
      <c r="A472" s="153"/>
      <c r="B472" s="112" t="s">
        <v>782</v>
      </c>
      <c r="C472" s="2"/>
      <c r="D472" s="1"/>
      <c r="E472" s="155" t="s">
        <v>847</v>
      </c>
      <c r="F472" s="155" t="s">
        <v>848</v>
      </c>
      <c r="G472" s="7" t="s">
        <v>1304</v>
      </c>
      <c r="H472" s="21">
        <v>6784</v>
      </c>
      <c r="I472" s="22">
        <v>600</v>
      </c>
      <c r="J472" s="159" t="s">
        <v>1303</v>
      </c>
      <c r="K472" s="22"/>
      <c r="L472" s="22" t="s">
        <v>1309</v>
      </c>
      <c r="M472" s="2" t="s">
        <v>849</v>
      </c>
      <c r="N472" s="22"/>
      <c r="O472" s="22" t="s">
        <v>845</v>
      </c>
      <c r="P472" s="36"/>
      <c r="Q472" s="22"/>
      <c r="R472" s="22"/>
      <c r="S472" s="22"/>
      <c r="T472" s="22"/>
      <c r="U472" s="22"/>
      <c r="V472" s="22"/>
      <c r="W472" s="22"/>
      <c r="X472" s="175">
        <f t="shared" si="34"/>
        <v>0</v>
      </c>
      <c r="Y472" s="32">
        <f t="shared" si="35"/>
        <v>0</v>
      </c>
      <c r="Z472" s="115" t="s">
        <v>1135</v>
      </c>
      <c r="AA472" s="63"/>
      <c r="AB472" s="93"/>
      <c r="AC472" s="21">
        <v>309786</v>
      </c>
      <c r="AD472" s="21">
        <v>26579</v>
      </c>
      <c r="AE472" s="163" t="s">
        <v>1318</v>
      </c>
      <c r="AF472" s="167">
        <v>2.5000000000000001E-2</v>
      </c>
      <c r="AG472" s="169"/>
      <c r="AH472" s="166" t="s">
        <v>861</v>
      </c>
      <c r="AI472" s="166" t="s">
        <v>1251</v>
      </c>
      <c r="AJ472" s="1" t="s">
        <v>1314</v>
      </c>
    </row>
    <row r="473" spans="1:37" customFormat="1" x14ac:dyDescent="0.25">
      <c r="A473" s="153"/>
      <c r="B473" s="112" t="s">
        <v>782</v>
      </c>
      <c r="C473" s="2"/>
      <c r="D473" s="1"/>
      <c r="E473" s="155" t="s">
        <v>943</v>
      </c>
      <c r="F473" s="155" t="s">
        <v>1011</v>
      </c>
      <c r="G473" s="7" t="s">
        <v>1304</v>
      </c>
      <c r="H473" s="21">
        <v>9739</v>
      </c>
      <c r="I473" s="22"/>
      <c r="J473" s="158"/>
      <c r="K473" s="22"/>
      <c r="L473" s="155"/>
      <c r="M473" s="155" t="s">
        <v>1014</v>
      </c>
      <c r="N473" s="22"/>
      <c r="O473" s="161" t="s">
        <v>873</v>
      </c>
      <c r="P473" s="36"/>
      <c r="Q473" s="22">
        <v>92</v>
      </c>
      <c r="R473" s="22">
        <v>30</v>
      </c>
      <c r="S473" s="22">
        <v>72</v>
      </c>
      <c r="T473" s="22">
        <v>67</v>
      </c>
      <c r="U473" s="22">
        <v>59</v>
      </c>
      <c r="V473" s="22">
        <v>93</v>
      </c>
      <c r="W473" s="22">
        <v>93</v>
      </c>
      <c r="X473" s="175">
        <f t="shared" si="34"/>
        <v>34</v>
      </c>
      <c r="Y473" s="32">
        <f t="shared" si="35"/>
        <v>0</v>
      </c>
      <c r="Z473" s="40" t="s">
        <v>1167</v>
      </c>
      <c r="AA473" s="63"/>
      <c r="AB473" s="93"/>
      <c r="AC473" s="21">
        <v>370008</v>
      </c>
      <c r="AD473" s="21">
        <v>138958</v>
      </c>
      <c r="AE473" s="160" t="s">
        <v>1318</v>
      </c>
      <c r="AF473" s="167">
        <v>0.182</v>
      </c>
      <c r="AG473" s="169">
        <v>9812</v>
      </c>
      <c r="AH473" s="166" t="s">
        <v>916</v>
      </c>
      <c r="AI473" s="166" t="s">
        <v>1251</v>
      </c>
      <c r="AJ473" s="22" t="s">
        <v>670</v>
      </c>
      <c r="AK473" s="62" t="s">
        <v>501</v>
      </c>
    </row>
    <row r="474" spans="1:37" customFormat="1" ht="21" hidden="1" x14ac:dyDescent="0.25">
      <c r="A474" s="153"/>
      <c r="B474" s="112" t="s">
        <v>782</v>
      </c>
      <c r="C474" s="2"/>
      <c r="D474" s="1"/>
      <c r="E474" s="2" t="s">
        <v>851</v>
      </c>
      <c r="F474" s="2" t="s">
        <v>852</v>
      </c>
      <c r="G474" s="7" t="s">
        <v>1304</v>
      </c>
      <c r="H474" s="7">
        <v>9658</v>
      </c>
      <c r="I474" s="1">
        <v>600</v>
      </c>
      <c r="J474" s="1" t="s">
        <v>1303</v>
      </c>
      <c r="K474" s="1">
        <v>1</v>
      </c>
      <c r="L474" s="22" t="s">
        <v>1309</v>
      </c>
      <c r="M474" s="2" t="s">
        <v>853</v>
      </c>
      <c r="N474" s="93"/>
      <c r="O474" s="22" t="s">
        <v>845</v>
      </c>
      <c r="P474" s="36"/>
      <c r="Q474" s="22"/>
      <c r="R474" s="22"/>
      <c r="S474" s="22"/>
      <c r="T474" s="22"/>
      <c r="U474" s="22"/>
      <c r="V474" s="22"/>
      <c r="W474" s="22"/>
      <c r="X474" s="175">
        <f t="shared" si="34"/>
        <v>0</v>
      </c>
      <c r="Y474" s="32">
        <f t="shared" si="35"/>
        <v>0</v>
      </c>
      <c r="Z474" s="115" t="s">
        <v>1266</v>
      </c>
      <c r="AA474" s="63"/>
      <c r="AB474" s="93"/>
      <c r="AC474" s="21">
        <v>136534</v>
      </c>
      <c r="AD474" s="21">
        <v>125893</v>
      </c>
      <c r="AE474" s="166" t="s">
        <v>1355</v>
      </c>
      <c r="AF474" s="168">
        <v>8.7999999999999995E-2</v>
      </c>
      <c r="AG474" s="171"/>
      <c r="AH474" s="166" t="s">
        <v>860</v>
      </c>
      <c r="AI474" s="166" t="s">
        <v>1251</v>
      </c>
      <c r="AJ474" s="1" t="s">
        <v>854</v>
      </c>
    </row>
    <row r="475" spans="1:37" customFormat="1" hidden="1" x14ac:dyDescent="0.25">
      <c r="A475" s="38"/>
      <c r="B475" s="137" t="s">
        <v>782</v>
      </c>
      <c r="C475" s="44"/>
      <c r="D475" s="39"/>
      <c r="E475" s="11" t="s">
        <v>858</v>
      </c>
      <c r="F475" s="11" t="s">
        <v>859</v>
      </c>
      <c r="G475" s="7" t="s">
        <v>1304</v>
      </c>
      <c r="H475" s="26">
        <v>6353</v>
      </c>
      <c r="I475" s="22">
        <v>600</v>
      </c>
      <c r="J475" s="159" t="s">
        <v>1303</v>
      </c>
      <c r="K475" s="22"/>
      <c r="L475" s="22" t="s">
        <v>1309</v>
      </c>
      <c r="M475" s="2" t="s">
        <v>862</v>
      </c>
      <c r="N475" s="22"/>
      <c r="O475" s="10" t="s">
        <v>857</v>
      </c>
      <c r="P475" s="36"/>
      <c r="Q475" s="17">
        <v>3503</v>
      </c>
      <c r="R475" s="10"/>
      <c r="S475" s="10"/>
      <c r="T475" s="10"/>
      <c r="U475" s="10"/>
      <c r="V475" s="10"/>
      <c r="W475" s="10"/>
      <c r="X475" s="175">
        <f t="shared" si="34"/>
        <v>0</v>
      </c>
      <c r="Y475" s="32">
        <f t="shared" si="35"/>
        <v>0</v>
      </c>
      <c r="Z475" s="115" t="s">
        <v>1463</v>
      </c>
      <c r="AA475" s="63"/>
      <c r="AB475" s="93"/>
      <c r="AC475" s="21">
        <v>313309</v>
      </c>
      <c r="AD475" s="26">
        <v>138841</v>
      </c>
      <c r="AE475" s="163" t="s">
        <v>1313</v>
      </c>
      <c r="AF475" s="167">
        <v>0.03</v>
      </c>
      <c r="AG475" s="169"/>
      <c r="AH475" s="166" t="s">
        <v>861</v>
      </c>
      <c r="AI475" s="166" t="s">
        <v>1251</v>
      </c>
      <c r="AJ475" s="39" t="s">
        <v>1314</v>
      </c>
      <c r="AK475" s="62" t="s">
        <v>138</v>
      </c>
    </row>
    <row r="476" spans="1:37" customFormat="1" x14ac:dyDescent="0.25">
      <c r="A476" s="38"/>
      <c r="B476" s="137" t="s">
        <v>782</v>
      </c>
      <c r="C476" s="11"/>
      <c r="D476" s="10"/>
      <c r="E476" s="44" t="s">
        <v>311</v>
      </c>
      <c r="F476" s="44" t="s">
        <v>315</v>
      </c>
      <c r="G476" s="7" t="s">
        <v>1304</v>
      </c>
      <c r="H476" s="45">
        <v>6597</v>
      </c>
      <c r="I476" s="1">
        <v>601</v>
      </c>
      <c r="J476" s="1" t="s">
        <v>1303</v>
      </c>
      <c r="K476" s="1"/>
      <c r="L476" s="22" t="s">
        <v>1309</v>
      </c>
      <c r="M476" s="2" t="s">
        <v>316</v>
      </c>
      <c r="N476" s="93"/>
      <c r="O476" s="10" t="s">
        <v>293</v>
      </c>
      <c r="P476" s="36"/>
      <c r="Q476" s="22">
        <v>268</v>
      </c>
      <c r="R476" s="10">
        <v>339</v>
      </c>
      <c r="S476" s="10">
        <v>314</v>
      </c>
      <c r="T476" s="10">
        <v>314</v>
      </c>
      <c r="U476" s="10">
        <v>367</v>
      </c>
      <c r="V476" s="10">
        <v>342</v>
      </c>
      <c r="W476" s="10">
        <v>342</v>
      </c>
      <c r="X476" s="175">
        <f t="shared" si="34"/>
        <v>-25</v>
      </c>
      <c r="Y476" s="32">
        <f t="shared" si="35"/>
        <v>0</v>
      </c>
      <c r="Z476" s="40" t="s">
        <v>1167</v>
      </c>
      <c r="AA476" s="63"/>
      <c r="AB476" s="93"/>
      <c r="AC476" s="21">
        <v>370004</v>
      </c>
      <c r="AD476" s="26">
        <v>133264</v>
      </c>
      <c r="AE476" s="163" t="s">
        <v>1318</v>
      </c>
      <c r="AF476" s="143">
        <v>0.33</v>
      </c>
      <c r="AG476" s="60">
        <v>9904</v>
      </c>
      <c r="AH476" s="21" t="s">
        <v>780</v>
      </c>
      <c r="AI476" s="166" t="s">
        <v>1251</v>
      </c>
      <c r="AJ476" s="39" t="s">
        <v>730</v>
      </c>
      <c r="AK476" s="62" t="s">
        <v>496</v>
      </c>
    </row>
    <row r="477" spans="1:37" customFormat="1" hidden="1" x14ac:dyDescent="0.25">
      <c r="A477" s="153"/>
      <c r="B477" s="112" t="s">
        <v>782</v>
      </c>
      <c r="C477" s="2"/>
      <c r="D477" s="1"/>
      <c r="E477" s="2" t="s">
        <v>864</v>
      </c>
      <c r="F477" s="2" t="s">
        <v>1008</v>
      </c>
      <c r="G477" s="7" t="s">
        <v>1304</v>
      </c>
      <c r="H477" s="7">
        <v>6677</v>
      </c>
      <c r="I477" s="1">
        <v>600</v>
      </c>
      <c r="J477" s="1" t="s">
        <v>1303</v>
      </c>
      <c r="K477" s="1"/>
      <c r="L477" s="160" t="s">
        <v>1309</v>
      </c>
      <c r="M477" s="2" t="s">
        <v>865</v>
      </c>
      <c r="N477" s="93"/>
      <c r="O477" s="10" t="s">
        <v>857</v>
      </c>
      <c r="P477" s="36"/>
      <c r="Q477" s="22"/>
      <c r="R477" s="22"/>
      <c r="S477" s="22"/>
      <c r="T477" s="22"/>
      <c r="U477" s="22"/>
      <c r="V477" s="22"/>
      <c r="W477" s="22"/>
      <c r="X477" s="175">
        <f t="shared" si="34"/>
        <v>0</v>
      </c>
      <c r="Y477" s="32">
        <f t="shared" si="35"/>
        <v>0</v>
      </c>
      <c r="Z477" s="40" t="s">
        <v>1270</v>
      </c>
      <c r="AA477" s="63"/>
      <c r="AB477" s="93"/>
      <c r="AC477" s="21">
        <v>346103</v>
      </c>
      <c r="AD477" s="21">
        <v>50280</v>
      </c>
      <c r="AE477" s="163" t="s">
        <v>1318</v>
      </c>
      <c r="AF477" s="167">
        <v>0.04</v>
      </c>
      <c r="AG477" s="169">
        <v>9903</v>
      </c>
      <c r="AH477" s="166" t="s">
        <v>780</v>
      </c>
      <c r="AI477" s="166" t="s">
        <v>1251</v>
      </c>
      <c r="AJ477" s="1" t="s">
        <v>735</v>
      </c>
    </row>
    <row r="478" spans="1:37" customFormat="1" ht="21" hidden="1" x14ac:dyDescent="0.25">
      <c r="A478" s="38"/>
      <c r="B478" s="137" t="s">
        <v>782</v>
      </c>
      <c r="C478" s="44"/>
      <c r="D478" s="39"/>
      <c r="E478" s="44" t="s">
        <v>864</v>
      </c>
      <c r="F478" s="2" t="s">
        <v>1008</v>
      </c>
      <c r="G478" s="7" t="s">
        <v>1304</v>
      </c>
      <c r="H478" s="45">
        <v>6677</v>
      </c>
      <c r="I478" s="1">
        <v>600</v>
      </c>
      <c r="J478" s="1" t="s">
        <v>1303</v>
      </c>
      <c r="K478" s="1"/>
      <c r="L478" s="160" t="s">
        <v>1309</v>
      </c>
      <c r="M478" s="2" t="s">
        <v>865</v>
      </c>
      <c r="N478" s="93"/>
      <c r="O478" s="10" t="s">
        <v>857</v>
      </c>
      <c r="P478" s="36"/>
      <c r="Q478" s="17"/>
      <c r="R478" s="17"/>
      <c r="S478" s="17"/>
      <c r="T478" s="17"/>
      <c r="U478" s="17"/>
      <c r="V478" s="17"/>
      <c r="W478" s="17"/>
      <c r="X478" s="175">
        <f t="shared" si="34"/>
        <v>0</v>
      </c>
      <c r="Y478" s="32">
        <f t="shared" si="35"/>
        <v>0</v>
      </c>
      <c r="Z478" s="40" t="s">
        <v>1340</v>
      </c>
      <c r="AA478" s="63"/>
      <c r="AB478" s="93"/>
      <c r="AC478" s="21"/>
      <c r="AD478" s="26">
        <v>139440</v>
      </c>
      <c r="AE478" s="163" t="s">
        <v>1355</v>
      </c>
      <c r="AF478" s="167">
        <v>0.33</v>
      </c>
      <c r="AG478" s="169"/>
      <c r="AH478" s="166" t="s">
        <v>860</v>
      </c>
      <c r="AI478" s="166" t="s">
        <v>1251</v>
      </c>
      <c r="AJ478" s="39" t="s">
        <v>735</v>
      </c>
    </row>
    <row r="479" spans="1:37" customFormat="1" x14ac:dyDescent="0.25">
      <c r="A479" s="153"/>
      <c r="B479" s="112" t="s">
        <v>782</v>
      </c>
      <c r="C479" s="2"/>
      <c r="D479" s="1"/>
      <c r="E479" s="2" t="s">
        <v>360</v>
      </c>
      <c r="F479" s="2" t="s">
        <v>361</v>
      </c>
      <c r="G479" s="7" t="s">
        <v>1304</v>
      </c>
      <c r="H479" s="7">
        <v>6685</v>
      </c>
      <c r="I479" s="1">
        <v>765</v>
      </c>
      <c r="J479" s="1" t="s">
        <v>1303</v>
      </c>
      <c r="K479" s="1"/>
      <c r="L479" s="22" t="s">
        <v>1309</v>
      </c>
      <c r="M479" s="2" t="s">
        <v>362</v>
      </c>
      <c r="N479" s="93"/>
      <c r="O479" s="22" t="s">
        <v>349</v>
      </c>
      <c r="P479" s="36"/>
      <c r="Q479" s="22">
        <v>192</v>
      </c>
      <c r="R479" s="22">
        <v>191</v>
      </c>
      <c r="S479" s="22">
        <v>196</v>
      </c>
      <c r="T479" s="22">
        <v>185</v>
      </c>
      <c r="U479" s="22">
        <v>138</v>
      </c>
      <c r="V479" s="22">
        <v>111</v>
      </c>
      <c r="W479" s="22">
        <v>111</v>
      </c>
      <c r="X479" s="175">
        <f t="shared" si="34"/>
        <v>-27</v>
      </c>
      <c r="Y479" s="32">
        <f t="shared" si="35"/>
        <v>0</v>
      </c>
      <c r="Z479" s="40" t="s">
        <v>1167</v>
      </c>
      <c r="AA479" s="63"/>
      <c r="AB479" s="93"/>
      <c r="AC479" s="21">
        <v>358925</v>
      </c>
      <c r="AD479" s="21">
        <v>138615</v>
      </c>
      <c r="AE479" s="163" t="s">
        <v>1318</v>
      </c>
      <c r="AF479" s="167">
        <v>0.33</v>
      </c>
      <c r="AG479" s="169">
        <v>9906</v>
      </c>
      <c r="AH479" s="166" t="s">
        <v>780</v>
      </c>
      <c r="AI479" s="166" t="s">
        <v>1251</v>
      </c>
      <c r="AJ479" s="1" t="s">
        <v>736</v>
      </c>
      <c r="AK479" s="62" t="s">
        <v>499</v>
      </c>
    </row>
    <row r="480" spans="1:37" customFormat="1" x14ac:dyDescent="0.25">
      <c r="A480" s="153"/>
      <c r="B480" s="112" t="s">
        <v>782</v>
      </c>
      <c r="C480" s="155"/>
      <c r="D480" s="22"/>
      <c r="E480" s="2" t="s">
        <v>360</v>
      </c>
      <c r="F480" s="2" t="s">
        <v>363</v>
      </c>
      <c r="G480" s="7" t="s">
        <v>1304</v>
      </c>
      <c r="H480" s="7">
        <v>6686</v>
      </c>
      <c r="I480" s="1">
        <v>765</v>
      </c>
      <c r="J480" s="1" t="s">
        <v>1303</v>
      </c>
      <c r="K480" s="1"/>
      <c r="L480" s="22" t="s">
        <v>1309</v>
      </c>
      <c r="M480" s="2" t="s">
        <v>362</v>
      </c>
      <c r="N480" s="93"/>
      <c r="O480" s="22" t="s">
        <v>349</v>
      </c>
      <c r="P480" s="36"/>
      <c r="Q480" s="22">
        <v>124</v>
      </c>
      <c r="R480" s="22">
        <v>164</v>
      </c>
      <c r="S480" s="22">
        <v>110</v>
      </c>
      <c r="T480" s="22">
        <v>119</v>
      </c>
      <c r="U480" s="22">
        <v>161</v>
      </c>
      <c r="V480" s="22">
        <v>127</v>
      </c>
      <c r="W480" s="22">
        <v>127</v>
      </c>
      <c r="X480" s="175">
        <f t="shared" si="34"/>
        <v>-34</v>
      </c>
      <c r="Y480" s="32">
        <f t="shared" si="35"/>
        <v>0</v>
      </c>
      <c r="Z480" s="40" t="s">
        <v>1167</v>
      </c>
      <c r="AA480" s="63"/>
      <c r="AB480" s="93"/>
      <c r="AC480" s="21">
        <v>358926</v>
      </c>
      <c r="AD480" s="21">
        <v>133308</v>
      </c>
      <c r="AE480" s="163" t="s">
        <v>1318</v>
      </c>
      <c r="AF480" s="167">
        <v>0.33</v>
      </c>
      <c r="AG480" s="169">
        <v>9906</v>
      </c>
      <c r="AH480" s="166" t="s">
        <v>780</v>
      </c>
      <c r="AI480" s="166" t="s">
        <v>1251</v>
      </c>
      <c r="AJ480" s="1" t="s">
        <v>736</v>
      </c>
      <c r="AK480" s="62" t="s">
        <v>499</v>
      </c>
    </row>
    <row r="481" spans="1:37" customFormat="1" ht="21" x14ac:dyDescent="0.25">
      <c r="A481" s="154"/>
      <c r="B481" s="112">
        <v>36325</v>
      </c>
      <c r="C481" s="2"/>
      <c r="D481" s="1"/>
      <c r="E481" s="155" t="s">
        <v>268</v>
      </c>
      <c r="F481" s="155" t="s">
        <v>269</v>
      </c>
      <c r="G481" s="7" t="s">
        <v>1304</v>
      </c>
      <c r="H481" s="21">
        <v>9862</v>
      </c>
      <c r="I481" s="22"/>
      <c r="J481" s="158"/>
      <c r="K481" s="22"/>
      <c r="L481" s="155"/>
      <c r="M481" s="155"/>
      <c r="N481" s="22" t="s">
        <v>1320</v>
      </c>
      <c r="O481" s="22" t="s">
        <v>1415</v>
      </c>
      <c r="P481" s="36"/>
      <c r="Q481" s="22"/>
      <c r="R481" s="22">
        <v>6568</v>
      </c>
      <c r="S481" s="22">
        <v>0</v>
      </c>
      <c r="T481" s="22">
        <v>19436</v>
      </c>
      <c r="U481" s="22">
        <v>6761</v>
      </c>
      <c r="V481" s="22">
        <v>5988</v>
      </c>
      <c r="W481" s="22">
        <v>7531</v>
      </c>
      <c r="X481" s="175">
        <f t="shared" si="34"/>
        <v>770</v>
      </c>
      <c r="Y481" s="32">
        <f t="shared" si="35"/>
        <v>1543</v>
      </c>
      <c r="Z481" s="40" t="s">
        <v>427</v>
      </c>
      <c r="AA481" s="63"/>
      <c r="AB481" s="93"/>
      <c r="AC481" s="21"/>
      <c r="AD481" s="21">
        <v>379424</v>
      </c>
      <c r="AE481" s="160" t="s">
        <v>1355</v>
      </c>
      <c r="AF481" s="167"/>
      <c r="AG481" s="170"/>
      <c r="AH481" s="166"/>
      <c r="AI481" s="166" t="s">
        <v>1251</v>
      </c>
      <c r="AJ481" s="22"/>
      <c r="AK481" s="62" t="s">
        <v>503</v>
      </c>
    </row>
    <row r="482" spans="1:37" customFormat="1" x14ac:dyDescent="0.25">
      <c r="A482" s="154"/>
      <c r="B482" s="112"/>
      <c r="C482" s="2"/>
      <c r="D482" s="1"/>
      <c r="E482" s="2" t="s">
        <v>1188</v>
      </c>
      <c r="F482" s="155" t="s">
        <v>1405</v>
      </c>
      <c r="G482" s="7" t="s">
        <v>1304</v>
      </c>
      <c r="H482" s="21">
        <v>435</v>
      </c>
      <c r="I482" s="22"/>
      <c r="J482" s="158"/>
      <c r="K482" s="22"/>
      <c r="L482" s="155"/>
      <c r="M482" s="155"/>
      <c r="N482" s="22" t="s">
        <v>1320</v>
      </c>
      <c r="O482" s="30" t="s">
        <v>402</v>
      </c>
      <c r="P482" s="36"/>
      <c r="Q482" s="22"/>
      <c r="R482" s="22">
        <v>2492</v>
      </c>
      <c r="S482" s="22">
        <v>0</v>
      </c>
      <c r="T482" s="22">
        <v>0</v>
      </c>
      <c r="U482" s="22">
        <v>2397</v>
      </c>
      <c r="V482" s="22">
        <v>2500</v>
      </c>
      <c r="W482" s="22">
        <v>2500</v>
      </c>
      <c r="X482" s="175">
        <f t="shared" si="34"/>
        <v>103</v>
      </c>
      <c r="Y482" s="32"/>
      <c r="Z482" s="115" t="s">
        <v>1167</v>
      </c>
      <c r="AA482" s="63"/>
      <c r="AB482" s="93"/>
      <c r="AC482" s="21"/>
      <c r="AD482" s="21">
        <v>532663</v>
      </c>
      <c r="AE482" s="160"/>
      <c r="AF482" s="167"/>
      <c r="AG482" s="170"/>
      <c r="AH482" s="166"/>
      <c r="AI482" s="166"/>
      <c r="AJ482" s="22" t="s">
        <v>1136</v>
      </c>
      <c r="AK482" s="62" t="s">
        <v>503</v>
      </c>
    </row>
    <row r="483" spans="1:37" customFormat="1" x14ac:dyDescent="0.25">
      <c r="A483" s="153"/>
      <c r="B483" s="112" t="s">
        <v>782</v>
      </c>
      <c r="C483" s="2"/>
      <c r="D483" s="1"/>
      <c r="E483" s="2" t="s">
        <v>151</v>
      </c>
      <c r="F483" s="2" t="s">
        <v>152</v>
      </c>
      <c r="G483" s="7" t="s">
        <v>1304</v>
      </c>
      <c r="H483" s="7">
        <v>9664</v>
      </c>
      <c r="I483" s="1">
        <v>479</v>
      </c>
      <c r="J483" s="1" t="s">
        <v>1303</v>
      </c>
      <c r="K483" s="1"/>
      <c r="L483" s="22" t="s">
        <v>1309</v>
      </c>
      <c r="M483" s="2" t="s">
        <v>153</v>
      </c>
      <c r="N483" s="93"/>
      <c r="O483" s="22" t="s">
        <v>1520</v>
      </c>
      <c r="P483" s="36"/>
      <c r="Q483" s="22">
        <v>763</v>
      </c>
      <c r="R483" s="22">
        <v>666</v>
      </c>
      <c r="S483" s="22">
        <v>1095</v>
      </c>
      <c r="T483" s="22">
        <v>961</v>
      </c>
      <c r="U483" s="22">
        <v>530</v>
      </c>
      <c r="V483" s="22">
        <v>467</v>
      </c>
      <c r="W483" s="22">
        <v>467</v>
      </c>
      <c r="X483" s="175">
        <f t="shared" si="34"/>
        <v>-63</v>
      </c>
      <c r="Y483" s="32">
        <f t="shared" ref="Y483:Y515" si="36">+W483-V483</f>
        <v>0</v>
      </c>
      <c r="Z483" s="40" t="s">
        <v>1167</v>
      </c>
      <c r="AA483" s="63"/>
      <c r="AB483" s="93"/>
      <c r="AC483" s="21">
        <v>309642</v>
      </c>
      <c r="AD483" s="21">
        <v>138112</v>
      </c>
      <c r="AE483" s="163" t="s">
        <v>1318</v>
      </c>
      <c r="AF483" s="143">
        <v>7.4999999999999997E-2</v>
      </c>
      <c r="AG483" s="142">
        <v>9908</v>
      </c>
      <c r="AH483" s="22" t="s">
        <v>521</v>
      </c>
      <c r="AI483" s="166" t="s">
        <v>1251</v>
      </c>
      <c r="AJ483" s="1" t="s">
        <v>154</v>
      </c>
      <c r="AK483" s="215" t="s">
        <v>501</v>
      </c>
    </row>
    <row r="484" spans="1:37" customFormat="1" x14ac:dyDescent="0.25">
      <c r="A484" s="38"/>
      <c r="B484" s="137" t="s">
        <v>782</v>
      </c>
      <c r="C484" s="44"/>
      <c r="D484" s="39"/>
      <c r="E484" s="44" t="s">
        <v>1271</v>
      </c>
      <c r="F484" s="44" t="s">
        <v>11</v>
      </c>
      <c r="G484" s="45" t="s">
        <v>1304</v>
      </c>
      <c r="H484" s="45">
        <v>6014</v>
      </c>
      <c r="I484" s="39">
        <v>550</v>
      </c>
      <c r="J484" s="39" t="s">
        <v>1303</v>
      </c>
      <c r="K484" s="39"/>
      <c r="L484" s="10" t="s">
        <v>1309</v>
      </c>
      <c r="M484" s="44" t="s">
        <v>23</v>
      </c>
      <c r="O484" s="10" t="s">
        <v>1520</v>
      </c>
      <c r="P484" s="53"/>
      <c r="Q484" s="10">
        <v>77</v>
      </c>
      <c r="R484" s="10">
        <v>1</v>
      </c>
      <c r="S484" s="10">
        <v>1</v>
      </c>
      <c r="T484" s="10">
        <v>1</v>
      </c>
      <c r="U484" s="10">
        <v>1</v>
      </c>
      <c r="V484" s="10">
        <v>1</v>
      </c>
      <c r="W484" s="10">
        <v>1</v>
      </c>
      <c r="X484" s="175">
        <f t="shared" si="34"/>
        <v>0</v>
      </c>
      <c r="Y484" s="35">
        <f t="shared" si="36"/>
        <v>0</v>
      </c>
      <c r="Z484" s="40" t="s">
        <v>1167</v>
      </c>
      <c r="AA484" s="40"/>
      <c r="AC484" s="26">
        <v>358918</v>
      </c>
      <c r="AD484" s="26">
        <v>138659</v>
      </c>
      <c r="AE484" s="48" t="s">
        <v>1318</v>
      </c>
      <c r="AF484" s="128">
        <v>5.5E-2</v>
      </c>
      <c r="AG484" s="125"/>
      <c r="AH484" s="52" t="s">
        <v>861</v>
      </c>
      <c r="AI484" s="52" t="s">
        <v>1251</v>
      </c>
      <c r="AJ484" s="39" t="s">
        <v>705</v>
      </c>
      <c r="AK484" s="62" t="s">
        <v>500</v>
      </c>
    </row>
    <row r="485" spans="1:37" customFormat="1" x14ac:dyDescent="0.25">
      <c r="A485" s="153"/>
      <c r="B485" s="112" t="s">
        <v>782</v>
      </c>
      <c r="C485" s="2"/>
      <c r="D485" s="1"/>
      <c r="E485" s="2" t="s">
        <v>1352</v>
      </c>
      <c r="F485" s="2" t="s">
        <v>538</v>
      </c>
      <c r="G485" s="7" t="s">
        <v>1330</v>
      </c>
      <c r="H485" s="7">
        <v>297</v>
      </c>
      <c r="I485" s="1" t="s">
        <v>1160</v>
      </c>
      <c r="J485" s="1" t="s">
        <v>1303</v>
      </c>
      <c r="K485" s="1"/>
      <c r="L485" s="22" t="s">
        <v>1309</v>
      </c>
      <c r="M485" s="2" t="s">
        <v>1354</v>
      </c>
      <c r="N485" s="93"/>
      <c r="O485" s="22" t="s">
        <v>1255</v>
      </c>
      <c r="P485" s="36"/>
      <c r="Q485" s="22">
        <v>85</v>
      </c>
      <c r="R485" s="22">
        <v>81</v>
      </c>
      <c r="S485" s="22">
        <v>81</v>
      </c>
      <c r="T485" s="22">
        <v>81</v>
      </c>
      <c r="U485" s="22">
        <v>81</v>
      </c>
      <c r="V485" s="22">
        <v>81</v>
      </c>
      <c r="W485" s="22">
        <v>81</v>
      </c>
      <c r="X485" s="175">
        <f t="shared" si="34"/>
        <v>0</v>
      </c>
      <c r="Y485" s="32">
        <f t="shared" si="36"/>
        <v>0</v>
      </c>
      <c r="Z485" s="40" t="s">
        <v>1167</v>
      </c>
      <c r="AA485" s="63"/>
      <c r="AB485" s="93"/>
      <c r="AC485" s="93"/>
      <c r="AD485" s="21">
        <v>138359</v>
      </c>
      <c r="AE485" s="163" t="s">
        <v>1355</v>
      </c>
      <c r="AF485" s="167">
        <v>0.06</v>
      </c>
      <c r="AG485" s="169"/>
      <c r="AH485" s="166" t="s">
        <v>861</v>
      </c>
      <c r="AI485" s="166" t="s">
        <v>1251</v>
      </c>
      <c r="AJ485" s="1" t="s">
        <v>1356</v>
      </c>
      <c r="AK485" s="62" t="s">
        <v>499</v>
      </c>
    </row>
    <row r="486" spans="1:37" customFormat="1" x14ac:dyDescent="0.25">
      <c r="A486" s="154"/>
      <c r="B486" s="112" t="s">
        <v>782</v>
      </c>
      <c r="C486" s="156"/>
      <c r="D486" s="22"/>
      <c r="E486" s="2" t="s">
        <v>1352</v>
      </c>
      <c r="F486" s="2" t="s">
        <v>1353</v>
      </c>
      <c r="G486" s="7" t="s">
        <v>1330</v>
      </c>
      <c r="H486" s="7">
        <v>6487</v>
      </c>
      <c r="I486" s="1">
        <v>427</v>
      </c>
      <c r="J486" s="1" t="s">
        <v>1303</v>
      </c>
      <c r="K486" s="1"/>
      <c r="L486" s="22" t="s">
        <v>1309</v>
      </c>
      <c r="M486" s="2" t="s">
        <v>1354</v>
      </c>
      <c r="N486" s="93"/>
      <c r="O486" s="22" t="s">
        <v>1311</v>
      </c>
      <c r="P486" s="36"/>
      <c r="Q486" s="22">
        <v>125</v>
      </c>
      <c r="R486" s="22">
        <v>128</v>
      </c>
      <c r="S486" s="22">
        <v>30</v>
      </c>
      <c r="T486" s="22">
        <v>107</v>
      </c>
      <c r="U486" s="22">
        <v>192</v>
      </c>
      <c r="V486" s="22">
        <v>357</v>
      </c>
      <c r="W486" s="22">
        <v>357</v>
      </c>
      <c r="X486" s="175">
        <f t="shared" si="34"/>
        <v>165</v>
      </c>
      <c r="Y486" s="32">
        <f t="shared" si="36"/>
        <v>0</v>
      </c>
      <c r="Z486" s="40" t="s">
        <v>1167</v>
      </c>
      <c r="AA486" s="115"/>
      <c r="AB486" s="93"/>
      <c r="AC486" s="21">
        <v>136539</v>
      </c>
      <c r="AD486" s="21">
        <v>125820</v>
      </c>
      <c r="AE486" s="163" t="s">
        <v>1355</v>
      </c>
      <c r="AF486" s="167">
        <v>6.5000000000000002E-2</v>
      </c>
      <c r="AG486" s="169"/>
      <c r="AH486" s="166" t="s">
        <v>861</v>
      </c>
      <c r="AI486" s="166" t="s">
        <v>1251</v>
      </c>
      <c r="AJ486" s="1" t="s">
        <v>1356</v>
      </c>
      <c r="AK486" s="62" t="s">
        <v>499</v>
      </c>
    </row>
    <row r="487" spans="1:37" customFormat="1" x14ac:dyDescent="0.25">
      <c r="A487" s="154"/>
      <c r="B487" s="112" t="s">
        <v>782</v>
      </c>
      <c r="C487" s="2"/>
      <c r="D487" s="1"/>
      <c r="E487" s="2" t="s">
        <v>1352</v>
      </c>
      <c r="F487" s="2" t="s">
        <v>1360</v>
      </c>
      <c r="G487" s="7" t="s">
        <v>1330</v>
      </c>
      <c r="H487" s="7">
        <v>6707</v>
      </c>
      <c r="I487" s="1">
        <v>429</v>
      </c>
      <c r="J487" s="1" t="s">
        <v>1303</v>
      </c>
      <c r="K487" s="1"/>
      <c r="L487" s="22" t="s">
        <v>1309</v>
      </c>
      <c r="M487" s="2" t="s">
        <v>1354</v>
      </c>
      <c r="N487" s="93"/>
      <c r="O487" s="22" t="s">
        <v>1311</v>
      </c>
      <c r="P487" s="36"/>
      <c r="Q487" s="22">
        <v>431</v>
      </c>
      <c r="R487" s="22">
        <v>322</v>
      </c>
      <c r="S487" s="22">
        <v>425</v>
      </c>
      <c r="T487" s="22">
        <v>416</v>
      </c>
      <c r="U487" s="22">
        <v>436</v>
      </c>
      <c r="V487" s="22">
        <v>387</v>
      </c>
      <c r="W487" s="22">
        <v>387</v>
      </c>
      <c r="X487" s="175">
        <f t="shared" si="34"/>
        <v>-49</v>
      </c>
      <c r="Y487" s="32">
        <f t="shared" si="36"/>
        <v>0</v>
      </c>
      <c r="Z487" s="40" t="s">
        <v>1167</v>
      </c>
      <c r="AA487" s="63"/>
      <c r="AB487" s="93"/>
      <c r="AC487" s="21">
        <v>136537</v>
      </c>
      <c r="AD487" s="21">
        <v>125821</v>
      </c>
      <c r="AE487" s="163" t="s">
        <v>1355</v>
      </c>
      <c r="AF487" s="167">
        <v>6.5000000000000002E-2</v>
      </c>
      <c r="AG487" s="169"/>
      <c r="AH487" s="166" t="s">
        <v>861</v>
      </c>
      <c r="AI487" s="166" t="s">
        <v>1251</v>
      </c>
      <c r="AJ487" s="1" t="s">
        <v>1356</v>
      </c>
      <c r="AK487" s="62" t="s">
        <v>499</v>
      </c>
    </row>
    <row r="488" spans="1:37" customFormat="1" x14ac:dyDescent="0.25">
      <c r="A488" s="153"/>
      <c r="B488" s="112" t="s">
        <v>782</v>
      </c>
      <c r="C488" s="156"/>
      <c r="D488" s="22"/>
      <c r="E488" s="2" t="s">
        <v>97</v>
      </c>
      <c r="F488" s="2" t="s">
        <v>96</v>
      </c>
      <c r="G488" s="7" t="s">
        <v>1304</v>
      </c>
      <c r="H488" s="7">
        <v>4063</v>
      </c>
      <c r="I488" s="1">
        <v>487</v>
      </c>
      <c r="J488" s="1" t="s">
        <v>1303</v>
      </c>
      <c r="K488" s="1"/>
      <c r="L488" s="160" t="s">
        <v>1309</v>
      </c>
      <c r="M488" s="2" t="s">
        <v>1523</v>
      </c>
      <c r="N488" s="93"/>
      <c r="O488" s="22" t="s">
        <v>1520</v>
      </c>
      <c r="P488" s="36"/>
      <c r="Q488" s="22">
        <v>184</v>
      </c>
      <c r="R488" s="22">
        <v>123</v>
      </c>
      <c r="S488" s="22">
        <v>154</v>
      </c>
      <c r="T488" s="22">
        <v>134</v>
      </c>
      <c r="U488" s="22">
        <v>130</v>
      </c>
      <c r="V488" s="22">
        <v>129</v>
      </c>
      <c r="W488" s="22">
        <v>129</v>
      </c>
      <c r="X488" s="175">
        <f t="shared" si="34"/>
        <v>-1</v>
      </c>
      <c r="Y488" s="32">
        <f t="shared" si="36"/>
        <v>0</v>
      </c>
      <c r="Z488" s="40" t="s">
        <v>1167</v>
      </c>
      <c r="AA488" s="63"/>
      <c r="AB488" s="93"/>
      <c r="AC488" s="21">
        <v>311889</v>
      </c>
      <c r="AD488" s="21">
        <v>138878</v>
      </c>
      <c r="AE488" s="163" t="s">
        <v>1318</v>
      </c>
      <c r="AF488" s="167">
        <v>5.5E-2</v>
      </c>
      <c r="AG488" s="169"/>
      <c r="AH488" s="166" t="s">
        <v>861</v>
      </c>
      <c r="AI488" s="166" t="s">
        <v>1251</v>
      </c>
      <c r="AJ488" s="1" t="s">
        <v>1314</v>
      </c>
      <c r="AK488" s="62" t="s">
        <v>501</v>
      </c>
    </row>
    <row r="489" spans="1:37" customFormat="1" x14ac:dyDescent="0.25">
      <c r="A489" s="153"/>
      <c r="B489" s="112">
        <v>43831</v>
      </c>
      <c r="C489" s="2"/>
      <c r="D489" s="1"/>
      <c r="E489" s="155" t="s">
        <v>212</v>
      </c>
      <c r="F489" s="155" t="s">
        <v>201</v>
      </c>
      <c r="G489" s="7" t="s">
        <v>1304</v>
      </c>
      <c r="H489" s="21">
        <v>9772</v>
      </c>
      <c r="I489" s="22"/>
      <c r="J489" s="158"/>
      <c r="K489" s="22">
        <v>1</v>
      </c>
      <c r="L489" s="155"/>
      <c r="M489" s="155" t="s">
        <v>212</v>
      </c>
      <c r="N489" s="22" t="s">
        <v>1320</v>
      </c>
      <c r="O489" s="161" t="s">
        <v>1415</v>
      </c>
      <c r="P489" s="36"/>
      <c r="Q489" s="22">
        <v>1037</v>
      </c>
      <c r="R489" s="22">
        <v>350</v>
      </c>
      <c r="S489" s="22">
        <v>470</v>
      </c>
      <c r="T489" s="22">
        <v>438</v>
      </c>
      <c r="U489" s="22">
        <v>353</v>
      </c>
      <c r="V489" s="22">
        <v>330</v>
      </c>
      <c r="W489" s="22">
        <v>330</v>
      </c>
      <c r="X489" s="175">
        <f t="shared" ref="X489:X552" si="37">+W489-U489</f>
        <v>-23</v>
      </c>
      <c r="Y489" s="32">
        <f t="shared" si="36"/>
        <v>0</v>
      </c>
      <c r="Z489" s="40" t="s">
        <v>1167</v>
      </c>
      <c r="AA489" s="63"/>
      <c r="AB489" s="93"/>
      <c r="AC489" s="21"/>
      <c r="AD489" s="21">
        <v>133341</v>
      </c>
      <c r="AE489" s="160" t="s">
        <v>1355</v>
      </c>
      <c r="AF489" s="143">
        <v>7.4999999999999997E-2</v>
      </c>
      <c r="AG489" s="142">
        <v>9906</v>
      </c>
      <c r="AH489" s="21" t="s">
        <v>522</v>
      </c>
      <c r="AI489" s="166" t="s">
        <v>1251</v>
      </c>
      <c r="AJ489" s="22" t="s">
        <v>1141</v>
      </c>
      <c r="AK489" s="62" t="s">
        <v>502</v>
      </c>
    </row>
    <row r="490" spans="1:37" customFormat="1" ht="21" x14ac:dyDescent="0.25">
      <c r="A490" s="154"/>
      <c r="B490" s="112" t="s">
        <v>782</v>
      </c>
      <c r="C490" s="2"/>
      <c r="D490" s="1"/>
      <c r="E490" s="155" t="s">
        <v>210</v>
      </c>
      <c r="F490" s="155" t="s">
        <v>1240</v>
      </c>
      <c r="G490" s="7" t="s">
        <v>1304</v>
      </c>
      <c r="H490" s="21">
        <v>9766</v>
      </c>
      <c r="I490" s="22"/>
      <c r="J490" s="158"/>
      <c r="K490" s="22">
        <v>1</v>
      </c>
      <c r="L490" s="155"/>
      <c r="M490" s="155" t="s">
        <v>212</v>
      </c>
      <c r="N490" s="22"/>
      <c r="O490" s="161" t="s">
        <v>1415</v>
      </c>
      <c r="P490" s="36"/>
      <c r="Q490" s="159">
        <v>35001</v>
      </c>
      <c r="R490" s="22">
        <v>20000</v>
      </c>
      <c r="S490" s="159">
        <v>27822</v>
      </c>
      <c r="T490" s="159">
        <v>10177</v>
      </c>
      <c r="U490" s="22">
        <v>18968</v>
      </c>
      <c r="V490" s="159">
        <v>19510</v>
      </c>
      <c r="W490" s="22">
        <v>19936</v>
      </c>
      <c r="X490" s="175">
        <f t="shared" si="37"/>
        <v>968</v>
      </c>
      <c r="Y490" s="32">
        <f t="shared" si="36"/>
        <v>426</v>
      </c>
      <c r="Z490" s="176" t="s">
        <v>415</v>
      </c>
      <c r="AA490" s="63"/>
      <c r="AB490" s="93"/>
      <c r="AC490" s="21"/>
      <c r="AD490" s="21">
        <v>470753</v>
      </c>
      <c r="AE490" s="160" t="s">
        <v>1355</v>
      </c>
      <c r="AF490" s="167">
        <v>7.4999999999999997E-2</v>
      </c>
      <c r="AG490" s="170"/>
      <c r="AH490" s="166" t="s">
        <v>860</v>
      </c>
      <c r="AI490" s="166" t="s">
        <v>1251</v>
      </c>
      <c r="AJ490" s="22" t="s">
        <v>773</v>
      </c>
      <c r="AK490" s="62" t="s">
        <v>502</v>
      </c>
    </row>
    <row r="491" spans="1:37" customFormat="1" x14ac:dyDescent="0.25">
      <c r="A491" s="18"/>
      <c r="B491" s="137">
        <v>36423</v>
      </c>
      <c r="C491" s="44"/>
      <c r="D491" s="39"/>
      <c r="E491" s="11" t="s">
        <v>210</v>
      </c>
      <c r="F491" s="11" t="s">
        <v>185</v>
      </c>
      <c r="G491" s="45" t="s">
        <v>1304</v>
      </c>
      <c r="H491" s="26">
        <v>9792</v>
      </c>
      <c r="I491" s="10"/>
      <c r="J491" s="27"/>
      <c r="K491" s="10"/>
      <c r="L491" s="11"/>
      <c r="M491" s="11" t="s">
        <v>212</v>
      </c>
      <c r="N491" s="10" t="s">
        <v>1320</v>
      </c>
      <c r="O491" s="30" t="s">
        <v>1415</v>
      </c>
      <c r="P491" s="53"/>
      <c r="Q491" s="10">
        <v>409</v>
      </c>
      <c r="R491" s="10">
        <v>1269</v>
      </c>
      <c r="S491" s="10">
        <v>1262</v>
      </c>
      <c r="T491" s="10">
        <v>1246</v>
      </c>
      <c r="U491" s="10">
        <v>1201</v>
      </c>
      <c r="V491" s="10">
        <v>1086</v>
      </c>
      <c r="W491" s="10">
        <v>1086</v>
      </c>
      <c r="X491" s="175">
        <f t="shared" si="37"/>
        <v>-115</v>
      </c>
      <c r="Y491" s="35">
        <f t="shared" si="36"/>
        <v>0</v>
      </c>
      <c r="Z491" s="40" t="s">
        <v>1167</v>
      </c>
      <c r="AA491" s="62"/>
      <c r="AC491" s="26"/>
      <c r="AD491" s="26">
        <v>138577</v>
      </c>
      <c r="AE491" s="12" t="s">
        <v>1355</v>
      </c>
      <c r="AF491" s="128"/>
      <c r="AG491" s="126"/>
      <c r="AH491" s="52"/>
      <c r="AI491" s="52" t="s">
        <v>1251</v>
      </c>
      <c r="AJ491" s="10" t="s">
        <v>1136</v>
      </c>
      <c r="AK491" s="62" t="s">
        <v>502</v>
      </c>
    </row>
    <row r="492" spans="1:37" customFormat="1" x14ac:dyDescent="0.25">
      <c r="A492" s="154"/>
      <c r="B492" s="112">
        <v>36423</v>
      </c>
      <c r="C492" s="2"/>
      <c r="D492" s="1"/>
      <c r="E492" s="155" t="s">
        <v>210</v>
      </c>
      <c r="F492" s="155" t="s">
        <v>1503</v>
      </c>
      <c r="G492" s="7" t="s">
        <v>1304</v>
      </c>
      <c r="H492" s="21">
        <v>9793</v>
      </c>
      <c r="I492" s="22"/>
      <c r="J492" s="158"/>
      <c r="K492" s="22"/>
      <c r="L492" s="155"/>
      <c r="M492" s="155" t="s">
        <v>212</v>
      </c>
      <c r="N492" s="22" t="s">
        <v>1320</v>
      </c>
      <c r="O492" s="161" t="s">
        <v>1415</v>
      </c>
      <c r="P492" s="36"/>
      <c r="Q492" s="22">
        <v>1615</v>
      </c>
      <c r="R492" s="22">
        <v>3816</v>
      </c>
      <c r="S492" s="22">
        <v>3724</v>
      </c>
      <c r="T492" s="22">
        <v>4042</v>
      </c>
      <c r="U492" s="22">
        <v>3743</v>
      </c>
      <c r="V492" s="22">
        <v>3648</v>
      </c>
      <c r="W492" s="22">
        <v>3874</v>
      </c>
      <c r="X492" s="175">
        <f t="shared" si="37"/>
        <v>131</v>
      </c>
      <c r="Y492" s="32">
        <f t="shared" si="36"/>
        <v>226</v>
      </c>
      <c r="Z492" s="40" t="s">
        <v>428</v>
      </c>
      <c r="AA492" s="63"/>
      <c r="AB492" s="93"/>
      <c r="AC492" s="21"/>
      <c r="AD492" s="21">
        <v>138572</v>
      </c>
      <c r="AE492" s="160" t="s">
        <v>1355</v>
      </c>
      <c r="AF492" s="167"/>
      <c r="AG492" s="170"/>
      <c r="AH492" s="166"/>
      <c r="AI492" s="166" t="s">
        <v>1251</v>
      </c>
      <c r="AJ492" s="22" t="s">
        <v>1136</v>
      </c>
      <c r="AK492" s="62" t="s">
        <v>502</v>
      </c>
    </row>
    <row r="493" spans="1:37" customFormat="1" ht="21" x14ac:dyDescent="0.25">
      <c r="A493" s="154"/>
      <c r="B493" s="112">
        <v>36325</v>
      </c>
      <c r="C493" s="2"/>
      <c r="D493" s="1"/>
      <c r="E493" s="155" t="s">
        <v>1501</v>
      </c>
      <c r="F493" s="155" t="s">
        <v>1502</v>
      </c>
      <c r="G493" s="7" t="s">
        <v>1304</v>
      </c>
      <c r="H493" s="21">
        <v>9856</v>
      </c>
      <c r="I493" s="22"/>
      <c r="J493" s="158"/>
      <c r="K493" s="22"/>
      <c r="L493" s="155"/>
      <c r="M493" s="155"/>
      <c r="N493" s="22" t="s">
        <v>1320</v>
      </c>
      <c r="O493" s="161" t="s">
        <v>1415</v>
      </c>
      <c r="P493" s="36"/>
      <c r="Q493" s="22"/>
      <c r="R493" s="22">
        <v>10500</v>
      </c>
      <c r="S493" s="22">
        <v>0</v>
      </c>
      <c r="T493" s="22">
        <v>0</v>
      </c>
      <c r="U493" s="22">
        <v>11822</v>
      </c>
      <c r="V493" s="22">
        <v>11617</v>
      </c>
      <c r="W493" s="22">
        <v>11764</v>
      </c>
      <c r="X493" s="175">
        <f t="shared" si="37"/>
        <v>-58</v>
      </c>
      <c r="Y493" s="32">
        <f t="shared" si="36"/>
        <v>147</v>
      </c>
      <c r="Z493" s="176" t="s">
        <v>419</v>
      </c>
      <c r="AA493" s="63"/>
      <c r="AB493" s="93"/>
      <c r="AC493" s="21"/>
      <c r="AD493" s="21">
        <v>452566</v>
      </c>
      <c r="AE493" s="160" t="s">
        <v>1355</v>
      </c>
      <c r="AF493" s="167"/>
      <c r="AG493" s="170"/>
      <c r="AH493" s="166"/>
      <c r="AI493" s="166" t="s">
        <v>1251</v>
      </c>
      <c r="AJ493" s="22"/>
      <c r="AK493" s="62" t="s">
        <v>502</v>
      </c>
    </row>
    <row r="494" spans="1:37" customFormat="1" x14ac:dyDescent="0.25">
      <c r="A494" s="153"/>
      <c r="B494" s="112" t="s">
        <v>782</v>
      </c>
      <c r="C494" s="2"/>
      <c r="D494" s="1"/>
      <c r="E494" s="155" t="s">
        <v>44</v>
      </c>
      <c r="F494" s="155" t="s">
        <v>278</v>
      </c>
      <c r="G494" s="7" t="s">
        <v>1304</v>
      </c>
      <c r="H494" s="21">
        <v>9741</v>
      </c>
      <c r="I494" s="22"/>
      <c r="J494" s="158"/>
      <c r="K494" s="22"/>
      <c r="L494" s="155"/>
      <c r="M494" s="155" t="s">
        <v>44</v>
      </c>
      <c r="N494" s="22"/>
      <c r="O494" s="161" t="s">
        <v>1520</v>
      </c>
      <c r="P494" s="36"/>
      <c r="Q494" s="159">
        <v>1778</v>
      </c>
      <c r="R494" s="159">
        <v>475</v>
      </c>
      <c r="S494" s="159">
        <v>809</v>
      </c>
      <c r="T494" s="159">
        <v>677</v>
      </c>
      <c r="U494" s="159">
        <v>472</v>
      </c>
      <c r="V494" s="159">
        <v>403</v>
      </c>
      <c r="W494" s="159">
        <v>403</v>
      </c>
      <c r="X494" s="175">
        <f t="shared" si="37"/>
        <v>-69</v>
      </c>
      <c r="Y494" s="32">
        <f t="shared" si="36"/>
        <v>0</v>
      </c>
      <c r="Z494" s="40" t="s">
        <v>1167</v>
      </c>
      <c r="AA494" s="63"/>
      <c r="AB494" s="93"/>
      <c r="AC494" s="21">
        <v>338928</v>
      </c>
      <c r="AD494" s="21">
        <v>133444</v>
      </c>
      <c r="AE494" s="160" t="s">
        <v>1355</v>
      </c>
      <c r="AF494" s="167">
        <v>7.4999999999999997E-2</v>
      </c>
      <c r="AG494" s="169">
        <v>9812</v>
      </c>
      <c r="AH494" s="166" t="s">
        <v>916</v>
      </c>
      <c r="AI494" s="166" t="s">
        <v>1251</v>
      </c>
      <c r="AJ494" s="22" t="s">
        <v>110</v>
      </c>
      <c r="AK494" s="62" t="s">
        <v>498</v>
      </c>
    </row>
    <row r="495" spans="1:37" customFormat="1" ht="21" x14ac:dyDescent="0.25">
      <c r="A495" s="38"/>
      <c r="B495" s="137" t="s">
        <v>782</v>
      </c>
      <c r="C495" s="44"/>
      <c r="D495" s="39"/>
      <c r="E495" s="11" t="s">
        <v>875</v>
      </c>
      <c r="F495" s="11" t="s">
        <v>874</v>
      </c>
      <c r="G495" s="45" t="s">
        <v>1330</v>
      </c>
      <c r="H495" s="26">
        <v>2630</v>
      </c>
      <c r="I495" s="10"/>
      <c r="J495" s="27"/>
      <c r="K495" s="10"/>
      <c r="L495" s="11"/>
      <c r="M495" s="11" t="s">
        <v>875</v>
      </c>
      <c r="N495" s="10"/>
      <c r="O495" s="30" t="s">
        <v>873</v>
      </c>
      <c r="P495" s="53"/>
      <c r="Q495" s="10">
        <v>21</v>
      </c>
      <c r="R495" s="10">
        <v>81</v>
      </c>
      <c r="S495" s="10">
        <v>0</v>
      </c>
      <c r="T495" s="10">
        <v>0</v>
      </c>
      <c r="U495" s="10">
        <v>161</v>
      </c>
      <c r="V495" s="10">
        <v>0</v>
      </c>
      <c r="W495" s="10">
        <v>0</v>
      </c>
      <c r="X495" s="175">
        <f t="shared" si="37"/>
        <v>-161</v>
      </c>
      <c r="Y495" s="35">
        <f t="shared" si="36"/>
        <v>0</v>
      </c>
      <c r="Z495" s="40" t="s">
        <v>410</v>
      </c>
      <c r="AA495" s="62"/>
      <c r="AC495" s="37"/>
      <c r="AD495" s="26">
        <v>586115</v>
      </c>
      <c r="AE495" s="12" t="s">
        <v>1355</v>
      </c>
      <c r="AF495" s="128">
        <v>0.06</v>
      </c>
      <c r="AG495" s="126"/>
      <c r="AH495" s="52" t="s">
        <v>861</v>
      </c>
      <c r="AI495" s="52" t="s">
        <v>1251</v>
      </c>
      <c r="AJ495" s="10" t="s">
        <v>649</v>
      </c>
      <c r="AK495" s="62" t="s">
        <v>501</v>
      </c>
    </row>
    <row r="496" spans="1:37" customFormat="1" x14ac:dyDescent="0.25">
      <c r="A496" s="38"/>
      <c r="B496" s="137" t="s">
        <v>782</v>
      </c>
      <c r="C496" s="44"/>
      <c r="D496" s="39"/>
      <c r="E496" s="44" t="s">
        <v>875</v>
      </c>
      <c r="F496" s="44" t="s">
        <v>125</v>
      </c>
      <c r="G496" s="7" t="s">
        <v>1304</v>
      </c>
      <c r="H496" s="45">
        <v>9636</v>
      </c>
      <c r="I496" s="1">
        <v>550</v>
      </c>
      <c r="J496" s="1" t="s">
        <v>1303</v>
      </c>
      <c r="K496" s="1"/>
      <c r="L496" s="22" t="s">
        <v>1309</v>
      </c>
      <c r="M496" s="2" t="s">
        <v>127</v>
      </c>
      <c r="N496" s="93"/>
      <c r="O496" s="10" t="s">
        <v>1520</v>
      </c>
      <c r="P496" s="36"/>
      <c r="Q496" s="10">
        <v>112</v>
      </c>
      <c r="R496" s="10">
        <v>34</v>
      </c>
      <c r="S496" s="10">
        <v>98</v>
      </c>
      <c r="T496" s="10">
        <v>108</v>
      </c>
      <c r="U496" s="10">
        <v>0</v>
      </c>
      <c r="V496" s="10">
        <v>0</v>
      </c>
      <c r="W496" s="10">
        <v>0</v>
      </c>
      <c r="X496" s="175">
        <f t="shared" si="37"/>
        <v>0</v>
      </c>
      <c r="Y496" s="32">
        <f t="shared" si="36"/>
        <v>0</v>
      </c>
      <c r="Z496" s="40" t="s">
        <v>280</v>
      </c>
      <c r="AA496" s="63"/>
      <c r="AB496" s="93"/>
      <c r="AC496" s="21">
        <v>311831</v>
      </c>
      <c r="AD496" s="26">
        <v>135664</v>
      </c>
      <c r="AE496" s="163" t="s">
        <v>1318</v>
      </c>
      <c r="AF496" s="167">
        <v>5.5E-2</v>
      </c>
      <c r="AG496" s="169"/>
      <c r="AH496" s="166" t="s">
        <v>861</v>
      </c>
      <c r="AI496" s="166" t="s">
        <v>1251</v>
      </c>
      <c r="AJ496" s="39" t="s">
        <v>1314</v>
      </c>
      <c r="AK496" s="62" t="s">
        <v>501</v>
      </c>
    </row>
    <row r="497" spans="1:37" customFormat="1" hidden="1" x14ac:dyDescent="0.25">
      <c r="A497" s="38"/>
      <c r="B497" s="137" t="s">
        <v>782</v>
      </c>
      <c r="C497" s="44"/>
      <c r="D497" s="39"/>
      <c r="E497" s="44" t="s">
        <v>146</v>
      </c>
      <c r="F497" s="44" t="s">
        <v>931</v>
      </c>
      <c r="G497" s="45" t="s">
        <v>1304</v>
      </c>
      <c r="H497" s="45">
        <v>2692</v>
      </c>
      <c r="I497" s="39">
        <v>757</v>
      </c>
      <c r="J497" s="39" t="s">
        <v>1303</v>
      </c>
      <c r="K497" s="39"/>
      <c r="L497" s="12" t="s">
        <v>1309</v>
      </c>
      <c r="M497" s="44" t="s">
        <v>148</v>
      </c>
      <c r="O497" s="10" t="s">
        <v>873</v>
      </c>
      <c r="P497" s="53"/>
      <c r="Q497" s="10"/>
      <c r="R497" s="10"/>
      <c r="S497" s="10"/>
      <c r="T497" s="10"/>
      <c r="U497" s="10"/>
      <c r="V497" s="10"/>
      <c r="W497" s="10"/>
      <c r="X497" s="175">
        <f t="shared" si="37"/>
        <v>0</v>
      </c>
      <c r="Y497" s="35">
        <f t="shared" si="36"/>
        <v>0</v>
      </c>
      <c r="Z497" s="117" t="s">
        <v>1135</v>
      </c>
      <c r="AA497" s="62"/>
      <c r="AD497" s="26">
        <v>26682</v>
      </c>
      <c r="AE497" s="48" t="s">
        <v>1318</v>
      </c>
      <c r="AF497" s="128">
        <v>0.06</v>
      </c>
      <c r="AG497" s="125"/>
      <c r="AH497" s="52" t="s">
        <v>861</v>
      </c>
      <c r="AI497" s="52" t="s">
        <v>1251</v>
      </c>
      <c r="AJ497" s="39" t="s">
        <v>1314</v>
      </c>
    </row>
    <row r="498" spans="1:37" customFormat="1" x14ac:dyDescent="0.25">
      <c r="A498" s="38"/>
      <c r="B498" s="137" t="s">
        <v>782</v>
      </c>
      <c r="C498" s="44"/>
      <c r="D498" s="39"/>
      <c r="E498" s="11" t="s">
        <v>547</v>
      </c>
      <c r="F498" s="11" t="s">
        <v>519</v>
      </c>
      <c r="G498" s="7" t="s">
        <v>1304</v>
      </c>
      <c r="H498" s="26">
        <v>6729</v>
      </c>
      <c r="I498" s="22"/>
      <c r="J498" s="158"/>
      <c r="K498" s="22"/>
      <c r="L498" s="155"/>
      <c r="M498" s="155" t="s">
        <v>547</v>
      </c>
      <c r="N498" s="22"/>
      <c r="O498" s="30" t="s">
        <v>515</v>
      </c>
      <c r="P498" s="36"/>
      <c r="Q498" s="22">
        <v>1</v>
      </c>
      <c r="R498" s="10">
        <v>52</v>
      </c>
      <c r="S498" s="10">
        <v>52</v>
      </c>
      <c r="T498" s="10">
        <v>52</v>
      </c>
      <c r="U498" s="10">
        <v>52</v>
      </c>
      <c r="V498" s="10">
        <v>52</v>
      </c>
      <c r="W498" s="10">
        <v>52</v>
      </c>
      <c r="X498" s="175">
        <f t="shared" si="37"/>
        <v>0</v>
      </c>
      <c r="Y498" s="32">
        <f t="shared" si="36"/>
        <v>0</v>
      </c>
      <c r="Z498" s="40" t="s">
        <v>1167</v>
      </c>
      <c r="AA498" s="63"/>
      <c r="AB498" s="93"/>
      <c r="AC498" s="157">
        <v>361733</v>
      </c>
      <c r="AD498" s="50">
        <v>130469</v>
      </c>
      <c r="AE498" s="160" t="s">
        <v>1318</v>
      </c>
      <c r="AF498" s="167">
        <v>0.33</v>
      </c>
      <c r="AG498" s="169">
        <v>9904</v>
      </c>
      <c r="AH498" s="166" t="s">
        <v>780</v>
      </c>
      <c r="AI498" s="166" t="s">
        <v>1251</v>
      </c>
      <c r="AJ498" s="10" t="s">
        <v>738</v>
      </c>
      <c r="AK498" s="62" t="s">
        <v>501</v>
      </c>
    </row>
    <row r="499" spans="1:37" customFormat="1" hidden="1" x14ac:dyDescent="0.25">
      <c r="A499" s="38"/>
      <c r="B499" s="137" t="s">
        <v>782</v>
      </c>
      <c r="C499" s="44"/>
      <c r="D499" s="39"/>
      <c r="E499" s="11" t="s">
        <v>926</v>
      </c>
      <c r="F499" s="11" t="s">
        <v>932</v>
      </c>
      <c r="G499" s="45" t="s">
        <v>1304</v>
      </c>
      <c r="H499" s="26">
        <v>2695</v>
      </c>
      <c r="I499" s="10"/>
      <c r="J499" s="27"/>
      <c r="K499" s="10"/>
      <c r="L499" s="11"/>
      <c r="M499" s="11" t="s">
        <v>926</v>
      </c>
      <c r="N499" s="10"/>
      <c r="O499" s="30" t="s">
        <v>873</v>
      </c>
      <c r="P499" s="53"/>
      <c r="Q499" s="10"/>
      <c r="R499" s="10"/>
      <c r="S499" s="10"/>
      <c r="T499" s="10"/>
      <c r="U499" s="10"/>
      <c r="V499" s="10"/>
      <c r="W499" s="10"/>
      <c r="X499" s="175">
        <f t="shared" si="37"/>
        <v>0</v>
      </c>
      <c r="Y499" s="35">
        <f t="shared" si="36"/>
        <v>0</v>
      </c>
      <c r="Z499" s="117" t="s">
        <v>1135</v>
      </c>
      <c r="AA499" s="62"/>
      <c r="AC499" s="42">
        <v>311827</v>
      </c>
      <c r="AD499" s="50">
        <v>27452</v>
      </c>
      <c r="AE499" s="12" t="s">
        <v>1318</v>
      </c>
      <c r="AF499" s="128">
        <v>0.06</v>
      </c>
      <c r="AG499" s="126"/>
      <c r="AH499" s="52" t="s">
        <v>861</v>
      </c>
      <c r="AI499" s="52" t="s">
        <v>1251</v>
      </c>
      <c r="AJ499" s="10" t="s">
        <v>933</v>
      </c>
    </row>
    <row r="500" spans="1:37" customFormat="1" ht="21" x14ac:dyDescent="0.25">
      <c r="A500" s="38"/>
      <c r="B500" s="137" t="s">
        <v>782</v>
      </c>
      <c r="C500" s="44"/>
      <c r="D500" s="39"/>
      <c r="E500" s="11" t="s">
        <v>547</v>
      </c>
      <c r="F500" s="11" t="s">
        <v>574</v>
      </c>
      <c r="G500" s="45" t="s">
        <v>1304</v>
      </c>
      <c r="H500" s="26">
        <v>9756</v>
      </c>
      <c r="I500" s="10"/>
      <c r="J500" s="27"/>
      <c r="K500" s="10"/>
      <c r="L500" s="11"/>
      <c r="M500" s="11" t="s">
        <v>547</v>
      </c>
      <c r="N500" s="10"/>
      <c r="O500" s="30" t="s">
        <v>556</v>
      </c>
      <c r="P500" s="53"/>
      <c r="Q500" s="17">
        <v>4418</v>
      </c>
      <c r="R500" s="22">
        <v>5168</v>
      </c>
      <c r="S500" s="17">
        <v>3799</v>
      </c>
      <c r="T500" s="17">
        <v>4552</v>
      </c>
      <c r="U500" s="22">
        <f>4521-105</f>
        <v>4416</v>
      </c>
      <c r="V500" s="17">
        <v>4959</v>
      </c>
      <c r="W500" s="22">
        <f>5210-752</f>
        <v>4458</v>
      </c>
      <c r="X500" s="175">
        <f t="shared" si="37"/>
        <v>42</v>
      </c>
      <c r="Y500" s="35">
        <f t="shared" si="36"/>
        <v>-501</v>
      </c>
      <c r="Z500" s="115" t="s">
        <v>434</v>
      </c>
      <c r="AA500" s="62"/>
      <c r="AC500" s="26"/>
      <c r="AD500" s="26">
        <v>138083</v>
      </c>
      <c r="AE500" s="12" t="s">
        <v>1355</v>
      </c>
      <c r="AF500" s="128">
        <v>0.04</v>
      </c>
      <c r="AG500" s="125">
        <v>9904</v>
      </c>
      <c r="AH500" s="52" t="s">
        <v>780</v>
      </c>
      <c r="AI500" s="52" t="s">
        <v>1251</v>
      </c>
      <c r="AJ500" s="10" t="s">
        <v>1210</v>
      </c>
      <c r="AK500" s="62" t="s">
        <v>501</v>
      </c>
    </row>
    <row r="501" spans="1:37" customFormat="1" x14ac:dyDescent="0.25">
      <c r="A501" s="153"/>
      <c r="B501" s="112" t="s">
        <v>782</v>
      </c>
      <c r="C501" s="2"/>
      <c r="D501" s="1"/>
      <c r="E501" s="155" t="s">
        <v>1256</v>
      </c>
      <c r="F501" s="155" t="s">
        <v>1257</v>
      </c>
      <c r="G501" s="7" t="s">
        <v>1304</v>
      </c>
      <c r="H501" s="21">
        <v>4081</v>
      </c>
      <c r="I501" s="22"/>
      <c r="J501" s="158"/>
      <c r="K501" s="22"/>
      <c r="L501" s="155"/>
      <c r="M501" s="155" t="s">
        <v>1256</v>
      </c>
      <c r="N501" s="22"/>
      <c r="O501" s="161" t="s">
        <v>1520</v>
      </c>
      <c r="P501" s="36"/>
      <c r="Q501" s="22">
        <v>37</v>
      </c>
      <c r="R501" s="22">
        <v>28</v>
      </c>
      <c r="S501" s="22">
        <v>28</v>
      </c>
      <c r="T501" s="22">
        <v>35</v>
      </c>
      <c r="U501" s="22">
        <v>33</v>
      </c>
      <c r="V501" s="22">
        <v>14</v>
      </c>
      <c r="W501" s="22">
        <v>14</v>
      </c>
      <c r="X501" s="175">
        <f t="shared" si="37"/>
        <v>-19</v>
      </c>
      <c r="Y501" s="32">
        <f t="shared" si="36"/>
        <v>0</v>
      </c>
      <c r="Z501" s="40" t="s">
        <v>1167</v>
      </c>
      <c r="AA501" s="115"/>
      <c r="AB501" s="93"/>
      <c r="AC501" s="21">
        <v>313471</v>
      </c>
      <c r="AD501" s="21">
        <v>138417</v>
      </c>
      <c r="AE501" s="160" t="s">
        <v>1355</v>
      </c>
      <c r="AF501" s="167">
        <v>8.5000000000000006E-2</v>
      </c>
      <c r="AG501" s="169">
        <v>9903</v>
      </c>
      <c r="AH501" s="166" t="s">
        <v>780</v>
      </c>
      <c r="AI501" s="166" t="s">
        <v>1251</v>
      </c>
      <c r="AJ501" s="22" t="s">
        <v>132</v>
      </c>
      <c r="AK501" s="62" t="s">
        <v>497</v>
      </c>
    </row>
    <row r="502" spans="1:37" customFormat="1" hidden="1" x14ac:dyDescent="0.25">
      <c r="A502" s="153"/>
      <c r="B502" s="112" t="s">
        <v>782</v>
      </c>
      <c r="C502" s="2"/>
      <c r="D502" s="1"/>
      <c r="E502" s="2" t="s">
        <v>934</v>
      </c>
      <c r="F502" s="2" t="s">
        <v>935</v>
      </c>
      <c r="G502" s="7" t="s">
        <v>1304</v>
      </c>
      <c r="H502" s="7">
        <v>4093</v>
      </c>
      <c r="I502" s="1">
        <v>441</v>
      </c>
      <c r="J502" s="1" t="s">
        <v>1303</v>
      </c>
      <c r="K502" s="1"/>
      <c r="L502" s="22" t="s">
        <v>1309</v>
      </c>
      <c r="M502" s="2" t="s">
        <v>936</v>
      </c>
      <c r="N502" s="93"/>
      <c r="O502" s="22" t="s">
        <v>873</v>
      </c>
      <c r="P502" s="36"/>
      <c r="Q502" s="22"/>
      <c r="R502" s="22"/>
      <c r="S502" s="22"/>
      <c r="T502" s="22"/>
      <c r="U502" s="22"/>
      <c r="V502" s="22"/>
      <c r="W502" s="22"/>
      <c r="X502" s="175">
        <f t="shared" si="37"/>
        <v>0</v>
      </c>
      <c r="Y502" s="32">
        <f t="shared" si="36"/>
        <v>0</v>
      </c>
      <c r="Z502" s="56" t="s">
        <v>1135</v>
      </c>
      <c r="AA502" s="63"/>
      <c r="AB502" s="93"/>
      <c r="AC502" s="93"/>
      <c r="AD502" s="21">
        <v>36527</v>
      </c>
      <c r="AE502" s="163" t="s">
        <v>1318</v>
      </c>
      <c r="AF502" s="167">
        <v>0.06</v>
      </c>
      <c r="AG502" s="169"/>
      <c r="AH502" s="166" t="s">
        <v>861</v>
      </c>
      <c r="AI502" s="166" t="s">
        <v>1251</v>
      </c>
      <c r="AJ502" s="1" t="s">
        <v>657</v>
      </c>
    </row>
    <row r="503" spans="1:37" customFormat="1" x14ac:dyDescent="0.25">
      <c r="A503" s="154"/>
      <c r="B503" s="112">
        <v>36325</v>
      </c>
      <c r="C503" s="2"/>
      <c r="D503" s="1"/>
      <c r="E503" s="155" t="s">
        <v>1292</v>
      </c>
      <c r="F503" s="155" t="s">
        <v>1291</v>
      </c>
      <c r="G503" s="7" t="s">
        <v>1304</v>
      </c>
      <c r="H503" s="21">
        <v>9643</v>
      </c>
      <c r="I503" s="22"/>
      <c r="J503" s="158"/>
      <c r="K503" s="22"/>
      <c r="L503" s="155"/>
      <c r="M503" s="155"/>
      <c r="N503" s="22" t="s">
        <v>1320</v>
      </c>
      <c r="O503" s="22" t="s">
        <v>1415</v>
      </c>
      <c r="P503" s="36"/>
      <c r="Q503" s="22">
        <v>2812</v>
      </c>
      <c r="R503" s="32">
        <v>3066</v>
      </c>
      <c r="S503" s="22">
        <v>3507</v>
      </c>
      <c r="T503" s="22">
        <v>3416</v>
      </c>
      <c r="U503" s="32">
        <v>3037</v>
      </c>
      <c r="V503" s="22">
        <v>3066</v>
      </c>
      <c r="W503" s="32">
        <v>3066</v>
      </c>
      <c r="X503" s="175">
        <f t="shared" si="37"/>
        <v>29</v>
      </c>
      <c r="Y503" s="32">
        <f t="shared" si="36"/>
        <v>0</v>
      </c>
      <c r="Z503" s="56" t="s">
        <v>1167</v>
      </c>
      <c r="AA503" s="63"/>
      <c r="AB503" s="93"/>
      <c r="AC503" s="21"/>
      <c r="AD503" s="21">
        <v>266970</v>
      </c>
      <c r="AE503" s="160" t="s">
        <v>1355</v>
      </c>
      <c r="AF503" s="167"/>
      <c r="AG503" s="170"/>
      <c r="AH503" s="166"/>
      <c r="AI503" s="166" t="s">
        <v>1251</v>
      </c>
      <c r="AJ503" s="22"/>
      <c r="AK503" s="62" t="s">
        <v>500</v>
      </c>
    </row>
    <row r="504" spans="1:37" customFormat="1" x14ac:dyDescent="0.25">
      <c r="A504" s="38"/>
      <c r="B504" s="137" t="s">
        <v>782</v>
      </c>
      <c r="C504" s="11"/>
      <c r="D504" s="10"/>
      <c r="E504" s="44" t="s">
        <v>644</v>
      </c>
      <c r="F504" s="44" t="s">
        <v>297</v>
      </c>
      <c r="G504" s="7" t="s">
        <v>1304</v>
      </c>
      <c r="H504" s="45">
        <v>4688</v>
      </c>
      <c r="I504" s="1">
        <v>601</v>
      </c>
      <c r="J504" s="1" t="s">
        <v>1303</v>
      </c>
      <c r="K504" s="1"/>
      <c r="L504" s="22" t="s">
        <v>1309</v>
      </c>
      <c r="M504" s="2" t="s">
        <v>298</v>
      </c>
      <c r="N504" s="93"/>
      <c r="O504" s="10" t="s">
        <v>293</v>
      </c>
      <c r="P504" s="36"/>
      <c r="Q504" s="22">
        <v>1</v>
      </c>
      <c r="R504" s="10">
        <v>1</v>
      </c>
      <c r="S504" s="10">
        <v>1</v>
      </c>
      <c r="T504" s="10">
        <v>1</v>
      </c>
      <c r="U504" s="10">
        <v>1</v>
      </c>
      <c r="V504" s="10">
        <v>1</v>
      </c>
      <c r="W504" s="10">
        <v>1</v>
      </c>
      <c r="X504" s="175">
        <f t="shared" si="37"/>
        <v>0</v>
      </c>
      <c r="Y504" s="32">
        <f t="shared" si="36"/>
        <v>0</v>
      </c>
      <c r="Z504" s="40" t="s">
        <v>1167</v>
      </c>
      <c r="AA504" s="115"/>
      <c r="AB504" s="93"/>
      <c r="AC504" s="21">
        <v>311913</v>
      </c>
      <c r="AD504" s="26">
        <v>133021</v>
      </c>
      <c r="AE504" s="163" t="s">
        <v>1318</v>
      </c>
      <c r="AF504" s="143">
        <v>0.33</v>
      </c>
      <c r="AG504" s="142">
        <v>9907</v>
      </c>
      <c r="AH504" s="22" t="s">
        <v>520</v>
      </c>
      <c r="AI504" s="166" t="s">
        <v>1251</v>
      </c>
      <c r="AJ504" s="39" t="s">
        <v>1314</v>
      </c>
      <c r="AK504" s="62" t="s">
        <v>500</v>
      </c>
    </row>
    <row r="505" spans="1:37" customFormat="1" ht="21" x14ac:dyDescent="0.25">
      <c r="A505" s="38"/>
      <c r="B505" s="137" t="s">
        <v>782</v>
      </c>
      <c r="C505" s="44"/>
      <c r="D505" s="39"/>
      <c r="E505" s="2" t="s">
        <v>644</v>
      </c>
      <c r="F505" s="44" t="s">
        <v>389</v>
      </c>
      <c r="G505" s="7" t="s">
        <v>1304</v>
      </c>
      <c r="H505" s="45">
        <v>9684</v>
      </c>
      <c r="I505" s="1">
        <v>649</v>
      </c>
      <c r="J505" s="1" t="s">
        <v>1303</v>
      </c>
      <c r="K505" s="1"/>
      <c r="L505" s="22" t="s">
        <v>1309</v>
      </c>
      <c r="M505" s="2" t="s">
        <v>390</v>
      </c>
      <c r="N505" s="93"/>
      <c r="O505" s="10" t="s">
        <v>349</v>
      </c>
      <c r="P505" s="36"/>
      <c r="Q505" s="10">
        <v>559</v>
      </c>
      <c r="R505" s="10">
        <v>1</v>
      </c>
      <c r="S505" s="10">
        <v>1</v>
      </c>
      <c r="T505" s="10">
        <v>1</v>
      </c>
      <c r="U505" s="10">
        <v>6</v>
      </c>
      <c r="V505" s="10">
        <v>4</v>
      </c>
      <c r="W505" s="10">
        <v>4</v>
      </c>
      <c r="X505" s="175">
        <f t="shared" si="37"/>
        <v>-2</v>
      </c>
      <c r="Y505" s="32">
        <f t="shared" si="36"/>
        <v>0</v>
      </c>
      <c r="Z505" s="40" t="s">
        <v>1167</v>
      </c>
      <c r="AA505" s="63"/>
      <c r="AB505" s="93"/>
      <c r="AC505" s="21">
        <v>361738</v>
      </c>
      <c r="AD505" s="26">
        <v>137933</v>
      </c>
      <c r="AE505" s="163" t="s">
        <v>1318</v>
      </c>
      <c r="AF505" s="167">
        <v>0.02</v>
      </c>
      <c r="AG505" s="169"/>
      <c r="AH505" s="166" t="s">
        <v>860</v>
      </c>
      <c r="AI505" s="166"/>
      <c r="AJ505" s="1" t="s">
        <v>761</v>
      </c>
      <c r="AK505" s="62" t="s">
        <v>499</v>
      </c>
    </row>
    <row r="506" spans="1:37" customFormat="1" x14ac:dyDescent="0.25">
      <c r="A506" s="153"/>
      <c r="B506" s="112" t="s">
        <v>782</v>
      </c>
      <c r="C506" s="2"/>
      <c r="D506" s="1"/>
      <c r="E506" s="2" t="s">
        <v>129</v>
      </c>
      <c r="F506" s="2" t="s">
        <v>130</v>
      </c>
      <c r="G506" s="7" t="s">
        <v>1304</v>
      </c>
      <c r="H506" s="7">
        <v>9639</v>
      </c>
      <c r="I506" s="1">
        <v>485</v>
      </c>
      <c r="J506" s="1" t="s">
        <v>1303</v>
      </c>
      <c r="K506" s="1"/>
      <c r="L506" s="22" t="s">
        <v>1309</v>
      </c>
      <c r="M506" s="2" t="s">
        <v>131</v>
      </c>
      <c r="N506" s="93"/>
      <c r="O506" s="22" t="s">
        <v>1520</v>
      </c>
      <c r="P506" s="36"/>
      <c r="Q506" s="22">
        <v>59</v>
      </c>
      <c r="R506" s="22">
        <v>118</v>
      </c>
      <c r="S506" s="22">
        <v>110</v>
      </c>
      <c r="T506" s="22">
        <v>85</v>
      </c>
      <c r="U506" s="22">
        <v>138</v>
      </c>
      <c r="V506" s="22">
        <v>61</v>
      </c>
      <c r="W506" s="22">
        <v>61</v>
      </c>
      <c r="X506" s="175">
        <f t="shared" si="37"/>
        <v>-77</v>
      </c>
      <c r="Y506" s="32">
        <f t="shared" si="36"/>
        <v>0</v>
      </c>
      <c r="Z506" s="40" t="s">
        <v>1167</v>
      </c>
      <c r="AA506" s="63"/>
      <c r="AB506" s="93"/>
      <c r="AC506" s="21">
        <v>309654</v>
      </c>
      <c r="AD506" s="21">
        <v>138448</v>
      </c>
      <c r="AE506" s="163" t="s">
        <v>1318</v>
      </c>
      <c r="AF506" s="167">
        <v>5.5E-2</v>
      </c>
      <c r="AG506" s="169"/>
      <c r="AH506" s="166" t="s">
        <v>861</v>
      </c>
      <c r="AI506" s="166" t="s">
        <v>1251</v>
      </c>
      <c r="AJ506" s="1" t="s">
        <v>132</v>
      </c>
      <c r="AK506" s="62" t="s">
        <v>497</v>
      </c>
    </row>
    <row r="507" spans="1:37" customFormat="1" hidden="1" x14ac:dyDescent="0.25">
      <c r="A507" s="18"/>
      <c r="B507" s="137" t="s">
        <v>782</v>
      </c>
      <c r="C507" s="44"/>
      <c r="D507" s="39"/>
      <c r="E507" s="11" t="s">
        <v>944</v>
      </c>
      <c r="F507" s="44" t="s">
        <v>946</v>
      </c>
      <c r="G507" s="45" t="s">
        <v>1304</v>
      </c>
      <c r="H507" s="26">
        <v>5016</v>
      </c>
      <c r="I507" s="10"/>
      <c r="J507" s="27"/>
      <c r="K507" s="10"/>
      <c r="L507" s="11"/>
      <c r="M507" s="11" t="s">
        <v>944</v>
      </c>
      <c r="N507" s="10"/>
      <c r="O507" s="30" t="s">
        <v>873</v>
      </c>
      <c r="P507" s="53"/>
      <c r="Q507" s="10"/>
      <c r="R507" s="10"/>
      <c r="S507" s="10"/>
      <c r="T507" s="10"/>
      <c r="U507" s="10"/>
      <c r="V507" s="10"/>
      <c r="W507" s="10"/>
      <c r="X507" s="175">
        <f t="shared" si="37"/>
        <v>0</v>
      </c>
      <c r="Y507" s="35">
        <f t="shared" si="36"/>
        <v>0</v>
      </c>
      <c r="Z507" s="40" t="s">
        <v>1068</v>
      </c>
      <c r="AA507" s="62"/>
      <c r="AC507" s="37"/>
      <c r="AD507" s="26"/>
      <c r="AE507" s="12" t="s">
        <v>1355</v>
      </c>
      <c r="AF507" s="128">
        <v>0.06</v>
      </c>
      <c r="AG507" s="7"/>
      <c r="AH507" s="52" t="s">
        <v>861</v>
      </c>
      <c r="AI507" s="130"/>
      <c r="AJ507" s="10" t="s">
        <v>1143</v>
      </c>
    </row>
    <row r="508" spans="1:37" customFormat="1" x14ac:dyDescent="0.25">
      <c r="A508" s="153"/>
      <c r="B508" s="112" t="s">
        <v>782</v>
      </c>
      <c r="C508" s="2"/>
      <c r="D508" s="1"/>
      <c r="E508" s="2" t="s">
        <v>462</v>
      </c>
      <c r="F508" s="2" t="s">
        <v>463</v>
      </c>
      <c r="G508" s="7" t="s">
        <v>1304</v>
      </c>
      <c r="H508" s="7">
        <v>4129</v>
      </c>
      <c r="I508" s="1">
        <v>600</v>
      </c>
      <c r="J508" s="1" t="s">
        <v>1303</v>
      </c>
      <c r="K508" s="1"/>
      <c r="L508" s="22" t="s">
        <v>1309</v>
      </c>
      <c r="M508" s="2" t="s">
        <v>465</v>
      </c>
      <c r="N508" s="93"/>
      <c r="O508" s="22" t="s">
        <v>466</v>
      </c>
      <c r="P508" s="36"/>
      <c r="Q508" s="22">
        <v>124</v>
      </c>
      <c r="R508" s="22">
        <v>99</v>
      </c>
      <c r="S508" s="22">
        <v>109</v>
      </c>
      <c r="T508" s="22">
        <v>87</v>
      </c>
      <c r="U508" s="22">
        <v>103</v>
      </c>
      <c r="V508" s="22">
        <v>114</v>
      </c>
      <c r="W508" s="22">
        <v>114</v>
      </c>
      <c r="X508" s="175">
        <f t="shared" si="37"/>
        <v>11</v>
      </c>
      <c r="Y508" s="32">
        <f t="shared" si="36"/>
        <v>0</v>
      </c>
      <c r="Z508" s="40" t="s">
        <v>1167</v>
      </c>
      <c r="AA508" s="63"/>
      <c r="AB508" s="93"/>
      <c r="AC508" s="21">
        <v>313279</v>
      </c>
      <c r="AD508" s="21">
        <v>139347</v>
      </c>
      <c r="AE508" s="163" t="s">
        <v>1318</v>
      </c>
      <c r="AF508" s="167">
        <v>0.27</v>
      </c>
      <c r="AG508" s="169">
        <v>9904</v>
      </c>
      <c r="AH508" s="166" t="s">
        <v>780</v>
      </c>
      <c r="AI508" s="166" t="s">
        <v>1251</v>
      </c>
      <c r="AJ508" s="1" t="s">
        <v>659</v>
      </c>
      <c r="AK508" s="62" t="s">
        <v>500</v>
      </c>
    </row>
    <row r="509" spans="1:37" customFormat="1" hidden="1" x14ac:dyDescent="0.25">
      <c r="A509" s="154"/>
      <c r="B509" s="112" t="s">
        <v>782</v>
      </c>
      <c r="C509" s="2"/>
      <c r="D509" s="1"/>
      <c r="E509" s="2" t="s">
        <v>934</v>
      </c>
      <c r="F509" s="2" t="s">
        <v>948</v>
      </c>
      <c r="G509" s="7" t="s">
        <v>1304</v>
      </c>
      <c r="H509" s="7">
        <v>5106</v>
      </c>
      <c r="I509" s="1">
        <v>441</v>
      </c>
      <c r="J509" s="1" t="s">
        <v>1303</v>
      </c>
      <c r="K509" s="1"/>
      <c r="L509" s="22" t="s">
        <v>1309</v>
      </c>
      <c r="M509" s="2" t="s">
        <v>936</v>
      </c>
      <c r="N509" s="93"/>
      <c r="O509" s="22" t="s">
        <v>873</v>
      </c>
      <c r="P509" s="36"/>
      <c r="Q509" s="22"/>
      <c r="R509" s="22"/>
      <c r="S509" s="22"/>
      <c r="T509" s="22"/>
      <c r="U509" s="22"/>
      <c r="V509" s="22"/>
      <c r="W509" s="22"/>
      <c r="X509" s="175">
        <f t="shared" si="37"/>
        <v>0</v>
      </c>
      <c r="Y509" s="32">
        <f t="shared" si="36"/>
        <v>0</v>
      </c>
      <c r="Z509" s="115" t="s">
        <v>1135</v>
      </c>
      <c r="AA509" s="63"/>
      <c r="AB509" s="93"/>
      <c r="AC509" s="21">
        <v>332674</v>
      </c>
      <c r="AD509" s="21">
        <v>40278</v>
      </c>
      <c r="AE509" s="163" t="s">
        <v>1318</v>
      </c>
      <c r="AF509" s="167">
        <v>0.06</v>
      </c>
      <c r="AG509" s="169"/>
      <c r="AH509" s="166" t="s">
        <v>861</v>
      </c>
      <c r="AI509" s="166" t="s">
        <v>1251</v>
      </c>
      <c r="AJ509" s="1" t="s">
        <v>657</v>
      </c>
    </row>
    <row r="510" spans="1:37" customFormat="1" ht="21" x14ac:dyDescent="0.25">
      <c r="A510" s="196"/>
      <c r="B510" s="197">
        <v>36325</v>
      </c>
      <c r="C510" s="198"/>
      <c r="D510" s="199"/>
      <c r="E510" s="109" t="s">
        <v>462</v>
      </c>
      <c r="F510" s="109" t="s">
        <v>353</v>
      </c>
      <c r="G510" s="201" t="s">
        <v>1304</v>
      </c>
      <c r="H510" s="208">
        <v>9826</v>
      </c>
      <c r="I510" s="195"/>
      <c r="J510" s="202"/>
      <c r="K510" s="195"/>
      <c r="L510" s="200"/>
      <c r="M510" s="200" t="s">
        <v>883</v>
      </c>
      <c r="N510" s="195" t="s">
        <v>1320</v>
      </c>
      <c r="O510" s="10" t="s">
        <v>600</v>
      </c>
      <c r="P510" s="203"/>
      <c r="Q510" s="159">
        <v>900</v>
      </c>
      <c r="R510" s="159">
        <v>15428</v>
      </c>
      <c r="S510" s="159">
        <v>1462</v>
      </c>
      <c r="T510" s="159">
        <v>2835</v>
      </c>
      <c r="U510" s="159">
        <v>12671</v>
      </c>
      <c r="V510" s="159">
        <v>12070</v>
      </c>
      <c r="W510" s="159">
        <v>11246</v>
      </c>
      <c r="X510" s="175">
        <f t="shared" si="37"/>
        <v>-1425</v>
      </c>
      <c r="Y510" s="204">
        <f t="shared" si="36"/>
        <v>-824</v>
      </c>
      <c r="Z510" s="176" t="s">
        <v>415</v>
      </c>
      <c r="AA510" s="221"/>
      <c r="AB510" s="222"/>
      <c r="AC510" s="220"/>
      <c r="AD510" s="208">
        <v>241562</v>
      </c>
      <c r="AE510" s="223" t="s">
        <v>1355</v>
      </c>
      <c r="AF510" s="224">
        <v>0.27</v>
      </c>
      <c r="AG510" s="225">
        <v>9904</v>
      </c>
      <c r="AH510" s="220" t="s">
        <v>522</v>
      </c>
      <c r="AI510" s="207" t="s">
        <v>1251</v>
      </c>
      <c r="AJ510" s="159" t="s">
        <v>659</v>
      </c>
      <c r="AK510" s="62" t="s">
        <v>500</v>
      </c>
    </row>
    <row r="511" spans="1:37" customFormat="1" hidden="1" x14ac:dyDescent="0.25">
      <c r="A511" s="38"/>
      <c r="B511" s="137" t="s">
        <v>782</v>
      </c>
      <c r="C511" s="44"/>
      <c r="D511" s="39"/>
      <c r="E511" s="11" t="s">
        <v>1215</v>
      </c>
      <c r="F511" s="11" t="s">
        <v>1069</v>
      </c>
      <c r="G511" s="45" t="s">
        <v>1304</v>
      </c>
      <c r="H511" s="26">
        <v>5688</v>
      </c>
      <c r="I511" s="10"/>
      <c r="J511" s="27"/>
      <c r="K511" s="10"/>
      <c r="L511" s="11"/>
      <c r="M511" s="11" t="s">
        <v>1215</v>
      </c>
      <c r="N511" s="10"/>
      <c r="O511" s="30" t="s">
        <v>873</v>
      </c>
      <c r="P511" s="53"/>
      <c r="Q511" s="10"/>
      <c r="R511" s="10"/>
      <c r="S511" s="10"/>
      <c r="T511" s="10"/>
      <c r="U511" s="10"/>
      <c r="V511" s="10"/>
      <c r="W511" s="10"/>
      <c r="X511" s="175">
        <f t="shared" si="37"/>
        <v>0</v>
      </c>
      <c r="Y511" s="35">
        <f t="shared" si="36"/>
        <v>0</v>
      </c>
      <c r="Z511" s="40" t="s">
        <v>1071</v>
      </c>
      <c r="AA511" s="62"/>
      <c r="AC511" s="50"/>
      <c r="AD511" s="50"/>
      <c r="AE511" s="12" t="s">
        <v>1355</v>
      </c>
      <c r="AF511" s="128">
        <v>0.11</v>
      </c>
      <c r="AG511" s="125">
        <v>9902</v>
      </c>
      <c r="AH511" s="52" t="s">
        <v>780</v>
      </c>
      <c r="AI511" s="52" t="s">
        <v>1251</v>
      </c>
      <c r="AJ511" s="10" t="s">
        <v>698</v>
      </c>
    </row>
    <row r="512" spans="1:37" customFormat="1" x14ac:dyDescent="0.25">
      <c r="A512" s="153"/>
      <c r="B512" s="112" t="s">
        <v>782</v>
      </c>
      <c r="C512" s="2"/>
      <c r="D512" s="1"/>
      <c r="E512" s="2" t="s">
        <v>1061</v>
      </c>
      <c r="F512" s="2" t="s">
        <v>1062</v>
      </c>
      <c r="G512" s="7" t="s">
        <v>1304</v>
      </c>
      <c r="H512" s="7">
        <v>9650</v>
      </c>
      <c r="I512" s="1">
        <v>649</v>
      </c>
      <c r="J512" s="1" t="s">
        <v>1303</v>
      </c>
      <c r="K512" s="1"/>
      <c r="L512" s="22" t="s">
        <v>1309</v>
      </c>
      <c r="M512" s="2" t="s">
        <v>1063</v>
      </c>
      <c r="N512" s="93"/>
      <c r="O512" s="22" t="s">
        <v>1033</v>
      </c>
      <c r="P512" s="36"/>
      <c r="Q512" s="22">
        <v>295</v>
      </c>
      <c r="R512" s="22">
        <v>261</v>
      </c>
      <c r="S512" s="22">
        <v>296</v>
      </c>
      <c r="T512" s="22">
        <v>281</v>
      </c>
      <c r="U512" s="22">
        <v>259</v>
      </c>
      <c r="V512" s="22">
        <v>259</v>
      </c>
      <c r="W512" s="22">
        <v>259</v>
      </c>
      <c r="X512" s="175">
        <f t="shared" si="37"/>
        <v>0</v>
      </c>
      <c r="Y512" s="32">
        <f t="shared" si="36"/>
        <v>0</v>
      </c>
      <c r="Z512" s="40" t="s">
        <v>1167</v>
      </c>
      <c r="AA512" s="63"/>
      <c r="AB512" s="93"/>
      <c r="AC512" s="21">
        <v>309936</v>
      </c>
      <c r="AD512" s="21">
        <v>132909</v>
      </c>
      <c r="AE512" s="163" t="s">
        <v>1318</v>
      </c>
      <c r="AF512" s="143">
        <v>4.4999999999999998E-2</v>
      </c>
      <c r="AG512" s="169"/>
      <c r="AH512" s="166" t="s">
        <v>861</v>
      </c>
      <c r="AI512" s="166" t="s">
        <v>1251</v>
      </c>
      <c r="AJ512" s="1" t="s">
        <v>1064</v>
      </c>
      <c r="AK512" s="62" t="s">
        <v>496</v>
      </c>
    </row>
    <row r="513" spans="1:37" customFormat="1" x14ac:dyDescent="0.25">
      <c r="A513" s="38"/>
      <c r="B513" s="137" t="s">
        <v>782</v>
      </c>
      <c r="C513" s="44"/>
      <c r="D513" s="39"/>
      <c r="E513" s="2" t="s">
        <v>568</v>
      </c>
      <c r="F513" s="44" t="s">
        <v>569</v>
      </c>
      <c r="G513" s="7" t="s">
        <v>1304</v>
      </c>
      <c r="H513" s="45">
        <v>5593</v>
      </c>
      <c r="I513" s="1">
        <v>555</v>
      </c>
      <c r="J513" s="1" t="s">
        <v>1303</v>
      </c>
      <c r="K513" s="1"/>
      <c r="L513" s="22" t="s">
        <v>1309</v>
      </c>
      <c r="M513" s="2" t="s">
        <v>570</v>
      </c>
      <c r="N513" s="93"/>
      <c r="O513" s="10" t="s">
        <v>556</v>
      </c>
      <c r="P513" s="36"/>
      <c r="Q513" s="10">
        <v>185</v>
      </c>
      <c r="R513" s="10">
        <v>38</v>
      </c>
      <c r="S513" s="10">
        <v>0</v>
      </c>
      <c r="T513" s="10">
        <v>34</v>
      </c>
      <c r="U513" s="10">
        <v>37</v>
      </c>
      <c r="V513" s="10">
        <v>77</v>
      </c>
      <c r="W513" s="10">
        <v>77</v>
      </c>
      <c r="X513" s="175">
        <f t="shared" si="37"/>
        <v>40</v>
      </c>
      <c r="Y513" s="32">
        <f t="shared" si="36"/>
        <v>0</v>
      </c>
      <c r="Z513" s="40" t="s">
        <v>1167</v>
      </c>
      <c r="AA513" s="63"/>
      <c r="AB513" s="93"/>
      <c r="AC513" s="21">
        <v>313296</v>
      </c>
      <c r="AD513" s="26">
        <v>133169</v>
      </c>
      <c r="AE513" s="163" t="s">
        <v>1318</v>
      </c>
      <c r="AF513" s="143">
        <v>0.33</v>
      </c>
      <c r="AG513" s="142">
        <v>9908</v>
      </c>
      <c r="AH513" s="22" t="s">
        <v>521</v>
      </c>
      <c r="AI513" s="166"/>
      <c r="AJ513" s="1" t="s">
        <v>571</v>
      </c>
      <c r="AK513" s="62" t="s">
        <v>496</v>
      </c>
    </row>
    <row r="514" spans="1:37" customFormat="1" x14ac:dyDescent="0.25">
      <c r="A514" s="154"/>
      <c r="B514" s="112">
        <v>36325</v>
      </c>
      <c r="C514" s="2"/>
      <c r="D514" s="1"/>
      <c r="E514" s="155" t="s">
        <v>272</v>
      </c>
      <c r="F514" s="155" t="s">
        <v>147</v>
      </c>
      <c r="G514" s="7" t="s">
        <v>1304</v>
      </c>
      <c r="H514" s="21">
        <v>9656</v>
      </c>
      <c r="I514" s="22"/>
      <c r="J514" s="158"/>
      <c r="K514" s="22"/>
      <c r="L514" s="155"/>
      <c r="M514" s="155"/>
      <c r="N514" s="22" t="s">
        <v>1320</v>
      </c>
      <c r="O514" s="22" t="s">
        <v>1520</v>
      </c>
      <c r="P514" s="36"/>
      <c r="Q514" s="22">
        <v>0</v>
      </c>
      <c r="R514" s="22">
        <v>874</v>
      </c>
      <c r="S514" s="22">
        <v>583</v>
      </c>
      <c r="T514" s="22">
        <v>41</v>
      </c>
      <c r="U514" s="22">
        <v>830</v>
      </c>
      <c r="V514" s="22">
        <v>470</v>
      </c>
      <c r="W514" s="22">
        <v>470</v>
      </c>
      <c r="X514" s="175">
        <f t="shared" si="37"/>
        <v>-360</v>
      </c>
      <c r="Y514" s="32">
        <f t="shared" si="36"/>
        <v>0</v>
      </c>
      <c r="Z514" s="40" t="s">
        <v>1167</v>
      </c>
      <c r="AA514" s="63"/>
      <c r="AB514" s="93"/>
      <c r="AC514" s="21"/>
      <c r="AD514" s="21">
        <v>279785</v>
      </c>
      <c r="AE514" s="160" t="s">
        <v>1355</v>
      </c>
      <c r="AF514" s="167"/>
      <c r="AG514" s="170"/>
      <c r="AH514" s="166"/>
      <c r="AI514" s="166" t="s">
        <v>1251</v>
      </c>
      <c r="AJ514" s="22"/>
      <c r="AK514" s="62" t="s">
        <v>498</v>
      </c>
    </row>
    <row r="515" spans="1:37" customFormat="1" x14ac:dyDescent="0.25">
      <c r="A515" s="154"/>
      <c r="B515" s="112">
        <v>36325</v>
      </c>
      <c r="C515" s="2"/>
      <c r="D515" s="1"/>
      <c r="E515" s="155" t="s">
        <v>272</v>
      </c>
      <c r="F515" s="155" t="s">
        <v>1458</v>
      </c>
      <c r="G515" s="7" t="s">
        <v>1304</v>
      </c>
      <c r="H515" s="21">
        <v>9834</v>
      </c>
      <c r="I515" s="22"/>
      <c r="J515" s="158"/>
      <c r="K515" s="22"/>
      <c r="L515" s="155"/>
      <c r="M515" s="155"/>
      <c r="N515" s="22" t="s">
        <v>1320</v>
      </c>
      <c r="O515" s="22" t="s">
        <v>1520</v>
      </c>
      <c r="P515" s="36"/>
      <c r="Q515" s="22">
        <v>0</v>
      </c>
      <c r="R515" s="22">
        <v>49</v>
      </c>
      <c r="S515" s="22">
        <v>133</v>
      </c>
      <c r="T515" s="22">
        <v>63</v>
      </c>
      <c r="U515" s="22">
        <v>48</v>
      </c>
      <c r="V515" s="22">
        <v>19</v>
      </c>
      <c r="W515" s="22">
        <v>19</v>
      </c>
      <c r="X515" s="175">
        <f t="shared" si="37"/>
        <v>-29</v>
      </c>
      <c r="Y515" s="32">
        <f t="shared" si="36"/>
        <v>0</v>
      </c>
      <c r="Z515" s="40" t="s">
        <v>1167</v>
      </c>
      <c r="AA515" s="63"/>
      <c r="AB515" s="93"/>
      <c r="AC515" s="21"/>
      <c r="AD515" s="21">
        <v>279782</v>
      </c>
      <c r="AE515" s="160" t="s">
        <v>1355</v>
      </c>
      <c r="AF515" s="167"/>
      <c r="AG515" s="170"/>
      <c r="AH515" s="166"/>
      <c r="AI515" s="166" t="s">
        <v>1251</v>
      </c>
      <c r="AJ515" s="22"/>
      <c r="AK515" s="62" t="s">
        <v>498</v>
      </c>
    </row>
    <row r="516" spans="1:37" customFormat="1" x14ac:dyDescent="0.25">
      <c r="A516" s="154"/>
      <c r="B516" s="112">
        <v>36325</v>
      </c>
      <c r="C516" s="2"/>
      <c r="D516" s="1"/>
      <c r="E516" s="155" t="s">
        <v>1088</v>
      </c>
      <c r="F516" s="155" t="s">
        <v>1090</v>
      </c>
      <c r="G516" s="7" t="s">
        <v>1304</v>
      </c>
      <c r="H516" s="21">
        <v>6788</v>
      </c>
      <c r="I516" s="22"/>
      <c r="J516" s="158"/>
      <c r="K516" s="22"/>
      <c r="L516" s="155"/>
      <c r="M516" s="155"/>
      <c r="N516" s="22" t="s">
        <v>1320</v>
      </c>
      <c r="O516" s="22" t="s">
        <v>349</v>
      </c>
      <c r="P516" s="36"/>
      <c r="Q516" s="22">
        <v>178</v>
      </c>
      <c r="R516" s="22">
        <v>169</v>
      </c>
      <c r="S516" s="22">
        <v>166</v>
      </c>
      <c r="T516" s="22">
        <v>126</v>
      </c>
      <c r="U516" s="22">
        <v>286</v>
      </c>
      <c r="V516" s="22">
        <v>344</v>
      </c>
      <c r="W516" s="22">
        <v>344</v>
      </c>
      <c r="X516" s="175">
        <f t="shared" si="37"/>
        <v>58</v>
      </c>
      <c r="Y516" s="32">
        <f>+W516-V516</f>
        <v>0</v>
      </c>
      <c r="Z516" s="40" t="s">
        <v>1167</v>
      </c>
      <c r="AA516" s="63"/>
      <c r="AB516" s="93"/>
      <c r="AC516" s="21"/>
      <c r="AD516" s="21">
        <v>138848</v>
      </c>
      <c r="AE516" s="160" t="s">
        <v>1355</v>
      </c>
      <c r="AF516" s="167"/>
      <c r="AG516" s="170"/>
      <c r="AH516" s="166"/>
      <c r="AI516" s="166" t="s">
        <v>1251</v>
      </c>
      <c r="AJ516" s="22"/>
      <c r="AK516" s="215" t="s">
        <v>496</v>
      </c>
    </row>
    <row r="517" spans="1:37" customFormat="1" ht="21" x14ac:dyDescent="0.25">
      <c r="A517" s="38"/>
      <c r="B517" s="137" t="s">
        <v>782</v>
      </c>
      <c r="C517" s="44"/>
      <c r="D517" s="39"/>
      <c r="E517" s="44" t="s">
        <v>1169</v>
      </c>
      <c r="F517" s="44" t="s">
        <v>324</v>
      </c>
      <c r="G517" s="7" t="s">
        <v>1304</v>
      </c>
      <c r="H517" s="45">
        <v>9696</v>
      </c>
      <c r="I517" s="1">
        <v>601</v>
      </c>
      <c r="J517" s="1" t="s">
        <v>1303</v>
      </c>
      <c r="K517" s="1">
        <v>1</v>
      </c>
      <c r="L517" s="160" t="s">
        <v>1309</v>
      </c>
      <c r="M517" s="2" t="s">
        <v>325</v>
      </c>
      <c r="N517" s="93"/>
      <c r="O517" s="10" t="s">
        <v>293</v>
      </c>
      <c r="P517" s="36"/>
      <c r="Q517" s="22">
        <v>1</v>
      </c>
      <c r="R517" s="10">
        <v>0</v>
      </c>
      <c r="S517" s="10"/>
      <c r="T517" s="10"/>
      <c r="U517" s="10">
        <v>6000</v>
      </c>
      <c r="V517" s="10">
        <v>6675</v>
      </c>
      <c r="W517" s="10">
        <v>6044</v>
      </c>
      <c r="X517" s="175">
        <f t="shared" si="37"/>
        <v>44</v>
      </c>
      <c r="Y517" s="32">
        <f>+W517-V517</f>
        <v>-631</v>
      </c>
      <c r="Z517" s="115" t="s">
        <v>424</v>
      </c>
      <c r="AA517" s="63"/>
      <c r="AB517" s="93"/>
      <c r="AC517" s="21">
        <v>127290</v>
      </c>
      <c r="AD517" s="26">
        <v>624411</v>
      </c>
      <c r="AE517" s="163" t="s">
        <v>1355</v>
      </c>
      <c r="AF517" s="167">
        <v>8.5999999999999993E-2</v>
      </c>
      <c r="AG517" s="169">
        <v>9904</v>
      </c>
      <c r="AH517" s="166" t="s">
        <v>780</v>
      </c>
      <c r="AI517" s="166" t="s">
        <v>1251</v>
      </c>
      <c r="AJ517" s="39" t="s">
        <v>1367</v>
      </c>
      <c r="AK517" s="62" t="s">
        <v>900</v>
      </c>
    </row>
    <row r="518" spans="1:37" customFormat="1" ht="21" x14ac:dyDescent="0.25">
      <c r="A518" s="154"/>
      <c r="B518" s="112"/>
      <c r="C518" s="2"/>
      <c r="D518" s="1"/>
      <c r="E518" s="155" t="s">
        <v>1169</v>
      </c>
      <c r="F518" s="155" t="s">
        <v>269</v>
      </c>
      <c r="G518" s="7"/>
      <c r="H518" s="21">
        <v>9862</v>
      </c>
      <c r="I518" s="22"/>
      <c r="J518" s="158"/>
      <c r="K518" s="22"/>
      <c r="L518" s="155"/>
      <c r="M518" s="155"/>
      <c r="N518" s="22"/>
      <c r="O518" s="22" t="s">
        <v>1415</v>
      </c>
      <c r="P518" s="36"/>
      <c r="Q518" s="22"/>
      <c r="R518" s="22">
        <v>2822</v>
      </c>
      <c r="S518" s="22"/>
      <c r="T518" s="22"/>
      <c r="U518" s="22">
        <v>7888</v>
      </c>
      <c r="V518" s="22">
        <v>5133</v>
      </c>
      <c r="W518" s="22">
        <v>6455</v>
      </c>
      <c r="X518" s="175">
        <f t="shared" si="37"/>
        <v>-1433</v>
      </c>
      <c r="Y518" s="32">
        <f>+W518-V518</f>
        <v>1322</v>
      </c>
      <c r="Z518" s="40" t="s">
        <v>427</v>
      </c>
      <c r="AA518" s="63"/>
      <c r="AB518" s="93"/>
      <c r="AC518" s="21"/>
      <c r="AD518" s="21">
        <v>535119</v>
      </c>
      <c r="AE518" s="160"/>
      <c r="AF518" s="167"/>
      <c r="AG518" s="170"/>
      <c r="AH518" s="166"/>
      <c r="AI518" s="166"/>
      <c r="AJ518" s="22"/>
      <c r="AK518" s="62"/>
    </row>
    <row r="519" spans="1:37" customFormat="1" x14ac:dyDescent="0.25">
      <c r="A519" s="153"/>
      <c r="B519" s="112"/>
      <c r="C519" s="2"/>
      <c r="D519" s="1"/>
      <c r="E519" s="155" t="s">
        <v>409</v>
      </c>
      <c r="F519" s="155" t="s">
        <v>1405</v>
      </c>
      <c r="G519" s="7"/>
      <c r="H519" s="21">
        <v>435</v>
      </c>
      <c r="I519" s="1"/>
      <c r="J519" s="1"/>
      <c r="K519" s="1"/>
      <c r="L519" s="22"/>
      <c r="M519" s="2"/>
      <c r="N519" s="93"/>
      <c r="O519" s="30" t="s">
        <v>402</v>
      </c>
      <c r="P519" s="36"/>
      <c r="Q519" s="22"/>
      <c r="R519" s="22">
        <v>1435</v>
      </c>
      <c r="S519" s="22"/>
      <c r="T519" s="22"/>
      <c r="U519" s="22">
        <v>1380</v>
      </c>
      <c r="V519" s="22">
        <v>1124</v>
      </c>
      <c r="W519" s="22">
        <v>1124</v>
      </c>
      <c r="X519" s="175">
        <f t="shared" si="37"/>
        <v>-256</v>
      </c>
      <c r="Y519" s="32"/>
      <c r="Z519" s="40" t="s">
        <v>1167</v>
      </c>
      <c r="AA519" s="63"/>
      <c r="AB519" s="93"/>
      <c r="AC519" s="21"/>
      <c r="AD519" s="21">
        <v>584455</v>
      </c>
      <c r="AE519" s="22" t="s">
        <v>1136</v>
      </c>
      <c r="AF519" s="167"/>
      <c r="AG519" s="169"/>
      <c r="AH519" s="166"/>
      <c r="AI519" s="166"/>
      <c r="AJ519" s="22" t="s">
        <v>1136</v>
      </c>
      <c r="AK519" s="62" t="s">
        <v>503</v>
      </c>
    </row>
    <row r="520" spans="1:37" customFormat="1" x14ac:dyDescent="0.25">
      <c r="A520" s="154"/>
      <c r="B520" s="112" t="s">
        <v>782</v>
      </c>
      <c r="C520" s="2"/>
      <c r="D520" s="1"/>
      <c r="E520" s="155" t="s">
        <v>634</v>
      </c>
      <c r="F520" s="155" t="s">
        <v>1557</v>
      </c>
      <c r="G520" s="7" t="s">
        <v>1304</v>
      </c>
      <c r="H520" s="21">
        <v>4920</v>
      </c>
      <c r="I520" s="22">
        <v>487</v>
      </c>
      <c r="J520" s="158" t="s">
        <v>1303</v>
      </c>
      <c r="K520" s="22"/>
      <c r="L520" s="22" t="s">
        <v>1309</v>
      </c>
      <c r="M520" s="155" t="s">
        <v>1558</v>
      </c>
      <c r="N520" s="22"/>
      <c r="O520" s="161" t="s">
        <v>1520</v>
      </c>
      <c r="P520" s="36"/>
      <c r="Q520" s="22">
        <v>937</v>
      </c>
      <c r="R520" s="22">
        <v>647</v>
      </c>
      <c r="S520" s="22">
        <v>613</v>
      </c>
      <c r="T520" s="22">
        <v>656</v>
      </c>
      <c r="U520" s="22">
        <v>484</v>
      </c>
      <c r="V520" s="22">
        <v>459</v>
      </c>
      <c r="W520" s="22">
        <v>459</v>
      </c>
      <c r="X520" s="175">
        <f t="shared" si="37"/>
        <v>-25</v>
      </c>
      <c r="Y520" s="32">
        <f t="shared" ref="Y520:Y532" si="38">+W520-V520</f>
        <v>0</v>
      </c>
      <c r="Z520" s="40" t="s">
        <v>1167</v>
      </c>
      <c r="AA520" s="63"/>
      <c r="AB520" s="93"/>
      <c r="AC520" s="157">
        <v>361480</v>
      </c>
      <c r="AD520" s="157">
        <v>579133</v>
      </c>
      <c r="AE520" s="160" t="s">
        <v>1355</v>
      </c>
      <c r="AF520" s="167">
        <v>8.5000000000000006E-2</v>
      </c>
      <c r="AG520" s="169">
        <v>9812</v>
      </c>
      <c r="AH520" s="166" t="s">
        <v>916</v>
      </c>
      <c r="AI520" s="166" t="s">
        <v>1251</v>
      </c>
      <c r="AJ520" s="22" t="s">
        <v>1559</v>
      </c>
      <c r="AK520" s="62" t="s">
        <v>501</v>
      </c>
    </row>
    <row r="521" spans="1:37" customFormat="1" x14ac:dyDescent="0.25">
      <c r="A521" s="18"/>
      <c r="B521" s="137" t="s">
        <v>782</v>
      </c>
      <c r="C521" s="11"/>
      <c r="D521" s="10"/>
      <c r="E521" s="44" t="s">
        <v>1446</v>
      </c>
      <c r="F521" s="44" t="s">
        <v>467</v>
      </c>
      <c r="G521" s="7" t="s">
        <v>1304</v>
      </c>
      <c r="H521" s="45">
        <v>4275</v>
      </c>
      <c r="I521" s="1">
        <v>600</v>
      </c>
      <c r="J521" s="1" t="s">
        <v>1303</v>
      </c>
      <c r="K521" s="1"/>
      <c r="L521" s="22" t="s">
        <v>1309</v>
      </c>
      <c r="M521" s="2" t="s">
        <v>468</v>
      </c>
      <c r="N521" s="93"/>
      <c r="O521" s="10" t="s">
        <v>466</v>
      </c>
      <c r="P521" s="36"/>
      <c r="Q521" s="10">
        <v>20</v>
      </c>
      <c r="R521" s="10">
        <v>4</v>
      </c>
      <c r="S521" s="10">
        <v>11</v>
      </c>
      <c r="T521" s="10">
        <v>12</v>
      </c>
      <c r="U521" s="10">
        <v>14</v>
      </c>
      <c r="V521" s="10">
        <v>18</v>
      </c>
      <c r="W521" s="10">
        <v>18</v>
      </c>
      <c r="X521" s="175">
        <f t="shared" si="37"/>
        <v>4</v>
      </c>
      <c r="Y521" s="32">
        <f t="shared" si="38"/>
        <v>0</v>
      </c>
      <c r="Z521" s="40" t="s">
        <v>1167</v>
      </c>
      <c r="AA521" s="63"/>
      <c r="AB521" s="93"/>
      <c r="AC521" s="21">
        <v>360253</v>
      </c>
      <c r="AD521" s="26">
        <v>138042</v>
      </c>
      <c r="AE521" s="163" t="s">
        <v>1355</v>
      </c>
      <c r="AF521" s="167">
        <v>0.03</v>
      </c>
      <c r="AG521" s="169"/>
      <c r="AH521" s="166" t="s">
        <v>861</v>
      </c>
      <c r="AI521" s="166" t="s">
        <v>1251</v>
      </c>
      <c r="AJ521" s="39" t="s">
        <v>663</v>
      </c>
      <c r="AK521" s="62" t="s">
        <v>498</v>
      </c>
    </row>
    <row r="522" spans="1:37" s="212" customFormat="1" x14ac:dyDescent="0.25">
      <c r="A522" s="38"/>
      <c r="B522" s="137" t="s">
        <v>782</v>
      </c>
      <c r="C522" s="44"/>
      <c r="D522" s="39"/>
      <c r="E522" s="44" t="s">
        <v>1446</v>
      </c>
      <c r="F522" s="44" t="s">
        <v>825</v>
      </c>
      <c r="G522" s="7" t="s">
        <v>1304</v>
      </c>
      <c r="H522" s="45">
        <v>5772</v>
      </c>
      <c r="I522" s="1">
        <v>600</v>
      </c>
      <c r="J522" s="1" t="s">
        <v>1303</v>
      </c>
      <c r="K522" s="1"/>
      <c r="L522" s="22" t="s">
        <v>1309</v>
      </c>
      <c r="M522" s="2" t="s">
        <v>826</v>
      </c>
      <c r="N522" s="93"/>
      <c r="O522" s="10" t="s">
        <v>816</v>
      </c>
      <c r="P522" s="36"/>
      <c r="Q522" s="10">
        <v>52</v>
      </c>
      <c r="R522" s="10">
        <v>51</v>
      </c>
      <c r="S522" s="10">
        <v>55</v>
      </c>
      <c r="T522" s="10">
        <v>53</v>
      </c>
      <c r="U522" s="10">
        <v>60</v>
      </c>
      <c r="V522" s="10">
        <v>44</v>
      </c>
      <c r="W522" s="10">
        <v>44</v>
      </c>
      <c r="X522" s="175">
        <f t="shared" si="37"/>
        <v>-16</v>
      </c>
      <c r="Y522" s="32">
        <f t="shared" si="38"/>
        <v>0</v>
      </c>
      <c r="Z522" s="40" t="s">
        <v>1167</v>
      </c>
      <c r="AA522" s="63"/>
      <c r="AB522" s="93"/>
      <c r="AC522" s="21">
        <v>313338</v>
      </c>
      <c r="AD522" s="26">
        <v>156237</v>
      </c>
      <c r="AE522" s="163" t="s">
        <v>1318</v>
      </c>
      <c r="AF522" s="167">
        <v>2.5000000000000001E-2</v>
      </c>
      <c r="AG522" s="169"/>
      <c r="AH522" s="166" t="s">
        <v>861</v>
      </c>
      <c r="AI522" s="166" t="s">
        <v>1251</v>
      </c>
      <c r="AJ522" s="39" t="s">
        <v>1314</v>
      </c>
      <c r="AK522" s="62" t="s">
        <v>498</v>
      </c>
    </row>
    <row r="523" spans="1:37" customFormat="1" hidden="1" x14ac:dyDescent="0.25">
      <c r="A523" s="18"/>
      <c r="B523" s="137" t="s">
        <v>782</v>
      </c>
      <c r="C523" s="44"/>
      <c r="D523" s="39"/>
      <c r="E523" s="44" t="s">
        <v>830</v>
      </c>
      <c r="F523" s="44" t="s">
        <v>970</v>
      </c>
      <c r="G523" s="45" t="s">
        <v>1304</v>
      </c>
      <c r="H523" s="45">
        <v>6272</v>
      </c>
      <c r="I523" s="39">
        <v>441</v>
      </c>
      <c r="J523" s="39" t="s">
        <v>1303</v>
      </c>
      <c r="K523" s="39"/>
      <c r="L523" s="12" t="s">
        <v>1309</v>
      </c>
      <c r="M523" s="44" t="s">
        <v>832</v>
      </c>
      <c r="O523" s="10" t="s">
        <v>873</v>
      </c>
      <c r="P523" s="53"/>
      <c r="Q523" s="10"/>
      <c r="R523" s="10"/>
      <c r="S523" s="10"/>
      <c r="T523" s="10"/>
      <c r="U523" s="10"/>
      <c r="V523" s="10"/>
      <c r="W523" s="10"/>
      <c r="X523" s="175">
        <f t="shared" si="37"/>
        <v>0</v>
      </c>
      <c r="Y523" s="35">
        <f t="shared" si="38"/>
        <v>0</v>
      </c>
      <c r="Z523" s="40" t="s">
        <v>1066</v>
      </c>
      <c r="AA523" s="62"/>
      <c r="AC523" s="26">
        <v>358935</v>
      </c>
      <c r="AD523" s="26">
        <v>135675</v>
      </c>
      <c r="AE523" s="39" t="s">
        <v>1318</v>
      </c>
      <c r="AF523" s="128">
        <v>0.33</v>
      </c>
      <c r="AG523" s="125">
        <v>9905</v>
      </c>
      <c r="AH523" s="52" t="s">
        <v>780</v>
      </c>
      <c r="AI523" s="52" t="s">
        <v>1251</v>
      </c>
      <c r="AJ523" s="39" t="s">
        <v>716</v>
      </c>
    </row>
    <row r="524" spans="1:37" customFormat="1" x14ac:dyDescent="0.25">
      <c r="A524" s="153"/>
      <c r="B524" s="112" t="s">
        <v>782</v>
      </c>
      <c r="C524" s="2"/>
      <c r="D524" s="1"/>
      <c r="E524" s="2" t="s">
        <v>695</v>
      </c>
      <c r="F524" s="2" t="s">
        <v>173</v>
      </c>
      <c r="G524" s="7" t="s">
        <v>1304</v>
      </c>
      <c r="H524" s="7">
        <v>9685</v>
      </c>
      <c r="I524" s="1">
        <v>550</v>
      </c>
      <c r="J524" s="1" t="s">
        <v>1303</v>
      </c>
      <c r="K524" s="1"/>
      <c r="L524" s="160" t="s">
        <v>1309</v>
      </c>
      <c r="M524" s="2" t="s">
        <v>174</v>
      </c>
      <c r="N524" s="93"/>
      <c r="O524" s="22" t="s">
        <v>1520</v>
      </c>
      <c r="P524" s="36"/>
      <c r="Q524" s="22">
        <v>206</v>
      </c>
      <c r="R524" s="22">
        <v>173</v>
      </c>
      <c r="S524" s="22">
        <v>163</v>
      </c>
      <c r="T524" s="22">
        <v>163</v>
      </c>
      <c r="U524" s="22">
        <v>153</v>
      </c>
      <c r="V524" s="22">
        <v>139</v>
      </c>
      <c r="W524" s="22">
        <v>139</v>
      </c>
      <c r="X524" s="175">
        <f t="shared" si="37"/>
        <v>-14</v>
      </c>
      <c r="Y524" s="32">
        <f t="shared" si="38"/>
        <v>0</v>
      </c>
      <c r="Z524" s="40" t="s">
        <v>1167</v>
      </c>
      <c r="AA524" s="63"/>
      <c r="AB524" s="93"/>
      <c r="AC524" s="21">
        <v>132616</v>
      </c>
      <c r="AD524" s="157">
        <v>248551</v>
      </c>
      <c r="AE524" s="163" t="s">
        <v>1355</v>
      </c>
      <c r="AF524" s="143">
        <v>4.7E-2</v>
      </c>
      <c r="AG524" s="60">
        <v>9808</v>
      </c>
      <c r="AH524" s="22" t="s">
        <v>527</v>
      </c>
      <c r="AI524" s="166" t="s">
        <v>1251</v>
      </c>
      <c r="AJ524" s="1" t="s">
        <v>175</v>
      </c>
      <c r="AK524" s="62" t="s">
        <v>498</v>
      </c>
    </row>
    <row r="525" spans="1:37" customFormat="1" x14ac:dyDescent="0.25">
      <c r="A525" s="154"/>
      <c r="B525" s="112" t="s">
        <v>782</v>
      </c>
      <c r="C525" s="155"/>
      <c r="D525" s="22"/>
      <c r="E525" s="2" t="s">
        <v>489</v>
      </c>
      <c r="F525" s="2" t="s">
        <v>490</v>
      </c>
      <c r="G525" s="7" t="s">
        <v>1304</v>
      </c>
      <c r="H525" s="7">
        <v>6723</v>
      </c>
      <c r="I525" s="1">
        <v>649</v>
      </c>
      <c r="J525" s="1" t="s">
        <v>1303</v>
      </c>
      <c r="K525" s="1"/>
      <c r="L525" s="22" t="s">
        <v>1309</v>
      </c>
      <c r="M525" s="2" t="s">
        <v>491</v>
      </c>
      <c r="N525" s="93"/>
      <c r="O525" s="22" t="s">
        <v>466</v>
      </c>
      <c r="P525" s="36"/>
      <c r="Q525" s="22">
        <v>85</v>
      </c>
      <c r="R525" s="22">
        <v>106</v>
      </c>
      <c r="S525" s="22">
        <v>57</v>
      </c>
      <c r="T525" s="22">
        <v>52</v>
      </c>
      <c r="U525" s="22">
        <v>42</v>
      </c>
      <c r="V525" s="22">
        <v>26</v>
      </c>
      <c r="W525" s="22">
        <v>26</v>
      </c>
      <c r="X525" s="175">
        <f t="shared" si="37"/>
        <v>-16</v>
      </c>
      <c r="Y525" s="32">
        <f t="shared" si="38"/>
        <v>0</v>
      </c>
      <c r="Z525" s="40" t="s">
        <v>1167</v>
      </c>
      <c r="AA525" s="63"/>
      <c r="AB525" s="93"/>
      <c r="AC525" s="21">
        <v>346130</v>
      </c>
      <c r="AD525" s="21">
        <v>136119</v>
      </c>
      <c r="AE525" s="163" t="s">
        <v>1355</v>
      </c>
      <c r="AF525" s="167">
        <v>0.08</v>
      </c>
      <c r="AG525" s="169">
        <v>9812</v>
      </c>
      <c r="AH525" s="166" t="s">
        <v>916</v>
      </c>
      <c r="AI525" s="166" t="s">
        <v>1251</v>
      </c>
      <c r="AJ525" s="1" t="s">
        <v>737</v>
      </c>
      <c r="AK525" s="62" t="s">
        <v>497</v>
      </c>
    </row>
    <row r="526" spans="1:37" customFormat="1" x14ac:dyDescent="0.25">
      <c r="A526" s="154"/>
      <c r="B526" s="112" t="s">
        <v>782</v>
      </c>
      <c r="C526" s="2"/>
      <c r="D526" s="1"/>
      <c r="E526" s="2" t="s">
        <v>1035</v>
      </c>
      <c r="F526" s="2" t="s">
        <v>1036</v>
      </c>
      <c r="G526" s="7" t="s">
        <v>1304</v>
      </c>
      <c r="H526" s="7">
        <v>5252</v>
      </c>
      <c r="I526" s="1">
        <v>650</v>
      </c>
      <c r="J526" s="1" t="s">
        <v>1303</v>
      </c>
      <c r="K526" s="1"/>
      <c r="L526" s="22" t="s">
        <v>1309</v>
      </c>
      <c r="M526" s="2" t="s">
        <v>1037</v>
      </c>
      <c r="N526" s="93"/>
      <c r="O526" s="22" t="s">
        <v>1033</v>
      </c>
      <c r="P526" s="36"/>
      <c r="Q526" s="22">
        <v>97</v>
      </c>
      <c r="R526" s="22">
        <v>1</v>
      </c>
      <c r="S526" s="22">
        <v>29</v>
      </c>
      <c r="T526" s="22">
        <v>29</v>
      </c>
      <c r="U526" s="22">
        <v>1</v>
      </c>
      <c r="V526" s="22">
        <v>1</v>
      </c>
      <c r="W526" s="22">
        <v>1</v>
      </c>
      <c r="X526" s="175">
        <f t="shared" si="37"/>
        <v>0</v>
      </c>
      <c r="Y526" s="32">
        <f t="shared" si="38"/>
        <v>0</v>
      </c>
      <c r="Z526" s="40" t="s">
        <v>1167</v>
      </c>
      <c r="AA526" s="63"/>
      <c r="AB526" s="93"/>
      <c r="AC526" s="21">
        <v>309930</v>
      </c>
      <c r="AD526" s="21">
        <v>132899</v>
      </c>
      <c r="AE526" s="163" t="s">
        <v>1318</v>
      </c>
      <c r="AF526" s="143">
        <v>4.4999999999999998E-2</v>
      </c>
      <c r="AG526" s="169"/>
      <c r="AH526" s="166" t="s">
        <v>861</v>
      </c>
      <c r="AI526" s="166" t="s">
        <v>1251</v>
      </c>
      <c r="AJ526" s="1" t="s">
        <v>1314</v>
      </c>
      <c r="AK526" s="62" t="s">
        <v>497</v>
      </c>
    </row>
    <row r="527" spans="1:37" customFormat="1" x14ac:dyDescent="0.25">
      <c r="A527" s="18"/>
      <c r="B527" s="137" t="s">
        <v>782</v>
      </c>
      <c r="C527" s="41"/>
      <c r="D527" s="10"/>
      <c r="E527" s="44" t="s">
        <v>1035</v>
      </c>
      <c r="F527" s="44" t="s">
        <v>1041</v>
      </c>
      <c r="G527" s="7" t="s">
        <v>1304</v>
      </c>
      <c r="H527" s="45">
        <v>5404</v>
      </c>
      <c r="I527" s="1">
        <v>649</v>
      </c>
      <c r="J527" s="1" t="s">
        <v>1303</v>
      </c>
      <c r="K527" s="1"/>
      <c r="L527" s="22" t="s">
        <v>1309</v>
      </c>
      <c r="M527" s="2" t="s">
        <v>1037</v>
      </c>
      <c r="N527" s="93"/>
      <c r="O527" s="10" t="s">
        <v>1033</v>
      </c>
      <c r="P527" s="36"/>
      <c r="Q527" s="10">
        <v>43</v>
      </c>
      <c r="R527" s="10">
        <v>67</v>
      </c>
      <c r="S527" s="10">
        <v>67</v>
      </c>
      <c r="T527" s="10">
        <v>67</v>
      </c>
      <c r="U527" s="10">
        <v>67</v>
      </c>
      <c r="V527" s="10">
        <v>67</v>
      </c>
      <c r="W527" s="10">
        <v>67</v>
      </c>
      <c r="X527" s="175">
        <f t="shared" si="37"/>
        <v>0</v>
      </c>
      <c r="Y527" s="32">
        <f t="shared" si="38"/>
        <v>0</v>
      </c>
      <c r="Z527" s="40" t="s">
        <v>1167</v>
      </c>
      <c r="AA527" s="63"/>
      <c r="AB527" s="93"/>
      <c r="AC527" s="21">
        <v>309931</v>
      </c>
      <c r="AD527" s="26">
        <v>132899</v>
      </c>
      <c r="AE527" s="163" t="s">
        <v>1318</v>
      </c>
      <c r="AF527" s="143">
        <v>4.4999999999999998E-2</v>
      </c>
      <c r="AG527" s="169"/>
      <c r="AH527" s="166" t="s">
        <v>861</v>
      </c>
      <c r="AI527" s="166" t="s">
        <v>1251</v>
      </c>
      <c r="AJ527" s="39" t="s">
        <v>1314</v>
      </c>
      <c r="AK527" s="62" t="s">
        <v>497</v>
      </c>
    </row>
    <row r="528" spans="1:37" customFormat="1" x14ac:dyDescent="0.25">
      <c r="A528" s="38"/>
      <c r="B528" s="137" t="s">
        <v>782</v>
      </c>
      <c r="C528" s="44"/>
      <c r="D528" s="39"/>
      <c r="E528" s="44" t="s">
        <v>1035</v>
      </c>
      <c r="F528" s="44" t="s">
        <v>1053</v>
      </c>
      <c r="G528" s="7" t="s">
        <v>1304</v>
      </c>
      <c r="H528" s="45">
        <v>6678</v>
      </c>
      <c r="I528" s="1">
        <v>649</v>
      </c>
      <c r="J528" s="1" t="s">
        <v>1303</v>
      </c>
      <c r="K528" s="1"/>
      <c r="L528" s="22" t="s">
        <v>1309</v>
      </c>
      <c r="M528" s="2" t="s">
        <v>1037</v>
      </c>
      <c r="N528" s="93"/>
      <c r="O528" s="10" t="s">
        <v>1033</v>
      </c>
      <c r="P528" s="36"/>
      <c r="Q528" s="10">
        <v>43</v>
      </c>
      <c r="R528" s="10">
        <v>1</v>
      </c>
      <c r="S528" s="10">
        <v>43</v>
      </c>
      <c r="T528" s="10">
        <v>43</v>
      </c>
      <c r="U528" s="10">
        <v>1</v>
      </c>
      <c r="V528" s="10">
        <v>1</v>
      </c>
      <c r="W528" s="10">
        <v>1</v>
      </c>
      <c r="X528" s="175">
        <f t="shared" si="37"/>
        <v>0</v>
      </c>
      <c r="Y528" s="32">
        <f t="shared" si="38"/>
        <v>0</v>
      </c>
      <c r="Z528" s="40" t="s">
        <v>1167</v>
      </c>
      <c r="AA528" s="63"/>
      <c r="AB528" s="93"/>
      <c r="AC528" s="21">
        <v>309929</v>
      </c>
      <c r="AD528" s="26">
        <v>132899</v>
      </c>
      <c r="AE528" s="163" t="s">
        <v>1318</v>
      </c>
      <c r="AF528" s="143">
        <v>4.4999999999999998E-2</v>
      </c>
      <c r="AG528" s="169"/>
      <c r="AH528" s="166" t="s">
        <v>861</v>
      </c>
      <c r="AI528" s="166" t="s">
        <v>1251</v>
      </c>
      <c r="AJ528" s="39" t="s">
        <v>1314</v>
      </c>
      <c r="AK528" s="62" t="s">
        <v>497</v>
      </c>
    </row>
    <row r="529" spans="1:37" customFormat="1" ht="21" hidden="1" x14ac:dyDescent="0.25">
      <c r="A529" s="153"/>
      <c r="B529" s="112" t="s">
        <v>782</v>
      </c>
      <c r="C529" s="2"/>
      <c r="D529" s="1"/>
      <c r="E529" s="2" t="s">
        <v>834</v>
      </c>
      <c r="F529" s="2" t="s">
        <v>974</v>
      </c>
      <c r="G529" s="7" t="s">
        <v>1304</v>
      </c>
      <c r="H529" s="7">
        <v>6575</v>
      </c>
      <c r="I529" s="1">
        <v>441</v>
      </c>
      <c r="J529" s="1" t="s">
        <v>1303</v>
      </c>
      <c r="K529" s="1"/>
      <c r="L529" s="22" t="s">
        <v>1309</v>
      </c>
      <c r="M529" s="2" t="s">
        <v>836</v>
      </c>
      <c r="N529" s="93"/>
      <c r="O529" s="22" t="s">
        <v>873</v>
      </c>
      <c r="P529" s="36"/>
      <c r="Q529" s="22">
        <v>139</v>
      </c>
      <c r="R529" s="10"/>
      <c r="S529" s="10"/>
      <c r="T529" s="10"/>
      <c r="U529" s="10"/>
      <c r="V529" s="10"/>
      <c r="W529" s="10"/>
      <c r="X529" s="175">
        <f t="shared" si="37"/>
        <v>0</v>
      </c>
      <c r="Y529" s="32">
        <f t="shared" si="38"/>
        <v>0</v>
      </c>
      <c r="Z529" s="40" t="s">
        <v>1547</v>
      </c>
      <c r="AA529" s="63"/>
      <c r="AB529" s="93"/>
      <c r="AC529" s="21">
        <v>309690</v>
      </c>
      <c r="AD529" s="21">
        <v>139459</v>
      </c>
      <c r="AE529" s="163" t="s">
        <v>1318</v>
      </c>
      <c r="AF529" s="167">
        <v>0.06</v>
      </c>
      <c r="AG529" s="169"/>
      <c r="AH529" s="166" t="s">
        <v>861</v>
      </c>
      <c r="AI529" s="166" t="s">
        <v>1251</v>
      </c>
      <c r="AJ529" s="1" t="s">
        <v>1314</v>
      </c>
      <c r="AK529" s="62" t="s">
        <v>498</v>
      </c>
    </row>
    <row r="530" spans="1:37" customFormat="1" ht="21" x14ac:dyDescent="0.25">
      <c r="A530" s="153"/>
      <c r="B530" s="112" t="s">
        <v>782</v>
      </c>
      <c r="C530" s="2"/>
      <c r="D530" s="1"/>
      <c r="E530" s="2" t="s">
        <v>168</v>
      </c>
      <c r="F530" s="2" t="s">
        <v>586</v>
      </c>
      <c r="G530" s="45" t="s">
        <v>1304</v>
      </c>
      <c r="H530" s="7">
        <v>9702</v>
      </c>
      <c r="I530" s="39">
        <v>555</v>
      </c>
      <c r="J530" s="39" t="s">
        <v>1303</v>
      </c>
      <c r="K530" s="39"/>
      <c r="L530" s="10" t="s">
        <v>1309</v>
      </c>
      <c r="M530" s="44" t="s">
        <v>168</v>
      </c>
      <c r="O530" s="22" t="s">
        <v>556</v>
      </c>
      <c r="P530" s="53"/>
      <c r="Q530" s="10">
        <v>1429</v>
      </c>
      <c r="R530" s="22">
        <v>251</v>
      </c>
      <c r="S530" s="22">
        <v>251</v>
      </c>
      <c r="T530" s="22">
        <v>251</v>
      </c>
      <c r="U530" s="22">
        <v>251</v>
      </c>
      <c r="V530" s="22">
        <v>251</v>
      </c>
      <c r="W530" s="22">
        <v>251</v>
      </c>
      <c r="X530" s="175">
        <f t="shared" si="37"/>
        <v>0</v>
      </c>
      <c r="Y530" s="35">
        <f t="shared" si="38"/>
        <v>0</v>
      </c>
      <c r="Z530" s="40" t="s">
        <v>1167</v>
      </c>
      <c r="AA530" s="62"/>
      <c r="AC530" s="26">
        <v>127293</v>
      </c>
      <c r="AD530" s="21">
        <v>125780</v>
      </c>
      <c r="AE530" s="48" t="s">
        <v>1355</v>
      </c>
      <c r="AF530" s="128">
        <v>7.4999999999999997E-2</v>
      </c>
      <c r="AG530" s="125"/>
      <c r="AH530" s="52" t="s">
        <v>860</v>
      </c>
      <c r="AI530" s="52" t="s">
        <v>1251</v>
      </c>
      <c r="AJ530" s="1" t="s">
        <v>587</v>
      </c>
      <c r="AK530" s="62" t="s">
        <v>500</v>
      </c>
    </row>
    <row r="531" spans="1:37" customFormat="1" x14ac:dyDescent="0.25">
      <c r="A531" s="154"/>
      <c r="B531" s="112">
        <v>36423</v>
      </c>
      <c r="C531" s="2"/>
      <c r="D531" s="1"/>
      <c r="E531" s="155" t="s">
        <v>186</v>
      </c>
      <c r="F531" s="155" t="s">
        <v>187</v>
      </c>
      <c r="G531" s="7" t="s">
        <v>1304</v>
      </c>
      <c r="H531" s="21">
        <v>9799</v>
      </c>
      <c r="I531" s="22"/>
      <c r="J531" s="158"/>
      <c r="K531" s="22"/>
      <c r="L531" s="155"/>
      <c r="M531" s="155" t="s">
        <v>188</v>
      </c>
      <c r="N531" s="22" t="s">
        <v>1320</v>
      </c>
      <c r="O531" s="161" t="s">
        <v>1520</v>
      </c>
      <c r="P531" s="36"/>
      <c r="Q531" s="22">
        <v>6</v>
      </c>
      <c r="R531" s="22">
        <v>9</v>
      </c>
      <c r="S531" s="22">
        <v>6</v>
      </c>
      <c r="T531" s="22">
        <v>6</v>
      </c>
      <c r="U531" s="22">
        <v>10</v>
      </c>
      <c r="V531" s="22">
        <v>13</v>
      </c>
      <c r="W531" s="22">
        <v>13</v>
      </c>
      <c r="X531" s="175">
        <f t="shared" si="37"/>
        <v>3</v>
      </c>
      <c r="Y531" s="32">
        <f t="shared" si="38"/>
        <v>0</v>
      </c>
      <c r="Z531" s="40" t="s">
        <v>1167</v>
      </c>
      <c r="AA531" s="63"/>
      <c r="AB531" s="93"/>
      <c r="AC531" s="21"/>
      <c r="AD531" s="21">
        <v>133121</v>
      </c>
      <c r="AE531" s="160" t="s">
        <v>1355</v>
      </c>
      <c r="AF531" s="167"/>
      <c r="AG531" s="170"/>
      <c r="AH531" s="166"/>
      <c r="AI531" s="166" t="s">
        <v>1251</v>
      </c>
      <c r="AJ531" s="22" t="s">
        <v>1136</v>
      </c>
      <c r="AK531" s="62" t="s">
        <v>500</v>
      </c>
    </row>
    <row r="532" spans="1:37" customFormat="1" x14ac:dyDescent="0.25">
      <c r="A532" s="153"/>
      <c r="B532" s="112" t="s">
        <v>782</v>
      </c>
      <c r="C532" s="2"/>
      <c r="D532" s="1"/>
      <c r="E532" s="2" t="s">
        <v>300</v>
      </c>
      <c r="F532" s="2" t="s">
        <v>301</v>
      </c>
      <c r="G532" s="7" t="s">
        <v>1304</v>
      </c>
      <c r="H532" s="7">
        <v>5191</v>
      </c>
      <c r="I532" s="1">
        <v>601</v>
      </c>
      <c r="J532" s="1" t="s">
        <v>1303</v>
      </c>
      <c r="K532" s="1"/>
      <c r="L532" s="22" t="s">
        <v>1309</v>
      </c>
      <c r="M532" s="2" t="s">
        <v>302</v>
      </c>
      <c r="N532" s="93"/>
      <c r="O532" s="22" t="s">
        <v>293</v>
      </c>
      <c r="P532" s="36"/>
      <c r="Q532" s="22">
        <v>381</v>
      </c>
      <c r="R532" s="22">
        <v>338</v>
      </c>
      <c r="S532" s="22">
        <v>441</v>
      </c>
      <c r="T532" s="22">
        <v>416</v>
      </c>
      <c r="U532" s="22">
        <v>316</v>
      </c>
      <c r="V532" s="22">
        <v>330</v>
      </c>
      <c r="W532" s="22">
        <v>330</v>
      </c>
      <c r="X532" s="175">
        <f t="shared" si="37"/>
        <v>14</v>
      </c>
      <c r="Y532" s="32">
        <f t="shared" si="38"/>
        <v>0</v>
      </c>
      <c r="Z532" s="40" t="s">
        <v>1167</v>
      </c>
      <c r="AA532" s="115"/>
      <c r="AB532" s="93"/>
      <c r="AC532" s="21">
        <v>313290</v>
      </c>
      <c r="AD532" s="21">
        <v>138661</v>
      </c>
      <c r="AE532" s="163" t="s">
        <v>1355</v>
      </c>
      <c r="AF532" s="167">
        <v>0.03</v>
      </c>
      <c r="AG532" s="169"/>
      <c r="AH532" s="166" t="s">
        <v>861</v>
      </c>
      <c r="AI532" s="166" t="s">
        <v>1251</v>
      </c>
      <c r="AJ532" s="1" t="s">
        <v>681</v>
      </c>
      <c r="AK532" s="62" t="s">
        <v>500</v>
      </c>
    </row>
    <row r="533" spans="1:37" customFormat="1" x14ac:dyDescent="0.25">
      <c r="A533" s="153"/>
      <c r="B533" s="112"/>
      <c r="C533" s="2"/>
      <c r="D533" s="1"/>
      <c r="E533" s="155" t="s">
        <v>302</v>
      </c>
      <c r="F533" s="155" t="s">
        <v>1405</v>
      </c>
      <c r="G533" s="21">
        <v>435</v>
      </c>
      <c r="H533" s="21">
        <v>435</v>
      </c>
      <c r="I533" s="1"/>
      <c r="J533" s="1"/>
      <c r="K533" s="1"/>
      <c r="L533" s="22"/>
      <c r="M533" s="2"/>
      <c r="N533" s="93"/>
      <c r="O533" s="30" t="s">
        <v>402</v>
      </c>
      <c r="P533" s="36"/>
      <c r="Q533" s="22"/>
      <c r="R533" s="22">
        <v>155</v>
      </c>
      <c r="S533" s="22"/>
      <c r="T533" s="22"/>
      <c r="U533" s="22">
        <v>149</v>
      </c>
      <c r="V533" s="22">
        <v>149</v>
      </c>
      <c r="W533" s="22">
        <v>149</v>
      </c>
      <c r="X533" s="175">
        <f t="shared" si="37"/>
        <v>0</v>
      </c>
      <c r="Y533" s="32"/>
      <c r="Z533" s="40" t="s">
        <v>1167</v>
      </c>
      <c r="AA533" s="63"/>
      <c r="AB533" s="93"/>
      <c r="AC533" s="21"/>
      <c r="AD533" s="21">
        <v>584669</v>
      </c>
      <c r="AE533" s="22" t="s">
        <v>1136</v>
      </c>
      <c r="AF533" s="167"/>
      <c r="AG533" s="169"/>
      <c r="AH533" s="166"/>
      <c r="AI533" s="166"/>
      <c r="AJ533" s="22" t="s">
        <v>1136</v>
      </c>
      <c r="AK533" s="62" t="s">
        <v>503</v>
      </c>
    </row>
    <row r="534" spans="1:37" customFormat="1" x14ac:dyDescent="0.25">
      <c r="A534" s="154"/>
      <c r="B534" s="112">
        <v>36325</v>
      </c>
      <c r="C534" s="2"/>
      <c r="D534" s="1"/>
      <c r="E534" s="155" t="s">
        <v>29</v>
      </c>
      <c r="F534" s="155" t="s">
        <v>30</v>
      </c>
      <c r="G534" s="7" t="s">
        <v>1304</v>
      </c>
      <c r="H534" s="21">
        <v>2697</v>
      </c>
      <c r="I534" s="22"/>
      <c r="J534" s="158"/>
      <c r="K534" s="22"/>
      <c r="L534" s="155"/>
      <c r="M534" s="155"/>
      <c r="N534" s="22" t="s">
        <v>1320</v>
      </c>
      <c r="O534" s="10" t="s">
        <v>873</v>
      </c>
      <c r="P534" s="36"/>
      <c r="Q534" s="22"/>
      <c r="R534" s="22">
        <v>0</v>
      </c>
      <c r="S534" s="22">
        <v>0</v>
      </c>
      <c r="T534" s="22">
        <v>0</v>
      </c>
      <c r="U534" s="22">
        <v>0</v>
      </c>
      <c r="V534" s="22">
        <v>589</v>
      </c>
      <c r="W534" s="22">
        <v>589</v>
      </c>
      <c r="X534" s="175">
        <f t="shared" si="37"/>
        <v>589</v>
      </c>
      <c r="Y534" s="32">
        <f t="shared" ref="Y534:Y555" si="39">+W534-V534</f>
        <v>0</v>
      </c>
      <c r="Z534" s="40" t="s">
        <v>1167</v>
      </c>
      <c r="AA534" s="63"/>
      <c r="AB534" s="93"/>
      <c r="AC534" s="21"/>
      <c r="AD534" s="21">
        <v>667363</v>
      </c>
      <c r="AE534" s="160" t="s">
        <v>1355</v>
      </c>
      <c r="AF534" s="167"/>
      <c r="AG534" s="170"/>
      <c r="AH534" s="166"/>
      <c r="AI534" s="166" t="s">
        <v>1251</v>
      </c>
      <c r="AJ534" s="21" t="s">
        <v>1216</v>
      </c>
      <c r="AK534" s="62" t="s">
        <v>500</v>
      </c>
    </row>
    <row r="535" spans="1:37" customFormat="1" x14ac:dyDescent="0.25">
      <c r="A535" s="153"/>
      <c r="B535" s="112" t="s">
        <v>782</v>
      </c>
      <c r="C535" s="2"/>
      <c r="D535" s="1"/>
      <c r="E535" s="2" t="s">
        <v>878</v>
      </c>
      <c r="F535" s="2" t="s">
        <v>879</v>
      </c>
      <c r="G535" s="7" t="s">
        <v>1304</v>
      </c>
      <c r="H535" s="7">
        <v>2650</v>
      </c>
      <c r="I535" s="1">
        <v>757</v>
      </c>
      <c r="J535" s="1" t="s">
        <v>1303</v>
      </c>
      <c r="K535" s="1"/>
      <c r="L535" s="22" t="s">
        <v>1309</v>
      </c>
      <c r="M535" s="2" t="s">
        <v>880</v>
      </c>
      <c r="N535" s="93"/>
      <c r="O535" s="22" t="s">
        <v>873</v>
      </c>
      <c r="P535" s="36"/>
      <c r="Q535" s="22">
        <v>10</v>
      </c>
      <c r="R535" s="22">
        <v>15</v>
      </c>
      <c r="S535" s="22">
        <v>11</v>
      </c>
      <c r="T535" s="22">
        <v>15</v>
      </c>
      <c r="U535" s="22">
        <v>16</v>
      </c>
      <c r="V535" s="22">
        <v>16</v>
      </c>
      <c r="W535" s="22">
        <v>16</v>
      </c>
      <c r="X535" s="175">
        <f t="shared" si="37"/>
        <v>0</v>
      </c>
      <c r="Y535" s="32">
        <f t="shared" si="39"/>
        <v>0</v>
      </c>
      <c r="Z535" s="40" t="s">
        <v>1167</v>
      </c>
      <c r="AA535" s="63"/>
      <c r="AB535" s="93"/>
      <c r="AC535" s="21">
        <v>309798</v>
      </c>
      <c r="AD535" s="21">
        <v>139092</v>
      </c>
      <c r="AE535" s="163" t="s">
        <v>1318</v>
      </c>
      <c r="AF535" s="167">
        <v>0.06</v>
      </c>
      <c r="AG535" s="169"/>
      <c r="AH535" s="166" t="s">
        <v>861</v>
      </c>
      <c r="AI535" s="166" t="s">
        <v>1251</v>
      </c>
      <c r="AJ535" s="1" t="s">
        <v>1314</v>
      </c>
      <c r="AK535" s="62" t="s">
        <v>497</v>
      </c>
    </row>
    <row r="536" spans="1:37" customFormat="1" x14ac:dyDescent="0.25">
      <c r="A536" s="153"/>
      <c r="B536" s="112">
        <v>36325</v>
      </c>
      <c r="C536" s="2"/>
      <c r="D536" s="1"/>
      <c r="E536" s="152" t="s">
        <v>1399</v>
      </c>
      <c r="F536" s="109" t="s">
        <v>1400</v>
      </c>
      <c r="G536" s="7" t="s">
        <v>1304</v>
      </c>
      <c r="H536" s="208">
        <v>9823</v>
      </c>
      <c r="I536" s="22"/>
      <c r="J536" s="158"/>
      <c r="K536" s="22"/>
      <c r="L536" s="155"/>
      <c r="M536" s="155" t="s">
        <v>883</v>
      </c>
      <c r="N536" s="22" t="s">
        <v>1320</v>
      </c>
      <c r="O536" s="214" t="s">
        <v>1520</v>
      </c>
      <c r="P536" s="36"/>
      <c r="Q536" s="159">
        <v>151</v>
      </c>
      <c r="R536" s="159">
        <v>208</v>
      </c>
      <c r="S536" s="159">
        <v>182</v>
      </c>
      <c r="T536" s="159">
        <v>178</v>
      </c>
      <c r="U536" s="159">
        <v>199</v>
      </c>
      <c r="V536" s="159">
        <v>172</v>
      </c>
      <c r="W536" s="159">
        <v>172</v>
      </c>
      <c r="X536" s="175">
        <f t="shared" si="37"/>
        <v>-27</v>
      </c>
      <c r="Y536" s="32">
        <f t="shared" si="39"/>
        <v>0</v>
      </c>
      <c r="Z536" s="40" t="s">
        <v>1167</v>
      </c>
      <c r="AA536" s="209"/>
      <c r="AB536" s="210"/>
      <c r="AC536" s="208"/>
      <c r="AD536" s="208">
        <v>203301</v>
      </c>
      <c r="AE536" s="211" t="s">
        <v>1355</v>
      </c>
      <c r="AF536" s="167">
        <v>6.5000000000000002E-2</v>
      </c>
      <c r="AG536" s="170"/>
      <c r="AH536" s="166" t="s">
        <v>861</v>
      </c>
      <c r="AI536" s="166" t="s">
        <v>1251</v>
      </c>
      <c r="AJ536" s="159" t="s">
        <v>1321</v>
      </c>
      <c r="AK536" s="62" t="s">
        <v>496</v>
      </c>
    </row>
    <row r="537" spans="1:37" customFormat="1" x14ac:dyDescent="0.25">
      <c r="A537" s="38"/>
      <c r="B537" s="137">
        <v>36325</v>
      </c>
      <c r="C537" s="44"/>
      <c r="D537" s="39"/>
      <c r="E537" s="152" t="s">
        <v>1399</v>
      </c>
      <c r="F537" s="152" t="s">
        <v>1401</v>
      </c>
      <c r="G537" s="45" t="s">
        <v>1304</v>
      </c>
      <c r="H537" s="213">
        <v>9825</v>
      </c>
      <c r="I537" s="10"/>
      <c r="J537" s="27"/>
      <c r="K537" s="10"/>
      <c r="L537" s="11"/>
      <c r="M537" s="11" t="s">
        <v>883</v>
      </c>
      <c r="N537" s="10" t="s">
        <v>1320</v>
      </c>
      <c r="O537" s="214" t="s">
        <v>1520</v>
      </c>
      <c r="P537" s="53"/>
      <c r="Q537" s="17">
        <v>464</v>
      </c>
      <c r="R537" s="17">
        <v>17</v>
      </c>
      <c r="S537" s="17">
        <v>234</v>
      </c>
      <c r="T537" s="17">
        <v>204</v>
      </c>
      <c r="U537" s="17">
        <v>50</v>
      </c>
      <c r="V537" s="17">
        <v>42</v>
      </c>
      <c r="W537" s="17">
        <v>42</v>
      </c>
      <c r="X537" s="175">
        <f t="shared" si="37"/>
        <v>-8</v>
      </c>
      <c r="Y537" s="35">
        <f t="shared" si="39"/>
        <v>0</v>
      </c>
      <c r="Z537" s="40" t="s">
        <v>1167</v>
      </c>
      <c r="AA537" s="215"/>
      <c r="AB537" s="212"/>
      <c r="AC537" s="213"/>
      <c r="AD537" s="213">
        <v>203284</v>
      </c>
      <c r="AE537" s="216" t="s">
        <v>1355</v>
      </c>
      <c r="AF537" s="128">
        <v>6.5000000000000002E-2</v>
      </c>
      <c r="AG537" s="126"/>
      <c r="AH537" s="52" t="s">
        <v>861</v>
      </c>
      <c r="AI537" s="52" t="s">
        <v>1251</v>
      </c>
      <c r="AJ537" s="17"/>
      <c r="AK537" s="62" t="s">
        <v>496</v>
      </c>
    </row>
    <row r="538" spans="1:37" customFormat="1" x14ac:dyDescent="0.25">
      <c r="A538" s="154"/>
      <c r="B538" s="112">
        <v>36325</v>
      </c>
      <c r="C538" s="2"/>
      <c r="D538" s="1"/>
      <c r="E538" s="155" t="s">
        <v>1399</v>
      </c>
      <c r="F538" s="155" t="s">
        <v>1130</v>
      </c>
      <c r="G538" s="7" t="s">
        <v>1304</v>
      </c>
      <c r="H538" s="21">
        <v>9827</v>
      </c>
      <c r="I538" s="22"/>
      <c r="J538" s="158"/>
      <c r="K538" s="22"/>
      <c r="L538" s="155"/>
      <c r="M538" s="155"/>
      <c r="N538" s="22" t="s">
        <v>1320</v>
      </c>
      <c r="O538" s="161" t="s">
        <v>1520</v>
      </c>
      <c r="P538" s="36"/>
      <c r="Q538" s="22">
        <v>1763</v>
      </c>
      <c r="R538" s="22">
        <v>614</v>
      </c>
      <c r="S538" s="22">
        <v>817</v>
      </c>
      <c r="T538" s="22">
        <v>762</v>
      </c>
      <c r="U538" s="22">
        <v>590</v>
      </c>
      <c r="V538" s="22">
        <v>626</v>
      </c>
      <c r="W538" s="22">
        <v>626</v>
      </c>
      <c r="X538" s="175">
        <f t="shared" si="37"/>
        <v>36</v>
      </c>
      <c r="Y538" s="32">
        <f t="shared" si="39"/>
        <v>0</v>
      </c>
      <c r="Z538" s="40" t="s">
        <v>1167</v>
      </c>
      <c r="AA538" s="63"/>
      <c r="AB538" s="93"/>
      <c r="AC538" s="21"/>
      <c r="AD538" s="21">
        <v>224873</v>
      </c>
      <c r="AE538" s="160" t="s">
        <v>1355</v>
      </c>
      <c r="AF538" s="167"/>
      <c r="AG538" s="170"/>
      <c r="AH538" s="166"/>
      <c r="AI538" s="166" t="s">
        <v>1251</v>
      </c>
      <c r="AJ538" s="22"/>
      <c r="AK538" s="62" t="s">
        <v>496</v>
      </c>
    </row>
    <row r="539" spans="1:37" customFormat="1" x14ac:dyDescent="0.25">
      <c r="A539" s="153"/>
      <c r="B539" s="112"/>
      <c r="C539" s="2"/>
      <c r="D539" s="1"/>
      <c r="E539" s="155" t="s">
        <v>225</v>
      </c>
      <c r="F539" s="155" t="s">
        <v>219</v>
      </c>
      <c r="G539" s="7"/>
      <c r="H539" s="21">
        <v>5053</v>
      </c>
      <c r="I539" s="22"/>
      <c r="J539" s="158"/>
      <c r="K539" s="22"/>
      <c r="L539" s="155"/>
      <c r="M539" s="155"/>
      <c r="N539" s="22"/>
      <c r="O539" s="161" t="s">
        <v>1520</v>
      </c>
      <c r="P539" s="36"/>
      <c r="Q539" s="22">
        <v>861</v>
      </c>
      <c r="R539" s="22">
        <v>861</v>
      </c>
      <c r="S539" s="22">
        <v>861</v>
      </c>
      <c r="T539" s="22">
        <v>244</v>
      </c>
      <c r="U539" s="22">
        <v>861</v>
      </c>
      <c r="V539" s="22">
        <v>30</v>
      </c>
      <c r="W539" s="22">
        <v>30</v>
      </c>
      <c r="X539" s="175">
        <f t="shared" si="37"/>
        <v>-831</v>
      </c>
      <c r="Y539" s="32">
        <f t="shared" si="39"/>
        <v>0</v>
      </c>
      <c r="Z539" s="40" t="s">
        <v>1167</v>
      </c>
      <c r="AA539" s="63"/>
      <c r="AB539" s="93"/>
      <c r="AC539" s="21"/>
      <c r="AD539" s="21">
        <v>156086</v>
      </c>
      <c r="AE539" s="160"/>
      <c r="AF539" s="167"/>
      <c r="AG539" s="170"/>
      <c r="AH539" s="166"/>
      <c r="AI539" s="166"/>
      <c r="AJ539" s="22"/>
      <c r="AK539" s="62" t="s">
        <v>498</v>
      </c>
    </row>
    <row r="540" spans="1:37" customFormat="1" x14ac:dyDescent="0.25">
      <c r="A540" s="38"/>
      <c r="B540" s="137" t="s">
        <v>782</v>
      </c>
      <c r="C540" s="44"/>
      <c r="D540" s="39"/>
      <c r="E540" s="44" t="s">
        <v>225</v>
      </c>
      <c r="F540" s="44" t="s">
        <v>591</v>
      </c>
      <c r="G540" s="45" t="s">
        <v>1330</v>
      </c>
      <c r="H540" s="45">
        <v>9846</v>
      </c>
      <c r="I540" s="39">
        <v>550</v>
      </c>
      <c r="J540" s="39" t="s">
        <v>1303</v>
      </c>
      <c r="K540" s="39"/>
      <c r="L540" s="10" t="s">
        <v>1309</v>
      </c>
      <c r="M540" s="44" t="s">
        <v>225</v>
      </c>
      <c r="O540" s="10" t="s">
        <v>1415</v>
      </c>
      <c r="P540" s="53"/>
      <c r="Q540" s="10"/>
      <c r="R540" s="10">
        <v>1850</v>
      </c>
      <c r="S540" s="10">
        <v>1958</v>
      </c>
      <c r="T540" s="10">
        <v>2021</v>
      </c>
      <c r="U540" s="10">
        <v>1526</v>
      </c>
      <c r="V540" s="10">
        <v>1284</v>
      </c>
      <c r="W540" s="10">
        <v>1284</v>
      </c>
      <c r="X540" s="175">
        <f t="shared" si="37"/>
        <v>-242</v>
      </c>
      <c r="Y540" s="35">
        <f t="shared" si="39"/>
        <v>0</v>
      </c>
      <c r="Z540" s="40" t="s">
        <v>1167</v>
      </c>
      <c r="AA540" s="62"/>
      <c r="AC540" s="26"/>
      <c r="AD540" s="26">
        <v>380455</v>
      </c>
      <c r="AE540" s="48" t="s">
        <v>1355</v>
      </c>
      <c r="AF540" s="128">
        <v>5.5E-2</v>
      </c>
      <c r="AG540" s="125"/>
      <c r="AH540" s="52" t="s">
        <v>861</v>
      </c>
      <c r="AI540" s="52" t="s">
        <v>1251</v>
      </c>
      <c r="AJ540" s="39" t="s">
        <v>226</v>
      </c>
      <c r="AK540" s="62" t="s">
        <v>498</v>
      </c>
    </row>
    <row r="541" spans="1:37" customFormat="1" x14ac:dyDescent="0.25">
      <c r="A541" s="18"/>
      <c r="B541" s="137">
        <v>36389</v>
      </c>
      <c r="C541" s="44"/>
      <c r="D541" s="39"/>
      <c r="E541" s="11" t="s">
        <v>958</v>
      </c>
      <c r="F541" s="11" t="s">
        <v>1197</v>
      </c>
      <c r="G541" s="7" t="s">
        <v>1304</v>
      </c>
      <c r="H541" s="26">
        <v>6411</v>
      </c>
      <c r="I541" s="22"/>
      <c r="J541" s="158"/>
      <c r="K541" s="22"/>
      <c r="L541" s="155"/>
      <c r="M541" s="155" t="s">
        <v>1215</v>
      </c>
      <c r="N541" s="22" t="s">
        <v>1320</v>
      </c>
      <c r="O541" s="30" t="s">
        <v>1033</v>
      </c>
      <c r="P541" s="36"/>
      <c r="Q541" s="10">
        <v>103</v>
      </c>
      <c r="R541" s="10">
        <v>74</v>
      </c>
      <c r="S541" s="10">
        <v>65</v>
      </c>
      <c r="T541" s="10">
        <v>72</v>
      </c>
      <c r="U541" s="10">
        <v>65</v>
      </c>
      <c r="V541" s="10">
        <v>60</v>
      </c>
      <c r="W541" s="10">
        <v>60</v>
      </c>
      <c r="X541" s="175">
        <f t="shared" si="37"/>
        <v>-5</v>
      </c>
      <c r="Y541" s="32">
        <f t="shared" si="39"/>
        <v>0</v>
      </c>
      <c r="Z541" s="40" t="s">
        <v>1167</v>
      </c>
      <c r="AA541" s="63"/>
      <c r="AB541" s="93"/>
      <c r="AC541" s="21"/>
      <c r="AD541" s="26">
        <v>138665</v>
      </c>
      <c r="AE541" s="160" t="s">
        <v>1355</v>
      </c>
      <c r="AF541" s="167"/>
      <c r="AG541" s="170"/>
      <c r="AH541" s="166"/>
      <c r="AI541" s="166"/>
      <c r="AJ541" s="10" t="s">
        <v>1369</v>
      </c>
      <c r="AK541" s="62" t="s">
        <v>499</v>
      </c>
    </row>
    <row r="542" spans="1:37" customFormat="1" ht="21" x14ac:dyDescent="0.25">
      <c r="A542" s="38"/>
      <c r="B542" s="137">
        <v>43831</v>
      </c>
      <c r="C542" s="44"/>
      <c r="D542" s="39"/>
      <c r="E542" s="11" t="s">
        <v>352</v>
      </c>
      <c r="F542" s="11" t="s">
        <v>354</v>
      </c>
      <c r="G542" s="7" t="s">
        <v>1330</v>
      </c>
      <c r="H542" s="26">
        <v>8693</v>
      </c>
      <c r="I542" s="22"/>
      <c r="J542" s="158"/>
      <c r="K542" s="22"/>
      <c r="L542" s="155"/>
      <c r="M542" s="155" t="s">
        <v>352</v>
      </c>
      <c r="N542" s="22" t="s">
        <v>1320</v>
      </c>
      <c r="O542" s="30" t="s">
        <v>293</v>
      </c>
      <c r="P542" s="36"/>
      <c r="Q542" s="159">
        <v>0</v>
      </c>
      <c r="R542" s="10">
        <v>10126</v>
      </c>
      <c r="S542" s="10">
        <v>0</v>
      </c>
      <c r="T542" s="10">
        <v>0</v>
      </c>
      <c r="U542" s="10">
        <v>11909</v>
      </c>
      <c r="V542" s="10">
        <v>10033</v>
      </c>
      <c r="W542" s="10">
        <v>12752</v>
      </c>
      <c r="X542" s="175">
        <f t="shared" si="37"/>
        <v>843</v>
      </c>
      <c r="Y542" s="32">
        <f t="shared" si="39"/>
        <v>2719</v>
      </c>
      <c r="Z542" s="176" t="s">
        <v>419</v>
      </c>
      <c r="AA542" s="63"/>
      <c r="AB542" s="93"/>
      <c r="AC542" s="21"/>
      <c r="AD542" s="26">
        <v>140953</v>
      </c>
      <c r="AE542" s="160" t="s">
        <v>1355</v>
      </c>
      <c r="AF542" s="167">
        <v>0.06</v>
      </c>
      <c r="AG542" s="170"/>
      <c r="AH542" s="166" t="s">
        <v>860</v>
      </c>
      <c r="AI542" s="166" t="s">
        <v>1251</v>
      </c>
      <c r="AJ542" s="10" t="s">
        <v>1075</v>
      </c>
      <c r="AK542" s="62" t="s">
        <v>503</v>
      </c>
    </row>
    <row r="543" spans="1:37" customFormat="1" hidden="1" x14ac:dyDescent="0.25">
      <c r="A543" s="153"/>
      <c r="B543" s="112" t="s">
        <v>782</v>
      </c>
      <c r="C543" s="2"/>
      <c r="D543" s="1"/>
      <c r="E543" s="2" t="s">
        <v>990</v>
      </c>
      <c r="F543" s="2" t="s">
        <v>991</v>
      </c>
      <c r="G543" s="7" t="s">
        <v>1304</v>
      </c>
      <c r="H543" s="7">
        <v>9663</v>
      </c>
      <c r="I543" s="1">
        <v>441</v>
      </c>
      <c r="J543" s="1" t="s">
        <v>1303</v>
      </c>
      <c r="K543" s="1"/>
      <c r="L543" s="160" t="s">
        <v>1309</v>
      </c>
      <c r="M543" s="2" t="s">
        <v>992</v>
      </c>
      <c r="N543" s="93"/>
      <c r="O543" s="22" t="s">
        <v>873</v>
      </c>
      <c r="P543" s="36"/>
      <c r="Q543" s="22"/>
      <c r="R543" s="22"/>
      <c r="S543" s="22"/>
      <c r="T543" s="22"/>
      <c r="U543" s="22"/>
      <c r="V543" s="22"/>
      <c r="W543" s="22"/>
      <c r="X543" s="175">
        <f t="shared" si="37"/>
        <v>0</v>
      </c>
      <c r="Y543" s="32">
        <f t="shared" si="39"/>
        <v>0</v>
      </c>
      <c r="Z543" s="115" t="s">
        <v>1260</v>
      </c>
      <c r="AA543" s="63"/>
      <c r="AB543" s="93"/>
      <c r="AC543" s="21">
        <v>309873</v>
      </c>
      <c r="AD543" s="21">
        <v>26610</v>
      </c>
      <c r="AE543" s="163" t="s">
        <v>1318</v>
      </c>
      <c r="AF543" s="143">
        <v>0.33</v>
      </c>
      <c r="AG543" s="142">
        <v>9908</v>
      </c>
      <c r="AH543" s="22" t="s">
        <v>521</v>
      </c>
      <c r="AI543" s="166" t="s">
        <v>1251</v>
      </c>
      <c r="AJ543" s="1" t="s">
        <v>993</v>
      </c>
    </row>
    <row r="544" spans="1:37" customFormat="1" x14ac:dyDescent="0.25">
      <c r="A544" s="18"/>
      <c r="B544" s="137" t="s">
        <v>782</v>
      </c>
      <c r="C544" s="44"/>
      <c r="D544" s="39"/>
      <c r="E544" s="2" t="s">
        <v>1301</v>
      </c>
      <c r="F544" s="44" t="s">
        <v>941</v>
      </c>
      <c r="G544" s="7" t="s">
        <v>1304</v>
      </c>
      <c r="H544" s="45">
        <v>4548</v>
      </c>
      <c r="I544" s="1">
        <v>429</v>
      </c>
      <c r="J544" s="1" t="s">
        <v>1303</v>
      </c>
      <c r="K544" s="1"/>
      <c r="L544" s="22" t="s">
        <v>1309</v>
      </c>
      <c r="M544" s="2" t="s">
        <v>1310</v>
      </c>
      <c r="N544" s="93"/>
      <c r="O544" s="10" t="s">
        <v>873</v>
      </c>
      <c r="P544" s="36"/>
      <c r="Q544" s="10">
        <v>42</v>
      </c>
      <c r="R544" s="10">
        <v>58</v>
      </c>
      <c r="S544" s="10">
        <v>55</v>
      </c>
      <c r="T544" s="10">
        <v>8</v>
      </c>
      <c r="U544" s="10">
        <v>56</v>
      </c>
      <c r="V544" s="10">
        <v>49</v>
      </c>
      <c r="W544" s="10">
        <v>49</v>
      </c>
      <c r="X544" s="175">
        <f t="shared" si="37"/>
        <v>-7</v>
      </c>
      <c r="Y544" s="32">
        <f t="shared" si="39"/>
        <v>0</v>
      </c>
      <c r="Z544" s="40" t="s">
        <v>1167</v>
      </c>
      <c r="AA544" s="63"/>
      <c r="AB544" s="93"/>
      <c r="AC544" s="93"/>
      <c r="AD544" s="26">
        <v>156422</v>
      </c>
      <c r="AE544" s="163" t="s">
        <v>1313</v>
      </c>
      <c r="AF544" s="167">
        <v>0.06</v>
      </c>
      <c r="AG544" s="169"/>
      <c r="AH544" s="166" t="s">
        <v>861</v>
      </c>
      <c r="AI544" s="166" t="s">
        <v>1251</v>
      </c>
      <c r="AJ544" s="39" t="s">
        <v>1314</v>
      </c>
      <c r="AK544" s="62" t="s">
        <v>499</v>
      </c>
    </row>
    <row r="545" spans="1:37" customFormat="1" x14ac:dyDescent="0.25">
      <c r="A545" s="18"/>
      <c r="B545" s="137" t="s">
        <v>782</v>
      </c>
      <c r="C545" s="44"/>
      <c r="D545" s="39"/>
      <c r="E545" s="44" t="s">
        <v>1301</v>
      </c>
      <c r="F545" s="44" t="s">
        <v>1258</v>
      </c>
      <c r="G545" s="7" t="s">
        <v>1304</v>
      </c>
      <c r="H545" s="45">
        <v>9844</v>
      </c>
      <c r="I545" s="1">
        <v>429</v>
      </c>
      <c r="J545" s="1" t="s">
        <v>1303</v>
      </c>
      <c r="K545" s="1"/>
      <c r="L545" s="22" t="s">
        <v>1309</v>
      </c>
      <c r="M545" s="2" t="s">
        <v>1310</v>
      </c>
      <c r="N545" s="93"/>
      <c r="O545" s="22" t="s">
        <v>600</v>
      </c>
      <c r="P545" s="36"/>
      <c r="Q545" s="10">
        <v>42</v>
      </c>
      <c r="R545" s="10">
        <v>17</v>
      </c>
      <c r="S545" s="10">
        <v>61</v>
      </c>
      <c r="T545" s="10">
        <v>39</v>
      </c>
      <c r="U545" s="10">
        <v>154</v>
      </c>
      <c r="V545" s="10">
        <v>200</v>
      </c>
      <c r="W545" s="10">
        <v>200</v>
      </c>
      <c r="X545" s="175">
        <f t="shared" si="37"/>
        <v>46</v>
      </c>
      <c r="Y545" s="32">
        <f t="shared" si="39"/>
        <v>0</v>
      </c>
      <c r="Z545" s="40" t="s">
        <v>1167</v>
      </c>
      <c r="AA545" s="63"/>
      <c r="AB545" s="93"/>
      <c r="AC545" s="93"/>
      <c r="AD545" s="26">
        <v>344247</v>
      </c>
      <c r="AE545" s="163" t="s">
        <v>1313</v>
      </c>
      <c r="AF545" s="167">
        <v>0.06</v>
      </c>
      <c r="AG545" s="169"/>
      <c r="AH545" s="166" t="s">
        <v>861</v>
      </c>
      <c r="AI545" s="166" t="s">
        <v>1251</v>
      </c>
      <c r="AJ545" s="39"/>
      <c r="AK545" s="62" t="s">
        <v>496</v>
      </c>
    </row>
    <row r="546" spans="1:37" s="24" customFormat="1" x14ac:dyDescent="0.25">
      <c r="A546" s="154"/>
      <c r="B546" s="112">
        <v>36325</v>
      </c>
      <c r="C546" s="2"/>
      <c r="D546" s="1"/>
      <c r="E546" s="155" t="s">
        <v>1565</v>
      </c>
      <c r="F546" s="155" t="s">
        <v>693</v>
      </c>
      <c r="G546" s="7" t="s">
        <v>1304</v>
      </c>
      <c r="H546" s="21">
        <v>4132</v>
      </c>
      <c r="I546" s="22"/>
      <c r="J546" s="158"/>
      <c r="K546" s="22"/>
      <c r="L546" s="155"/>
      <c r="M546" s="155"/>
      <c r="N546" s="22" t="s">
        <v>1320</v>
      </c>
      <c r="O546" s="22" t="s">
        <v>816</v>
      </c>
      <c r="P546" s="36"/>
      <c r="Q546" s="22">
        <v>12</v>
      </c>
      <c r="R546" s="22">
        <v>7</v>
      </c>
      <c r="S546" s="22">
        <v>4</v>
      </c>
      <c r="T546" s="22">
        <v>7</v>
      </c>
      <c r="U546" s="22">
        <v>9</v>
      </c>
      <c r="V546" s="22">
        <v>8</v>
      </c>
      <c r="W546" s="22">
        <v>8</v>
      </c>
      <c r="X546" s="175">
        <f t="shared" si="37"/>
        <v>-1</v>
      </c>
      <c r="Y546" s="32">
        <f t="shared" si="39"/>
        <v>0</v>
      </c>
      <c r="Z546" s="40" t="s">
        <v>1167</v>
      </c>
      <c r="AA546" s="63"/>
      <c r="AB546" s="93"/>
      <c r="AC546" s="21"/>
      <c r="AD546" s="21">
        <v>138570</v>
      </c>
      <c r="AE546" s="160" t="s">
        <v>1355</v>
      </c>
      <c r="AF546" s="167"/>
      <c r="AG546" s="170"/>
      <c r="AH546" s="166"/>
      <c r="AI546" s="166" t="s">
        <v>1251</v>
      </c>
      <c r="AJ546" s="22"/>
      <c r="AK546" s="62" t="s">
        <v>499</v>
      </c>
    </row>
    <row r="547" spans="1:37" customFormat="1" hidden="1" x14ac:dyDescent="0.25">
      <c r="A547" s="153"/>
      <c r="B547" s="112" t="s">
        <v>782</v>
      </c>
      <c r="C547" s="2"/>
      <c r="D547" s="1"/>
      <c r="E547" s="2" t="s">
        <v>975</v>
      </c>
      <c r="F547" s="2" t="s">
        <v>1001</v>
      </c>
      <c r="G547" s="7" t="s">
        <v>1304</v>
      </c>
      <c r="H547" s="7">
        <v>9710</v>
      </c>
      <c r="I547" s="1">
        <v>441</v>
      </c>
      <c r="J547" s="1" t="s">
        <v>1303</v>
      </c>
      <c r="K547" s="1"/>
      <c r="L547" s="160" t="s">
        <v>1309</v>
      </c>
      <c r="M547" s="2" t="s">
        <v>977</v>
      </c>
      <c r="N547" s="93"/>
      <c r="O547" s="22" t="s">
        <v>873</v>
      </c>
      <c r="P547" s="36"/>
      <c r="Q547" s="22"/>
      <c r="R547" s="22"/>
      <c r="S547" s="22"/>
      <c r="T547" s="22"/>
      <c r="U547" s="22"/>
      <c r="V547" s="22"/>
      <c r="W547" s="22"/>
      <c r="X547" s="175">
        <f t="shared" si="37"/>
        <v>0</v>
      </c>
      <c r="Y547" s="32">
        <f t="shared" si="39"/>
        <v>0</v>
      </c>
      <c r="Z547" s="115" t="s">
        <v>1568</v>
      </c>
      <c r="AA547" s="63"/>
      <c r="AB547" s="93"/>
      <c r="AC547" s="21">
        <v>130789</v>
      </c>
      <c r="AD547" s="21">
        <v>16703</v>
      </c>
      <c r="AE547" s="163" t="s">
        <v>1355</v>
      </c>
      <c r="AF547" s="143">
        <v>6.5000000000000002E-2</v>
      </c>
      <c r="AG547" s="60">
        <v>9807</v>
      </c>
      <c r="AH547" s="22" t="s">
        <v>528</v>
      </c>
      <c r="AI547" s="166" t="s">
        <v>1251</v>
      </c>
      <c r="AJ547" s="1" t="s">
        <v>396</v>
      </c>
    </row>
    <row r="548" spans="1:37" customFormat="1" x14ac:dyDescent="0.25">
      <c r="A548" s="38"/>
      <c r="B548" s="137" t="s">
        <v>782</v>
      </c>
      <c r="C548" s="44"/>
      <c r="D548" s="39"/>
      <c r="E548" s="2" t="s">
        <v>1563</v>
      </c>
      <c r="F548" s="2" t="s">
        <v>1564</v>
      </c>
      <c r="G548" s="7" t="s">
        <v>1304</v>
      </c>
      <c r="H548" s="7">
        <v>5046</v>
      </c>
      <c r="I548" s="1">
        <v>550</v>
      </c>
      <c r="J548" s="1" t="s">
        <v>1303</v>
      </c>
      <c r="K548" s="1"/>
      <c r="L548" s="22" t="s">
        <v>1309</v>
      </c>
      <c r="M548" s="2" t="s">
        <v>1565</v>
      </c>
      <c r="N548" s="93"/>
      <c r="O548" s="161" t="s">
        <v>1505</v>
      </c>
      <c r="P548" s="36"/>
      <c r="Q548" s="1">
        <v>237</v>
      </c>
      <c r="R548" s="1">
        <v>245</v>
      </c>
      <c r="S548" s="1">
        <v>289</v>
      </c>
      <c r="T548" s="1">
        <v>215</v>
      </c>
      <c r="U548" s="1">
        <v>173</v>
      </c>
      <c r="V548" s="1">
        <v>220</v>
      </c>
      <c r="W548" s="1">
        <v>220</v>
      </c>
      <c r="X548" s="175">
        <f t="shared" si="37"/>
        <v>47</v>
      </c>
      <c r="Y548" s="32">
        <f t="shared" si="39"/>
        <v>0</v>
      </c>
      <c r="Z548" s="40" t="s">
        <v>1167</v>
      </c>
      <c r="AA548" s="63"/>
      <c r="AB548" s="93"/>
      <c r="AC548" s="21">
        <v>362025</v>
      </c>
      <c r="AD548" s="21">
        <v>132960</v>
      </c>
      <c r="AE548" s="163" t="s">
        <v>1318</v>
      </c>
      <c r="AF548" s="167">
        <v>5.5E-2</v>
      </c>
      <c r="AG548" s="169"/>
      <c r="AH548" s="166" t="s">
        <v>861</v>
      </c>
      <c r="AI548" s="166" t="s">
        <v>1251</v>
      </c>
      <c r="AJ548" s="1" t="s">
        <v>1314</v>
      </c>
      <c r="AK548" s="62" t="s">
        <v>499</v>
      </c>
    </row>
    <row r="549" spans="1:37" customFormat="1" hidden="1" x14ac:dyDescent="0.25">
      <c r="A549" s="18"/>
      <c r="B549" s="137" t="s">
        <v>782</v>
      </c>
      <c r="C549" s="44"/>
      <c r="D549" s="39"/>
      <c r="E549" s="11" t="s">
        <v>1009</v>
      </c>
      <c r="F549" s="11" t="s">
        <v>1002</v>
      </c>
      <c r="G549" s="45" t="s">
        <v>1304</v>
      </c>
      <c r="H549" s="26">
        <v>9737</v>
      </c>
      <c r="I549" s="10"/>
      <c r="J549" s="27"/>
      <c r="K549" s="10"/>
      <c r="L549" s="11"/>
      <c r="M549" s="11" t="s">
        <v>1009</v>
      </c>
      <c r="N549" s="10"/>
      <c r="O549" s="30" t="s">
        <v>873</v>
      </c>
      <c r="P549" s="53"/>
      <c r="Q549" s="10">
        <v>87</v>
      </c>
      <c r="R549" s="10"/>
      <c r="S549" s="10"/>
      <c r="T549" s="10"/>
      <c r="U549" s="10"/>
      <c r="V549" s="10"/>
      <c r="W549" s="10"/>
      <c r="X549" s="175">
        <f t="shared" si="37"/>
        <v>0</v>
      </c>
      <c r="Y549" s="35">
        <f t="shared" si="39"/>
        <v>0</v>
      </c>
      <c r="Z549" s="40" t="s">
        <v>1058</v>
      </c>
      <c r="AA549" s="62"/>
      <c r="AC549" s="26">
        <v>338354</v>
      </c>
      <c r="AD549" s="26">
        <v>133433</v>
      </c>
      <c r="AE549" s="12" t="s">
        <v>1355</v>
      </c>
      <c r="AF549" s="143">
        <v>0.107</v>
      </c>
      <c r="AG549" s="142">
        <v>9910</v>
      </c>
      <c r="AH549" s="10" t="s">
        <v>521</v>
      </c>
      <c r="AI549" s="52" t="s">
        <v>1251</v>
      </c>
      <c r="AJ549" s="10" t="s">
        <v>1010</v>
      </c>
      <c r="AK549" s="62" t="s">
        <v>497</v>
      </c>
    </row>
    <row r="550" spans="1:37" s="24" customFormat="1" x14ac:dyDescent="0.25">
      <c r="A550" s="153"/>
      <c r="B550" s="112" t="s">
        <v>782</v>
      </c>
      <c r="C550" s="155"/>
      <c r="D550" s="22"/>
      <c r="E550" s="2" t="s">
        <v>1563</v>
      </c>
      <c r="F550" s="2" t="s">
        <v>950</v>
      </c>
      <c r="G550" s="7" t="s">
        <v>1304</v>
      </c>
      <c r="H550" s="7">
        <v>5842</v>
      </c>
      <c r="I550" s="1">
        <v>429</v>
      </c>
      <c r="J550" s="1" t="s">
        <v>1303</v>
      </c>
      <c r="K550" s="1"/>
      <c r="L550" s="22" t="s">
        <v>1309</v>
      </c>
      <c r="M550" s="2" t="s">
        <v>1565</v>
      </c>
      <c r="N550" s="93"/>
      <c r="O550" s="22" t="s">
        <v>873</v>
      </c>
      <c r="P550" s="36"/>
      <c r="Q550" s="22">
        <v>323</v>
      </c>
      <c r="R550" s="22">
        <v>211</v>
      </c>
      <c r="S550" s="22">
        <v>225</v>
      </c>
      <c r="T550" s="22">
        <v>195</v>
      </c>
      <c r="U550" s="22">
        <v>211</v>
      </c>
      <c r="V550" s="22">
        <v>211</v>
      </c>
      <c r="W550" s="22">
        <v>211</v>
      </c>
      <c r="X550" s="175">
        <f t="shared" si="37"/>
        <v>0</v>
      </c>
      <c r="Y550" s="32">
        <f t="shared" si="39"/>
        <v>0</v>
      </c>
      <c r="Z550" s="40" t="s">
        <v>1167</v>
      </c>
      <c r="AA550" s="115"/>
      <c r="AB550" s="93"/>
      <c r="AC550" s="21">
        <v>358938</v>
      </c>
      <c r="AD550" s="21">
        <v>133127</v>
      </c>
      <c r="AE550" s="163" t="s">
        <v>1318</v>
      </c>
      <c r="AF550" s="167">
        <v>0.06</v>
      </c>
      <c r="AG550" s="169"/>
      <c r="AH550" s="166" t="s">
        <v>861</v>
      </c>
      <c r="AI550" s="166" t="s">
        <v>1251</v>
      </c>
      <c r="AJ550" s="1" t="s">
        <v>1314</v>
      </c>
      <c r="AK550" s="62" t="s">
        <v>499</v>
      </c>
    </row>
    <row r="551" spans="1:37" s="212" customFormat="1" ht="21" x14ac:dyDescent="0.25">
      <c r="A551" s="38"/>
      <c r="B551" s="137">
        <v>43831</v>
      </c>
      <c r="C551" s="44"/>
      <c r="D551" s="39"/>
      <c r="E551" s="11" t="s">
        <v>1215</v>
      </c>
      <c r="F551" s="11" t="s">
        <v>354</v>
      </c>
      <c r="G551" s="45" t="s">
        <v>1330</v>
      </c>
      <c r="H551" s="26">
        <v>8693</v>
      </c>
      <c r="I551" s="10"/>
      <c r="J551" s="27"/>
      <c r="K551" s="10"/>
      <c r="L551" s="11"/>
      <c r="M551" s="11" t="s">
        <v>352</v>
      </c>
      <c r="N551" s="10" t="s">
        <v>1320</v>
      </c>
      <c r="O551" s="30" t="s">
        <v>293</v>
      </c>
      <c r="P551" s="53"/>
      <c r="Q551" s="17">
        <v>14080</v>
      </c>
      <c r="R551" s="10">
        <v>5281</v>
      </c>
      <c r="S551" s="10">
        <v>0</v>
      </c>
      <c r="T551" s="10">
        <v>0</v>
      </c>
      <c r="U551" s="10">
        <v>5281</v>
      </c>
      <c r="V551" s="10">
        <v>5281</v>
      </c>
      <c r="W551" s="10">
        <v>5281</v>
      </c>
      <c r="X551" s="175">
        <f t="shared" si="37"/>
        <v>0</v>
      </c>
      <c r="Y551" s="35">
        <f t="shared" si="39"/>
        <v>0</v>
      </c>
      <c r="Z551" s="40" t="s">
        <v>61</v>
      </c>
      <c r="AA551" s="62"/>
      <c r="AB551"/>
      <c r="AC551" s="26"/>
      <c r="AD551" s="26">
        <v>140953</v>
      </c>
      <c r="AE551" s="12" t="s">
        <v>1355</v>
      </c>
      <c r="AF551" s="128">
        <v>0.06</v>
      </c>
      <c r="AG551" s="126"/>
      <c r="AH551" s="166" t="s">
        <v>860</v>
      </c>
      <c r="AI551" s="52" t="s">
        <v>1251</v>
      </c>
      <c r="AJ551" s="10" t="s">
        <v>1075</v>
      </c>
      <c r="AK551" s="62" t="s">
        <v>503</v>
      </c>
    </row>
    <row r="552" spans="1:37" customFormat="1" x14ac:dyDescent="0.25">
      <c r="A552" s="154"/>
      <c r="B552" s="112" t="s">
        <v>782</v>
      </c>
      <c r="C552" s="155"/>
      <c r="D552" s="22"/>
      <c r="E552" s="2" t="s">
        <v>1215</v>
      </c>
      <c r="F552" s="2" t="s">
        <v>121</v>
      </c>
      <c r="G552" s="7" t="s">
        <v>1304</v>
      </c>
      <c r="H552" s="7">
        <v>9627</v>
      </c>
      <c r="I552" s="1">
        <v>550</v>
      </c>
      <c r="J552" s="1" t="s">
        <v>1303</v>
      </c>
      <c r="K552" s="1"/>
      <c r="L552" s="22" t="s">
        <v>1309</v>
      </c>
      <c r="M552" s="2" t="s">
        <v>122</v>
      </c>
      <c r="N552" s="93"/>
      <c r="O552" s="22" t="s">
        <v>1520</v>
      </c>
      <c r="P552" s="36"/>
      <c r="Q552" s="22">
        <v>589</v>
      </c>
      <c r="R552" s="22">
        <v>484</v>
      </c>
      <c r="S552" s="22">
        <v>674</v>
      </c>
      <c r="T552" s="22">
        <v>637</v>
      </c>
      <c r="U552" s="22">
        <v>434</v>
      </c>
      <c r="V552" s="22">
        <v>446</v>
      </c>
      <c r="W552" s="22">
        <v>446</v>
      </c>
      <c r="X552" s="175">
        <f t="shared" si="37"/>
        <v>12</v>
      </c>
      <c r="Y552" s="32">
        <f t="shared" si="39"/>
        <v>0</v>
      </c>
      <c r="Z552" s="40" t="s">
        <v>1167</v>
      </c>
      <c r="AA552" s="63"/>
      <c r="AB552" s="93"/>
      <c r="AC552" s="21">
        <v>358930</v>
      </c>
      <c r="AD552" s="21">
        <v>138427</v>
      </c>
      <c r="AE552" s="163" t="s">
        <v>1318</v>
      </c>
      <c r="AF552" s="167">
        <v>0.14599999999999999</v>
      </c>
      <c r="AG552" s="169">
        <v>9905</v>
      </c>
      <c r="AH552" s="166" t="s">
        <v>780</v>
      </c>
      <c r="AI552" s="166" t="s">
        <v>1251</v>
      </c>
      <c r="AJ552" s="1" t="s">
        <v>123</v>
      </c>
      <c r="AK552" s="62" t="s">
        <v>498</v>
      </c>
    </row>
    <row r="553" spans="1:37" customFormat="1" ht="21" x14ac:dyDescent="0.25">
      <c r="A553" s="153"/>
      <c r="B553" s="112" t="s">
        <v>782</v>
      </c>
      <c r="C553" s="2"/>
      <c r="D553" s="1"/>
      <c r="E553" s="2" t="s">
        <v>1215</v>
      </c>
      <c r="F553" s="2" t="s">
        <v>806</v>
      </c>
      <c r="G553" s="7" t="s">
        <v>1304</v>
      </c>
      <c r="H553" s="7">
        <v>9682</v>
      </c>
      <c r="I553" s="1">
        <v>429</v>
      </c>
      <c r="J553" s="1" t="s">
        <v>1303</v>
      </c>
      <c r="K553" s="1"/>
      <c r="L553" s="22" t="s">
        <v>1309</v>
      </c>
      <c r="M553" s="2" t="s">
        <v>807</v>
      </c>
      <c r="N553" s="93"/>
      <c r="O553" s="22" t="s">
        <v>600</v>
      </c>
      <c r="P553" s="36"/>
      <c r="Q553" s="159">
        <v>4171</v>
      </c>
      <c r="R553" s="159">
        <v>0</v>
      </c>
      <c r="S553" s="159">
        <v>1132</v>
      </c>
      <c r="T553" s="159">
        <v>829</v>
      </c>
      <c r="U553" s="159">
        <v>0</v>
      </c>
      <c r="V553" s="159">
        <v>0</v>
      </c>
      <c r="W553" s="159">
        <v>0</v>
      </c>
      <c r="X553" s="175">
        <f t="shared" ref="X553:X615" si="40">+W553-U553</f>
        <v>0</v>
      </c>
      <c r="Y553" s="32">
        <f t="shared" si="39"/>
        <v>0</v>
      </c>
      <c r="Z553" s="40" t="s">
        <v>1167</v>
      </c>
      <c r="AA553" s="63"/>
      <c r="AB553" s="93"/>
      <c r="AC553" s="21">
        <v>348060</v>
      </c>
      <c r="AD553" s="21">
        <v>137902</v>
      </c>
      <c r="AE553" s="163" t="s">
        <v>1318</v>
      </c>
      <c r="AF553" s="167">
        <v>0.06</v>
      </c>
      <c r="AG553" s="169"/>
      <c r="AH553" s="166" t="s">
        <v>860</v>
      </c>
      <c r="AI553" s="166" t="s">
        <v>1251</v>
      </c>
      <c r="AJ553" s="1" t="s">
        <v>808</v>
      </c>
      <c r="AK553" s="62" t="s">
        <v>498</v>
      </c>
    </row>
    <row r="554" spans="1:37" customFormat="1" x14ac:dyDescent="0.25">
      <c r="A554" s="38"/>
      <c r="B554" s="137" t="s">
        <v>782</v>
      </c>
      <c r="C554" s="44"/>
      <c r="D554" s="39"/>
      <c r="E554" s="44" t="s">
        <v>350</v>
      </c>
      <c r="F554" s="44" t="s">
        <v>822</v>
      </c>
      <c r="G554" s="7" t="s">
        <v>1304</v>
      </c>
      <c r="H554" s="45">
        <v>5601</v>
      </c>
      <c r="I554" s="1">
        <v>600</v>
      </c>
      <c r="J554" s="1" t="s">
        <v>1303</v>
      </c>
      <c r="K554" s="1"/>
      <c r="L554" s="22" t="s">
        <v>1309</v>
      </c>
      <c r="M554" s="2" t="s">
        <v>355</v>
      </c>
      <c r="N554" s="93"/>
      <c r="O554" s="10" t="s">
        <v>816</v>
      </c>
      <c r="P554" s="36"/>
      <c r="Q554" s="10">
        <v>112</v>
      </c>
      <c r="R554" s="10">
        <v>92</v>
      </c>
      <c r="S554" s="10">
        <v>103</v>
      </c>
      <c r="T554" s="10">
        <v>92</v>
      </c>
      <c r="U554" s="10">
        <v>98</v>
      </c>
      <c r="V554" s="10">
        <v>97</v>
      </c>
      <c r="W554" s="10">
        <v>97</v>
      </c>
      <c r="X554" s="175">
        <f t="shared" si="40"/>
        <v>-1</v>
      </c>
      <c r="Y554" s="32">
        <f t="shared" si="39"/>
        <v>0</v>
      </c>
      <c r="Z554" s="40" t="s">
        <v>1167</v>
      </c>
      <c r="AA554" s="63"/>
      <c r="AB554" s="93"/>
      <c r="AC554" s="21">
        <v>309667</v>
      </c>
      <c r="AD554" s="26">
        <v>132940</v>
      </c>
      <c r="AE554" s="163" t="s">
        <v>1318</v>
      </c>
      <c r="AF554" s="167">
        <v>2.5000000000000001E-2</v>
      </c>
      <c r="AG554" s="169"/>
      <c r="AH554" s="166" t="s">
        <v>861</v>
      </c>
      <c r="AI554" s="166" t="s">
        <v>1251</v>
      </c>
      <c r="AJ554" s="39" t="s">
        <v>1376</v>
      </c>
      <c r="AK554" s="62" t="s">
        <v>501</v>
      </c>
    </row>
    <row r="555" spans="1:37" customFormat="1" x14ac:dyDescent="0.25">
      <c r="A555" s="153"/>
      <c r="B555" s="112" t="s">
        <v>782</v>
      </c>
      <c r="C555" s="2"/>
      <c r="D555" s="1"/>
      <c r="E555" s="2" t="s">
        <v>350</v>
      </c>
      <c r="F555" s="2" t="s">
        <v>823</v>
      </c>
      <c r="G555" s="7" t="s">
        <v>1304</v>
      </c>
      <c r="H555" s="7">
        <v>5671</v>
      </c>
      <c r="I555" s="1">
        <v>600</v>
      </c>
      <c r="J555" s="1" t="s">
        <v>1303</v>
      </c>
      <c r="K555" s="1"/>
      <c r="L555" s="22" t="s">
        <v>1309</v>
      </c>
      <c r="M555" s="2" t="s">
        <v>355</v>
      </c>
      <c r="N555" s="93"/>
      <c r="O555" s="22" t="s">
        <v>816</v>
      </c>
      <c r="P555" s="36"/>
      <c r="Q555" s="22">
        <v>90</v>
      </c>
      <c r="R555" s="22">
        <v>122</v>
      </c>
      <c r="S555" s="22">
        <v>133</v>
      </c>
      <c r="T555" s="22">
        <v>144</v>
      </c>
      <c r="U555" s="22">
        <v>179</v>
      </c>
      <c r="V555" s="22">
        <v>132</v>
      </c>
      <c r="W555" s="22">
        <v>132</v>
      </c>
      <c r="X555" s="175">
        <f t="shared" si="40"/>
        <v>-47</v>
      </c>
      <c r="Y555" s="32">
        <f t="shared" si="39"/>
        <v>0</v>
      </c>
      <c r="Z555" s="40" t="s">
        <v>1167</v>
      </c>
      <c r="AA555" s="63"/>
      <c r="AB555" s="93"/>
      <c r="AC555" s="21">
        <v>363730</v>
      </c>
      <c r="AD555" s="21">
        <v>132954</v>
      </c>
      <c r="AE555" s="163" t="s">
        <v>1318</v>
      </c>
      <c r="AF555" s="143">
        <v>0.33</v>
      </c>
      <c r="AG555" s="142">
        <v>9908</v>
      </c>
      <c r="AH555" s="22" t="s">
        <v>521</v>
      </c>
      <c r="AI555" s="166" t="s">
        <v>1251</v>
      </c>
      <c r="AJ555" s="1" t="s">
        <v>1376</v>
      </c>
      <c r="AK555" s="62" t="s">
        <v>501</v>
      </c>
    </row>
    <row r="556" spans="1:37" customFormat="1" x14ac:dyDescent="0.25">
      <c r="A556" s="153"/>
      <c r="B556" s="112" t="s">
        <v>782</v>
      </c>
      <c r="C556" s="2"/>
      <c r="D556" s="1"/>
      <c r="E556" s="2" t="s">
        <v>350</v>
      </c>
      <c r="F556" s="2" t="s">
        <v>824</v>
      </c>
      <c r="G556" s="7" t="s">
        <v>1304</v>
      </c>
      <c r="H556" s="7">
        <v>5750</v>
      </c>
      <c r="I556" s="1">
        <v>600</v>
      </c>
      <c r="J556" s="1" t="s">
        <v>1303</v>
      </c>
      <c r="K556" s="1"/>
      <c r="L556" s="22" t="s">
        <v>1309</v>
      </c>
      <c r="M556" s="2" t="s">
        <v>355</v>
      </c>
      <c r="N556" s="93"/>
      <c r="O556" s="22" t="s">
        <v>816</v>
      </c>
      <c r="P556" s="36"/>
      <c r="Q556" s="22">
        <v>139</v>
      </c>
      <c r="R556" s="22">
        <v>157</v>
      </c>
      <c r="S556" s="22">
        <v>124</v>
      </c>
      <c r="T556" s="22">
        <v>100</v>
      </c>
      <c r="U556" s="22">
        <v>72</v>
      </c>
      <c r="V556" s="22">
        <v>153</v>
      </c>
      <c r="W556" s="22">
        <v>153</v>
      </c>
      <c r="X556" s="175">
        <f t="shared" si="40"/>
        <v>81</v>
      </c>
      <c r="Y556" s="32">
        <f t="shared" ref="Y556:Y579" si="41">+W556-V556</f>
        <v>0</v>
      </c>
      <c r="Z556" s="40" t="s">
        <v>1167</v>
      </c>
      <c r="AA556" s="63"/>
      <c r="AB556" s="93"/>
      <c r="AC556" s="21">
        <v>363729</v>
      </c>
      <c r="AD556" s="21">
        <v>132968</v>
      </c>
      <c r="AE556" s="163" t="s">
        <v>1318</v>
      </c>
      <c r="AF556" s="143">
        <v>0.33</v>
      </c>
      <c r="AG556" s="142">
        <v>9908</v>
      </c>
      <c r="AH556" s="22" t="s">
        <v>521</v>
      </c>
      <c r="AI556" s="166" t="s">
        <v>1251</v>
      </c>
      <c r="AJ556" s="1" t="s">
        <v>1376</v>
      </c>
      <c r="AK556" s="62" t="s">
        <v>501</v>
      </c>
    </row>
    <row r="557" spans="1:37" customFormat="1" ht="21" hidden="1" x14ac:dyDescent="0.25">
      <c r="A557" s="154"/>
      <c r="B557" s="112" t="s">
        <v>782</v>
      </c>
      <c r="C557" s="2"/>
      <c r="D557" s="1"/>
      <c r="E557" s="2" t="s">
        <v>1025</v>
      </c>
      <c r="F557" s="2" t="s">
        <v>1027</v>
      </c>
      <c r="G557" s="7" t="s">
        <v>1304</v>
      </c>
      <c r="H557" s="7">
        <v>9621</v>
      </c>
      <c r="I557" s="1">
        <v>440</v>
      </c>
      <c r="J557" s="1" t="s">
        <v>1303</v>
      </c>
      <c r="K557" s="1"/>
      <c r="L557" s="160" t="s">
        <v>1309</v>
      </c>
      <c r="M557" s="2" t="s">
        <v>5</v>
      </c>
      <c r="N557" s="93"/>
      <c r="O557" s="22" t="s">
        <v>1023</v>
      </c>
      <c r="P557" s="36"/>
      <c r="Q557" s="159"/>
      <c r="R557" s="159"/>
      <c r="S557" s="159"/>
      <c r="T557" s="159"/>
      <c r="U557" s="159"/>
      <c r="V557" s="159"/>
      <c r="W557" s="159"/>
      <c r="X557" s="175">
        <f t="shared" si="40"/>
        <v>0</v>
      </c>
      <c r="Y557" s="32">
        <f t="shared" si="41"/>
        <v>0</v>
      </c>
      <c r="Z557" s="115" t="s">
        <v>282</v>
      </c>
      <c r="AA557" s="63"/>
      <c r="AB557" s="93"/>
      <c r="AC557" s="21">
        <v>313018</v>
      </c>
      <c r="AD557" s="21">
        <v>135867</v>
      </c>
      <c r="AE557" s="163" t="s">
        <v>1318</v>
      </c>
      <c r="AF557" s="167">
        <v>0.06</v>
      </c>
      <c r="AG557" s="169"/>
      <c r="AH557" s="166" t="s">
        <v>860</v>
      </c>
      <c r="AI557" s="166" t="s">
        <v>1251</v>
      </c>
      <c r="AJ557" s="1" t="s">
        <v>530</v>
      </c>
    </row>
    <row r="558" spans="1:37" customFormat="1" ht="21" x14ac:dyDescent="0.25">
      <c r="A558" s="154"/>
      <c r="B558" s="112" t="s">
        <v>782</v>
      </c>
      <c r="C558" s="156"/>
      <c r="D558" s="22"/>
      <c r="E558" s="2" t="s">
        <v>63</v>
      </c>
      <c r="F558" s="2" t="s">
        <v>112</v>
      </c>
      <c r="G558" s="7" t="s">
        <v>1304</v>
      </c>
      <c r="H558" s="7">
        <v>6896</v>
      </c>
      <c r="I558" s="1">
        <v>550</v>
      </c>
      <c r="J558" s="1" t="s">
        <v>1303</v>
      </c>
      <c r="K558" s="1"/>
      <c r="L558" s="22" t="s">
        <v>1309</v>
      </c>
      <c r="M558" s="2" t="s">
        <v>113</v>
      </c>
      <c r="N558" s="93"/>
      <c r="O558" s="22" t="s">
        <v>1520</v>
      </c>
      <c r="P558" s="36"/>
      <c r="Q558" s="22">
        <v>628</v>
      </c>
      <c r="R558" s="22">
        <v>579</v>
      </c>
      <c r="S558" s="22">
        <v>560</v>
      </c>
      <c r="T558" s="22">
        <v>562</v>
      </c>
      <c r="U558" s="22">
        <v>201</v>
      </c>
      <c r="V558" s="22">
        <v>92</v>
      </c>
      <c r="W558" s="22">
        <v>92</v>
      </c>
      <c r="X558" s="175">
        <f t="shared" si="40"/>
        <v>-109</v>
      </c>
      <c r="Y558" s="32">
        <f t="shared" si="41"/>
        <v>0</v>
      </c>
      <c r="Z558" s="40" t="s">
        <v>1167</v>
      </c>
      <c r="AA558" s="63"/>
      <c r="AB558" s="93"/>
      <c r="AC558" s="21">
        <v>316114</v>
      </c>
      <c r="AD558" s="21">
        <v>427121</v>
      </c>
      <c r="AE558" s="163" t="s">
        <v>1318</v>
      </c>
      <c r="AF558" s="167">
        <v>0.05</v>
      </c>
      <c r="AG558" s="169"/>
      <c r="AH558" s="166" t="s">
        <v>860</v>
      </c>
      <c r="AI558" s="166" t="s">
        <v>1251</v>
      </c>
      <c r="AJ558" s="1" t="s">
        <v>755</v>
      </c>
      <c r="AK558" s="62" t="s">
        <v>499</v>
      </c>
    </row>
    <row r="559" spans="1:37" customFormat="1" ht="21" x14ac:dyDescent="0.25">
      <c r="A559" s="154"/>
      <c r="B559" s="112" t="s">
        <v>782</v>
      </c>
      <c r="C559" s="155"/>
      <c r="D559" s="22"/>
      <c r="E559" s="2" t="s">
        <v>63</v>
      </c>
      <c r="F559" s="2" t="s">
        <v>114</v>
      </c>
      <c r="G559" s="7" t="s">
        <v>1304</v>
      </c>
      <c r="H559" s="7">
        <v>9611</v>
      </c>
      <c r="I559" s="1">
        <v>487</v>
      </c>
      <c r="J559" s="1" t="s">
        <v>1303</v>
      </c>
      <c r="K559" s="1"/>
      <c r="L559" s="22" t="s">
        <v>1309</v>
      </c>
      <c r="M559" s="2" t="s">
        <v>113</v>
      </c>
      <c r="N559" s="93"/>
      <c r="O559" s="22" t="s">
        <v>1520</v>
      </c>
      <c r="P559" s="36"/>
      <c r="Q559" s="22">
        <v>539</v>
      </c>
      <c r="R559" s="22">
        <v>246</v>
      </c>
      <c r="S559" s="22">
        <v>361</v>
      </c>
      <c r="T559" s="22">
        <v>324</v>
      </c>
      <c r="U559" s="22">
        <v>538</v>
      </c>
      <c r="V559" s="22">
        <v>231</v>
      </c>
      <c r="W559" s="22">
        <v>231</v>
      </c>
      <c r="X559" s="175">
        <f t="shared" si="40"/>
        <v>-307</v>
      </c>
      <c r="Y559" s="32">
        <f t="shared" si="41"/>
        <v>0</v>
      </c>
      <c r="Z559" s="40" t="s">
        <v>1167</v>
      </c>
      <c r="AA559" s="63"/>
      <c r="AB559" s="93"/>
      <c r="AC559" s="21">
        <v>311825</v>
      </c>
      <c r="AD559" s="21">
        <v>135655</v>
      </c>
      <c r="AE559" s="163" t="s">
        <v>1318</v>
      </c>
      <c r="AF559" s="167">
        <v>0.05</v>
      </c>
      <c r="AG559" s="169"/>
      <c r="AH559" s="166" t="s">
        <v>860</v>
      </c>
      <c r="AI559" s="166" t="s">
        <v>1251</v>
      </c>
      <c r="AJ559" s="1" t="s">
        <v>755</v>
      </c>
      <c r="AK559" s="62" t="s">
        <v>499</v>
      </c>
    </row>
    <row r="560" spans="1:37" customFormat="1" x14ac:dyDescent="0.25">
      <c r="A560" s="153"/>
      <c r="B560" s="112" t="s">
        <v>782</v>
      </c>
      <c r="C560" s="2"/>
      <c r="D560" s="1"/>
      <c r="E560" s="2" t="s">
        <v>614</v>
      </c>
      <c r="F560" s="2" t="s">
        <v>616</v>
      </c>
      <c r="G560" s="7" t="s">
        <v>1304</v>
      </c>
      <c r="H560" s="7">
        <v>5754</v>
      </c>
      <c r="I560" s="1">
        <v>479</v>
      </c>
      <c r="J560" s="1" t="s">
        <v>1303</v>
      </c>
      <c r="K560" s="1"/>
      <c r="L560" s="22" t="s">
        <v>1309</v>
      </c>
      <c r="M560" s="2" t="s">
        <v>617</v>
      </c>
      <c r="N560" s="93"/>
      <c r="O560" s="22" t="s">
        <v>600</v>
      </c>
      <c r="P560" s="36"/>
      <c r="Q560" s="22">
        <v>48</v>
      </c>
      <c r="R560" s="22">
        <v>42</v>
      </c>
      <c r="S560" s="22">
        <v>52</v>
      </c>
      <c r="T560" s="22">
        <v>41</v>
      </c>
      <c r="U560" s="22">
        <v>21</v>
      </c>
      <c r="V560" s="22">
        <v>23</v>
      </c>
      <c r="W560" s="22">
        <v>23</v>
      </c>
      <c r="X560" s="175">
        <f t="shared" si="40"/>
        <v>2</v>
      </c>
      <c r="Y560" s="32">
        <f t="shared" si="41"/>
        <v>0</v>
      </c>
      <c r="Z560" s="40" t="s">
        <v>1167</v>
      </c>
      <c r="AA560" s="63"/>
      <c r="AB560" s="93"/>
      <c r="AC560" s="21">
        <v>348087</v>
      </c>
      <c r="AD560" s="21">
        <v>137956</v>
      </c>
      <c r="AE560" s="163" t="s">
        <v>1355</v>
      </c>
      <c r="AF560" s="167">
        <v>0.14299999999999999</v>
      </c>
      <c r="AG560" s="169">
        <v>9812</v>
      </c>
      <c r="AH560" s="166" t="s">
        <v>916</v>
      </c>
      <c r="AI560" s="166" t="s">
        <v>1251</v>
      </c>
      <c r="AJ560" s="1" t="s">
        <v>700</v>
      </c>
      <c r="AK560" s="62" t="s">
        <v>496</v>
      </c>
    </row>
    <row r="561" spans="1:37" customFormat="1" x14ac:dyDescent="0.25">
      <c r="A561" s="154"/>
      <c r="B561" s="112">
        <v>36325</v>
      </c>
      <c r="C561" s="2"/>
      <c r="D561" s="1"/>
      <c r="E561" s="155" t="s">
        <v>1091</v>
      </c>
      <c r="F561" s="155" t="s">
        <v>470</v>
      </c>
      <c r="G561" s="7" t="s">
        <v>1304</v>
      </c>
      <c r="H561" s="21">
        <v>9603</v>
      </c>
      <c r="I561" s="22"/>
      <c r="J561" s="158"/>
      <c r="K561" s="22"/>
      <c r="L561" s="155"/>
      <c r="M561" s="155"/>
      <c r="N561" s="22" t="s">
        <v>1320</v>
      </c>
      <c r="O561" s="22" t="s">
        <v>349</v>
      </c>
      <c r="P561" s="36"/>
      <c r="Q561" s="22">
        <v>0</v>
      </c>
      <c r="R561" s="10">
        <v>98</v>
      </c>
      <c r="S561" s="10">
        <v>0</v>
      </c>
      <c r="T561" s="10">
        <v>0</v>
      </c>
      <c r="U561" s="10">
        <v>98</v>
      </c>
      <c r="V561" s="10">
        <v>97</v>
      </c>
      <c r="W561" s="10">
        <v>97</v>
      </c>
      <c r="X561" s="175">
        <f t="shared" si="40"/>
        <v>-1</v>
      </c>
      <c r="Y561" s="32">
        <f t="shared" si="41"/>
        <v>0</v>
      </c>
      <c r="Z561" s="40" t="s">
        <v>1167</v>
      </c>
      <c r="AA561" s="63"/>
      <c r="AB561" s="93"/>
      <c r="AC561" s="21"/>
      <c r="AD561" s="21">
        <v>586142</v>
      </c>
      <c r="AE561" s="160" t="s">
        <v>1355</v>
      </c>
      <c r="AF561" s="167"/>
      <c r="AG561" s="170"/>
      <c r="AH561" s="166"/>
      <c r="AI561" s="166" t="s">
        <v>1251</v>
      </c>
      <c r="AJ561" s="22"/>
      <c r="AK561" s="62" t="s">
        <v>501</v>
      </c>
    </row>
    <row r="562" spans="1:37" customFormat="1" x14ac:dyDescent="0.25">
      <c r="A562" s="154"/>
      <c r="B562" s="112">
        <v>36325</v>
      </c>
      <c r="C562" s="2"/>
      <c r="D562" s="1"/>
      <c r="E562" s="155" t="s">
        <v>1092</v>
      </c>
      <c r="F562" s="155" t="s">
        <v>1093</v>
      </c>
      <c r="G562" s="7" t="s">
        <v>1304</v>
      </c>
      <c r="H562" s="21">
        <v>5801</v>
      </c>
      <c r="I562" s="22"/>
      <c r="J562" s="158"/>
      <c r="K562" s="22"/>
      <c r="L562" s="155"/>
      <c r="M562" s="155"/>
      <c r="N562" s="22" t="s">
        <v>1320</v>
      </c>
      <c r="O562" s="10" t="s">
        <v>873</v>
      </c>
      <c r="P562" s="36"/>
      <c r="Q562" s="22">
        <v>32</v>
      </c>
      <c r="R562" s="22">
        <v>5</v>
      </c>
      <c r="S562" s="22">
        <v>50</v>
      </c>
      <c r="T562" s="22">
        <v>33</v>
      </c>
      <c r="U562" s="22">
        <v>9</v>
      </c>
      <c r="V562" s="22">
        <v>1</v>
      </c>
      <c r="W562" s="22">
        <v>1</v>
      </c>
      <c r="X562" s="175">
        <f t="shared" si="40"/>
        <v>-8</v>
      </c>
      <c r="Y562" s="32">
        <f t="shared" si="41"/>
        <v>0</v>
      </c>
      <c r="Z562" s="40" t="s">
        <v>1167</v>
      </c>
      <c r="AA562" s="63"/>
      <c r="AB562" s="93"/>
      <c r="AC562" s="21"/>
      <c r="AD562" s="21">
        <v>139661</v>
      </c>
      <c r="AE562" s="160" t="s">
        <v>1355</v>
      </c>
      <c r="AF562" s="167"/>
      <c r="AG562" s="170"/>
      <c r="AH562" s="166"/>
      <c r="AI562" s="166" t="s">
        <v>1251</v>
      </c>
      <c r="AJ562" s="22"/>
      <c r="AK562" s="62" t="s">
        <v>498</v>
      </c>
    </row>
    <row r="563" spans="1:37" s="3" customFormat="1" x14ac:dyDescent="0.25">
      <c r="A563" s="154"/>
      <c r="B563" s="112">
        <v>36325</v>
      </c>
      <c r="C563" s="2"/>
      <c r="D563" s="1"/>
      <c r="E563" s="155" t="s">
        <v>1529</v>
      </c>
      <c r="F563" s="155" t="s">
        <v>902</v>
      </c>
      <c r="G563" s="7" t="s">
        <v>1304</v>
      </c>
      <c r="H563" s="21">
        <v>6589</v>
      </c>
      <c r="I563" s="22"/>
      <c r="J563" s="158"/>
      <c r="K563" s="22"/>
      <c r="L563" s="155"/>
      <c r="M563" s="155"/>
      <c r="N563" s="22" t="s">
        <v>1320</v>
      </c>
      <c r="O563" s="22" t="s">
        <v>556</v>
      </c>
      <c r="P563" s="36"/>
      <c r="Q563" s="22"/>
      <c r="R563" s="22">
        <v>0</v>
      </c>
      <c r="S563" s="22"/>
      <c r="T563" s="22"/>
      <c r="U563" s="22">
        <v>8000</v>
      </c>
      <c r="V563" s="22">
        <v>0</v>
      </c>
      <c r="W563" s="22"/>
      <c r="X563" s="175">
        <f t="shared" si="40"/>
        <v>-8000</v>
      </c>
      <c r="Y563" s="32">
        <f t="shared" si="41"/>
        <v>0</v>
      </c>
      <c r="Z563" s="115" t="s">
        <v>903</v>
      </c>
      <c r="AA563" s="63"/>
      <c r="AB563" s="93"/>
      <c r="AC563" s="21"/>
      <c r="AD563" s="21"/>
      <c r="AE563" s="160" t="s">
        <v>1355</v>
      </c>
      <c r="AF563" s="167"/>
      <c r="AG563" s="170"/>
      <c r="AH563" s="166"/>
      <c r="AI563" s="166" t="s">
        <v>1251</v>
      </c>
      <c r="AJ563" s="22"/>
      <c r="AK563" s="62" t="s">
        <v>901</v>
      </c>
    </row>
    <row r="564" spans="1:37" customFormat="1" x14ac:dyDescent="0.25">
      <c r="A564" s="38"/>
      <c r="B564" s="137" t="s">
        <v>782</v>
      </c>
      <c r="C564" s="44"/>
      <c r="D564" s="39"/>
      <c r="E564" s="11" t="s">
        <v>1529</v>
      </c>
      <c r="F564" s="11" t="s">
        <v>574</v>
      </c>
      <c r="G564" s="45" t="s">
        <v>1304</v>
      </c>
      <c r="H564" s="26">
        <v>9756</v>
      </c>
      <c r="I564" s="10"/>
      <c r="J564" s="27"/>
      <c r="K564" s="10"/>
      <c r="L564" s="11"/>
      <c r="M564" s="11" t="s">
        <v>547</v>
      </c>
      <c r="N564" s="10"/>
      <c r="O564" s="30" t="s">
        <v>556</v>
      </c>
      <c r="P564" s="53"/>
      <c r="Q564" s="17">
        <v>1105</v>
      </c>
      <c r="R564" s="17">
        <v>1515</v>
      </c>
      <c r="S564" s="17">
        <v>688</v>
      </c>
      <c r="T564" s="17">
        <v>823</v>
      </c>
      <c r="U564" s="17">
        <v>1683</v>
      </c>
      <c r="V564" s="17">
        <v>752</v>
      </c>
      <c r="W564" s="17">
        <v>752</v>
      </c>
      <c r="X564" s="175">
        <f t="shared" si="40"/>
        <v>-931</v>
      </c>
      <c r="Y564" s="35">
        <f t="shared" si="41"/>
        <v>0</v>
      </c>
      <c r="Z564" s="40" t="s">
        <v>1167</v>
      </c>
      <c r="AA564" s="62"/>
      <c r="AC564" s="26"/>
      <c r="AD564" s="26">
        <v>258474</v>
      </c>
      <c r="AE564" s="12" t="s">
        <v>1355</v>
      </c>
      <c r="AF564" s="128">
        <v>0.04</v>
      </c>
      <c r="AG564" s="125">
        <v>9904</v>
      </c>
      <c r="AH564" s="52" t="s">
        <v>780</v>
      </c>
      <c r="AI564" s="52" t="s">
        <v>1251</v>
      </c>
      <c r="AJ564" s="10" t="s">
        <v>1210</v>
      </c>
      <c r="AK564" s="62" t="s">
        <v>501</v>
      </c>
    </row>
    <row r="565" spans="1:37" customFormat="1" x14ac:dyDescent="0.25">
      <c r="A565" s="38"/>
      <c r="B565" s="137" t="s">
        <v>782</v>
      </c>
      <c r="C565" s="44"/>
      <c r="D565" s="39"/>
      <c r="E565" s="44" t="s">
        <v>882</v>
      </c>
      <c r="F565" s="44" t="s">
        <v>1566</v>
      </c>
      <c r="G565" s="7" t="s">
        <v>1304</v>
      </c>
      <c r="H565" s="45">
        <v>5083</v>
      </c>
      <c r="I565" s="1">
        <v>550</v>
      </c>
      <c r="J565" s="1" t="s">
        <v>1303</v>
      </c>
      <c r="K565" s="1"/>
      <c r="L565" s="160" t="s">
        <v>1309</v>
      </c>
      <c r="M565" s="2" t="s">
        <v>1485</v>
      </c>
      <c r="N565" s="93"/>
      <c r="O565" s="10" t="s">
        <v>1520</v>
      </c>
      <c r="P565" s="36"/>
      <c r="Q565" s="10">
        <v>725</v>
      </c>
      <c r="R565" s="10">
        <v>156</v>
      </c>
      <c r="S565" s="10">
        <v>168</v>
      </c>
      <c r="T565" s="10">
        <v>170</v>
      </c>
      <c r="U565" s="10">
        <v>130</v>
      </c>
      <c r="V565" s="10">
        <v>98</v>
      </c>
      <c r="W565" s="10">
        <v>98</v>
      </c>
      <c r="X565" s="175">
        <f t="shared" si="40"/>
        <v>-32</v>
      </c>
      <c r="Y565" s="32">
        <f t="shared" si="41"/>
        <v>0</v>
      </c>
      <c r="Z565" s="40" t="s">
        <v>1167</v>
      </c>
      <c r="AA565" s="63"/>
      <c r="AB565" s="93"/>
      <c r="AC565" s="21">
        <v>358912</v>
      </c>
      <c r="AD565" s="26">
        <v>138672</v>
      </c>
      <c r="AE565" s="163" t="s">
        <v>1318</v>
      </c>
      <c r="AF565" s="167">
        <v>7.0000000000000007E-2</v>
      </c>
      <c r="AG565" s="169">
        <v>9904</v>
      </c>
      <c r="AH565" s="166" t="s">
        <v>780</v>
      </c>
      <c r="AI565" s="166" t="s">
        <v>1251</v>
      </c>
      <c r="AJ565" s="39" t="s">
        <v>679</v>
      </c>
      <c r="AK565" s="62" t="s">
        <v>501</v>
      </c>
    </row>
    <row r="566" spans="1:37" customFormat="1" x14ac:dyDescent="0.25">
      <c r="A566" s="153"/>
      <c r="B566" s="112" t="s">
        <v>782</v>
      </c>
      <c r="C566" s="2"/>
      <c r="D566" s="1"/>
      <c r="E566" s="2" t="s">
        <v>882</v>
      </c>
      <c r="F566" s="2" t="s">
        <v>1484</v>
      </c>
      <c r="G566" s="7" t="s">
        <v>1304</v>
      </c>
      <c r="H566" s="7">
        <v>6536</v>
      </c>
      <c r="I566" s="1">
        <v>447</v>
      </c>
      <c r="J566" s="1" t="s">
        <v>1303</v>
      </c>
      <c r="K566" s="1"/>
      <c r="L566" s="160" t="s">
        <v>1309</v>
      </c>
      <c r="M566" s="2" t="s">
        <v>240</v>
      </c>
      <c r="N566" s="93"/>
      <c r="O566" s="22" t="s">
        <v>1415</v>
      </c>
      <c r="P566" s="36"/>
      <c r="Q566" s="22">
        <v>91</v>
      </c>
      <c r="R566" s="22">
        <v>64</v>
      </c>
      <c r="S566" s="22">
        <v>88</v>
      </c>
      <c r="T566" s="22">
        <v>86</v>
      </c>
      <c r="U566" s="22">
        <v>70</v>
      </c>
      <c r="V566" s="22">
        <v>73</v>
      </c>
      <c r="W566" s="22">
        <v>73</v>
      </c>
      <c r="X566" s="175">
        <f t="shared" si="40"/>
        <v>3</v>
      </c>
      <c r="Y566" s="32">
        <f t="shared" si="41"/>
        <v>0</v>
      </c>
      <c r="Z566" s="40" t="s">
        <v>1167</v>
      </c>
      <c r="AA566" s="115"/>
      <c r="AB566" s="93"/>
      <c r="AC566" s="93"/>
      <c r="AD566" s="26">
        <v>138666</v>
      </c>
      <c r="AE566" s="163" t="s">
        <v>1355</v>
      </c>
      <c r="AF566" s="167">
        <v>0.06</v>
      </c>
      <c r="AG566" s="169"/>
      <c r="AH566" s="166" t="s">
        <v>861</v>
      </c>
      <c r="AI566" s="166" t="s">
        <v>1251</v>
      </c>
      <c r="AJ566" s="22" t="s">
        <v>679</v>
      </c>
      <c r="AK566" s="173" t="s">
        <v>501</v>
      </c>
    </row>
    <row r="567" spans="1:37" customFormat="1" hidden="1" x14ac:dyDescent="0.25">
      <c r="A567" s="38"/>
      <c r="B567" s="137" t="s">
        <v>782</v>
      </c>
      <c r="C567" s="44"/>
      <c r="D567" s="39"/>
      <c r="E567" s="44" t="s">
        <v>1050</v>
      </c>
      <c r="F567" s="44" t="s">
        <v>1051</v>
      </c>
      <c r="G567" s="45" t="s">
        <v>1304</v>
      </c>
      <c r="H567" s="45">
        <v>6139</v>
      </c>
      <c r="I567" s="39">
        <v>649</v>
      </c>
      <c r="J567" s="39" t="s">
        <v>1303</v>
      </c>
      <c r="K567" s="39"/>
      <c r="L567" s="10" t="s">
        <v>1309</v>
      </c>
      <c r="M567" s="44" t="s">
        <v>1050</v>
      </c>
      <c r="O567" s="10" t="s">
        <v>1033</v>
      </c>
      <c r="P567" s="53"/>
      <c r="Q567" s="10"/>
      <c r="R567" s="10"/>
      <c r="S567" s="10"/>
      <c r="T567" s="10"/>
      <c r="U567" s="10"/>
      <c r="V567" s="10"/>
      <c r="W567" s="10"/>
      <c r="X567" s="175">
        <f t="shared" si="40"/>
        <v>0</v>
      </c>
      <c r="Y567" s="35">
        <f t="shared" si="41"/>
        <v>0</v>
      </c>
      <c r="Z567" s="40" t="s">
        <v>1067</v>
      </c>
      <c r="AA567" s="62"/>
      <c r="AC567" s="26">
        <v>309942</v>
      </c>
      <c r="AD567" s="26">
        <v>26646</v>
      </c>
      <c r="AE567" s="48" t="s">
        <v>1318</v>
      </c>
      <c r="AF567" s="146">
        <v>4.4999999999999998E-2</v>
      </c>
      <c r="AG567" s="125"/>
      <c r="AH567" s="52" t="s">
        <v>861</v>
      </c>
      <c r="AI567" s="52" t="s">
        <v>1251</v>
      </c>
      <c r="AJ567" s="39" t="s">
        <v>1314</v>
      </c>
    </row>
    <row r="568" spans="1:37" customFormat="1" hidden="1" x14ac:dyDescent="0.25">
      <c r="A568" s="153"/>
      <c r="B568" s="112" t="s">
        <v>782</v>
      </c>
      <c r="C568" s="2"/>
      <c r="D568" s="1"/>
      <c r="E568" s="2" t="s">
        <v>1047</v>
      </c>
      <c r="F568" s="2" t="s">
        <v>1052</v>
      </c>
      <c r="G568" s="7" t="s">
        <v>1304</v>
      </c>
      <c r="H568" s="7">
        <v>6172</v>
      </c>
      <c r="I568" s="1">
        <v>650</v>
      </c>
      <c r="J568" s="1" t="s">
        <v>1303</v>
      </c>
      <c r="K568" s="1"/>
      <c r="L568" s="22" t="s">
        <v>1309</v>
      </c>
      <c r="M568" s="2" t="s">
        <v>1049</v>
      </c>
      <c r="N568" s="93"/>
      <c r="O568" s="22" t="s">
        <v>1033</v>
      </c>
      <c r="P568" s="36"/>
      <c r="Q568" s="22"/>
      <c r="R568" s="22"/>
      <c r="S568" s="22"/>
      <c r="T568" s="22"/>
      <c r="U568" s="22"/>
      <c r="V568" s="22"/>
      <c r="W568" s="22"/>
      <c r="X568" s="175">
        <f t="shared" si="40"/>
        <v>0</v>
      </c>
      <c r="Y568" s="32">
        <f t="shared" si="41"/>
        <v>0</v>
      </c>
      <c r="Z568" s="115" t="s">
        <v>1067</v>
      </c>
      <c r="AA568" s="63"/>
      <c r="AB568" s="93"/>
      <c r="AC568" s="21">
        <v>332008</v>
      </c>
      <c r="AD568" s="21">
        <v>39820</v>
      </c>
      <c r="AE568" s="163" t="s">
        <v>1318</v>
      </c>
      <c r="AF568" s="143">
        <v>4.4999999999999998E-2</v>
      </c>
      <c r="AG568" s="169"/>
      <c r="AH568" s="166" t="s">
        <v>861</v>
      </c>
      <c r="AI568" s="166" t="s">
        <v>1251</v>
      </c>
      <c r="AJ568" s="1" t="s">
        <v>711</v>
      </c>
    </row>
    <row r="569" spans="1:37" s="93" customFormat="1" x14ac:dyDescent="0.25">
      <c r="A569" s="154"/>
      <c r="B569" s="112">
        <v>36398</v>
      </c>
      <c r="C569" s="2"/>
      <c r="D569" s="1"/>
      <c r="E569" s="155" t="s">
        <v>539</v>
      </c>
      <c r="F569" s="155" t="s">
        <v>540</v>
      </c>
      <c r="G569" s="7" t="s">
        <v>1304</v>
      </c>
      <c r="H569" s="21">
        <v>5853</v>
      </c>
      <c r="I569" s="22"/>
      <c r="J569" s="158"/>
      <c r="K569" s="22"/>
      <c r="L569" s="155"/>
      <c r="M569" s="2" t="s">
        <v>1569</v>
      </c>
      <c r="N569" s="22"/>
      <c r="O569" s="161" t="s">
        <v>873</v>
      </c>
      <c r="P569" s="36"/>
      <c r="Q569" s="22">
        <v>963</v>
      </c>
      <c r="R569" s="22">
        <v>855</v>
      </c>
      <c r="S569" s="22">
        <v>881</v>
      </c>
      <c r="T569" s="22">
        <v>1065</v>
      </c>
      <c r="U569" s="22">
        <v>710</v>
      </c>
      <c r="V569" s="22">
        <v>768</v>
      </c>
      <c r="W569" s="22">
        <v>768</v>
      </c>
      <c r="X569" s="175">
        <f t="shared" si="40"/>
        <v>58</v>
      </c>
      <c r="Y569" s="32">
        <f t="shared" si="41"/>
        <v>0</v>
      </c>
      <c r="Z569" s="40" t="s">
        <v>1167</v>
      </c>
      <c r="AA569" s="63"/>
      <c r="AC569" s="21"/>
      <c r="AD569" s="21">
        <v>138426</v>
      </c>
      <c r="AE569" s="160" t="s">
        <v>1355</v>
      </c>
      <c r="AF569" s="167"/>
      <c r="AG569" s="170"/>
      <c r="AH569" s="166"/>
      <c r="AI569" s="166" t="s">
        <v>1251</v>
      </c>
      <c r="AJ569" s="22"/>
      <c r="AK569" s="62" t="s">
        <v>501</v>
      </c>
    </row>
    <row r="570" spans="1:37" customFormat="1" x14ac:dyDescent="0.25">
      <c r="A570" s="18"/>
      <c r="B570" s="137" t="s">
        <v>782</v>
      </c>
      <c r="C570" s="41"/>
      <c r="D570" s="10"/>
      <c r="E570" s="44" t="s">
        <v>539</v>
      </c>
      <c r="F570" s="44" t="s">
        <v>541</v>
      </c>
      <c r="G570" s="45" t="s">
        <v>1304</v>
      </c>
      <c r="H570" s="45">
        <v>6568</v>
      </c>
      <c r="I570" s="39">
        <v>767</v>
      </c>
      <c r="J570" s="39" t="s">
        <v>1303</v>
      </c>
      <c r="K570" s="39"/>
      <c r="L570" s="12" t="s">
        <v>1309</v>
      </c>
      <c r="M570" s="44" t="s">
        <v>1043</v>
      </c>
      <c r="O570" s="10" t="s">
        <v>1255</v>
      </c>
      <c r="P570" s="53"/>
      <c r="Q570" s="10">
        <v>900</v>
      </c>
      <c r="R570" s="10">
        <v>390</v>
      </c>
      <c r="S570" s="10">
        <v>390</v>
      </c>
      <c r="T570" s="10">
        <v>390</v>
      </c>
      <c r="U570" s="10">
        <v>390</v>
      </c>
      <c r="V570" s="10">
        <v>390</v>
      </c>
      <c r="W570" s="10">
        <v>390</v>
      </c>
      <c r="X570" s="175">
        <f t="shared" si="40"/>
        <v>0</v>
      </c>
      <c r="Y570" s="35">
        <f t="shared" si="41"/>
        <v>0</v>
      </c>
      <c r="Z570" s="40" t="s">
        <v>1167</v>
      </c>
      <c r="AA570" s="62"/>
      <c r="AC570" s="26">
        <v>360249</v>
      </c>
      <c r="AD570" s="26">
        <v>138033</v>
      </c>
      <c r="AE570" s="48" t="s">
        <v>1318</v>
      </c>
      <c r="AF570" s="143">
        <v>0.123</v>
      </c>
      <c r="AG570" s="142">
        <v>9908</v>
      </c>
      <c r="AH570" s="10" t="s">
        <v>521</v>
      </c>
      <c r="AI570" s="52" t="s">
        <v>1251</v>
      </c>
      <c r="AJ570" s="39" t="s">
        <v>1314</v>
      </c>
      <c r="AK570" s="62" t="s">
        <v>501</v>
      </c>
    </row>
    <row r="571" spans="1:37" customFormat="1" x14ac:dyDescent="0.25">
      <c r="A571" s="18"/>
      <c r="B571" s="137" t="s">
        <v>782</v>
      </c>
      <c r="C571" s="41"/>
      <c r="D571" s="10"/>
      <c r="E571" s="44" t="s">
        <v>539</v>
      </c>
      <c r="F571" s="44" t="s">
        <v>9</v>
      </c>
      <c r="G571" s="45" t="s">
        <v>1304</v>
      </c>
      <c r="H571" s="45">
        <v>9859</v>
      </c>
      <c r="I571" s="39">
        <v>767</v>
      </c>
      <c r="J571" s="39" t="s">
        <v>1303</v>
      </c>
      <c r="K571" s="39"/>
      <c r="L571" s="12" t="s">
        <v>1309</v>
      </c>
      <c r="M571" s="44" t="s">
        <v>1043</v>
      </c>
      <c r="O571" s="30" t="s">
        <v>857</v>
      </c>
      <c r="P571" s="53"/>
      <c r="Q571" s="10">
        <v>900</v>
      </c>
      <c r="R571" s="10">
        <v>9</v>
      </c>
      <c r="S571" s="10">
        <v>0</v>
      </c>
      <c r="T571" s="10">
        <v>0</v>
      </c>
      <c r="U571" s="10">
        <v>41</v>
      </c>
      <c r="V571" s="10">
        <v>59</v>
      </c>
      <c r="W571" s="10">
        <v>59</v>
      </c>
      <c r="X571" s="175">
        <f t="shared" si="40"/>
        <v>18</v>
      </c>
      <c r="Y571" s="35">
        <f t="shared" si="41"/>
        <v>0</v>
      </c>
      <c r="Z571" s="40" t="s">
        <v>1167</v>
      </c>
      <c r="AA571" s="62"/>
      <c r="AC571" s="26">
        <v>360249</v>
      </c>
      <c r="AD571" s="26">
        <v>450391</v>
      </c>
      <c r="AE571" s="48" t="s">
        <v>1318</v>
      </c>
      <c r="AF571" s="143">
        <v>0.123</v>
      </c>
      <c r="AG571" s="142">
        <v>9908</v>
      </c>
      <c r="AH571" s="10" t="s">
        <v>521</v>
      </c>
      <c r="AI571" s="52" t="s">
        <v>1251</v>
      </c>
      <c r="AJ571" s="26" t="s">
        <v>1216</v>
      </c>
      <c r="AK571" s="62" t="s">
        <v>501</v>
      </c>
    </row>
    <row r="572" spans="1:37" customFormat="1" ht="21" x14ac:dyDescent="0.25">
      <c r="A572" s="153"/>
      <c r="B572" s="112" t="s">
        <v>782</v>
      </c>
      <c r="C572" s="2"/>
      <c r="D572" s="1"/>
      <c r="E572" s="155" t="s">
        <v>1448</v>
      </c>
      <c r="F572" s="155" t="s">
        <v>1265</v>
      </c>
      <c r="G572" s="7" t="s">
        <v>202</v>
      </c>
      <c r="H572" s="21">
        <v>9747</v>
      </c>
      <c r="I572" s="22"/>
      <c r="J572" s="158"/>
      <c r="K572" s="22"/>
      <c r="L572" s="155"/>
      <c r="M572" s="155" t="s">
        <v>288</v>
      </c>
      <c r="N572" s="22"/>
      <c r="O572" s="161" t="s">
        <v>1520</v>
      </c>
      <c r="P572" s="36"/>
      <c r="Q572" s="159">
        <v>313</v>
      </c>
      <c r="R572" s="159">
        <v>1125</v>
      </c>
      <c r="S572" s="159">
        <v>451</v>
      </c>
      <c r="T572" s="159">
        <v>179</v>
      </c>
      <c r="U572" s="159">
        <v>224</v>
      </c>
      <c r="V572" s="159">
        <v>747</v>
      </c>
      <c r="W572" s="159">
        <v>747</v>
      </c>
      <c r="X572" s="175">
        <f t="shared" si="40"/>
        <v>523</v>
      </c>
      <c r="Y572" s="32">
        <f t="shared" si="41"/>
        <v>0</v>
      </c>
      <c r="Z572" s="40" t="s">
        <v>1167</v>
      </c>
      <c r="AA572" s="63"/>
      <c r="AB572" s="93"/>
      <c r="AC572" s="21">
        <v>367020</v>
      </c>
      <c r="AD572" s="21">
        <v>138619</v>
      </c>
      <c r="AE572" s="160" t="s">
        <v>1355</v>
      </c>
      <c r="AF572" s="167">
        <v>0.13400000000000001</v>
      </c>
      <c r="AG572" s="170"/>
      <c r="AH572" s="166" t="s">
        <v>860</v>
      </c>
      <c r="AI572" s="166" t="s">
        <v>1251</v>
      </c>
      <c r="AJ572" s="22" t="s">
        <v>767</v>
      </c>
      <c r="AK572" s="62" t="s">
        <v>498</v>
      </c>
    </row>
    <row r="573" spans="1:37" customFormat="1" hidden="1" x14ac:dyDescent="0.25">
      <c r="A573" s="153"/>
      <c r="B573" s="112" t="s">
        <v>782</v>
      </c>
      <c r="C573" s="2"/>
      <c r="D573" s="1"/>
      <c r="E573" s="155" t="s">
        <v>1055</v>
      </c>
      <c r="F573" s="155" t="s">
        <v>1054</v>
      </c>
      <c r="G573" s="7" t="s">
        <v>1304</v>
      </c>
      <c r="H573" s="21">
        <v>6850</v>
      </c>
      <c r="I573" s="22"/>
      <c r="J573" s="158"/>
      <c r="K573" s="22"/>
      <c r="L573" s="155"/>
      <c r="M573" s="155" t="s">
        <v>1055</v>
      </c>
      <c r="N573" s="22"/>
      <c r="O573" s="161" t="s">
        <v>1033</v>
      </c>
      <c r="P573" s="36"/>
      <c r="Q573" s="22"/>
      <c r="R573" s="22"/>
      <c r="S573" s="22"/>
      <c r="T573" s="22"/>
      <c r="U573" s="22"/>
      <c r="V573" s="22"/>
      <c r="W573" s="22"/>
      <c r="X573" s="175">
        <f t="shared" si="40"/>
        <v>0</v>
      </c>
      <c r="Y573" s="32">
        <f t="shared" si="41"/>
        <v>0</v>
      </c>
      <c r="Z573" s="56" t="s">
        <v>1135</v>
      </c>
      <c r="AA573" s="63"/>
      <c r="AB573" s="93"/>
      <c r="AC573" s="164">
        <v>311824</v>
      </c>
      <c r="AD573" s="157">
        <v>27449</v>
      </c>
      <c r="AE573" s="160" t="s">
        <v>1318</v>
      </c>
      <c r="AF573" s="143">
        <v>4.4999999999999998E-2</v>
      </c>
      <c r="AG573" s="170"/>
      <c r="AH573" s="166" t="s">
        <v>861</v>
      </c>
      <c r="AI573" s="166" t="s">
        <v>1251</v>
      </c>
      <c r="AJ573" s="22" t="s">
        <v>1056</v>
      </c>
    </row>
    <row r="574" spans="1:37" customFormat="1" x14ac:dyDescent="0.25">
      <c r="A574" s="153"/>
      <c r="B574" s="112">
        <v>36361</v>
      </c>
      <c r="C574" s="2"/>
      <c r="D574" s="1"/>
      <c r="E574" s="155" t="s">
        <v>1448</v>
      </c>
      <c r="F574" s="155" t="s">
        <v>1478</v>
      </c>
      <c r="G574" s="7" t="s">
        <v>1304</v>
      </c>
      <c r="H574" s="157">
        <v>9787</v>
      </c>
      <c r="I574" s="22"/>
      <c r="J574" s="158"/>
      <c r="K574" s="22"/>
      <c r="L574" s="155"/>
      <c r="M574" s="155" t="s">
        <v>288</v>
      </c>
      <c r="N574" s="22"/>
      <c r="O574" s="161" t="s">
        <v>1520</v>
      </c>
      <c r="P574" s="36"/>
      <c r="Q574" s="159">
        <v>1326</v>
      </c>
      <c r="R574" s="159">
        <v>474</v>
      </c>
      <c r="S574" s="159">
        <v>751</v>
      </c>
      <c r="T574" s="159">
        <v>648</v>
      </c>
      <c r="U574" s="159">
        <v>404</v>
      </c>
      <c r="V574" s="159">
        <v>423</v>
      </c>
      <c r="W574" s="159">
        <v>423</v>
      </c>
      <c r="X574" s="175">
        <f t="shared" si="40"/>
        <v>19</v>
      </c>
      <c r="Y574" s="32">
        <f t="shared" si="41"/>
        <v>0</v>
      </c>
      <c r="Z574" s="40" t="s">
        <v>1167</v>
      </c>
      <c r="AA574" s="63"/>
      <c r="AB574" s="93"/>
      <c r="AC574" s="21"/>
      <c r="AD574" s="21">
        <v>138788</v>
      </c>
      <c r="AE574" s="160" t="s">
        <v>1355</v>
      </c>
      <c r="AF574" s="167"/>
      <c r="AG574" s="170"/>
      <c r="AH574" s="172"/>
      <c r="AI574" s="172"/>
      <c r="AJ574" s="22" t="s">
        <v>1372</v>
      </c>
      <c r="AK574" s="62" t="s">
        <v>498</v>
      </c>
    </row>
    <row r="575" spans="1:37" customFormat="1" x14ac:dyDescent="0.25">
      <c r="A575" s="153"/>
      <c r="B575" s="112">
        <v>36480</v>
      </c>
      <c r="C575" s="2"/>
      <c r="D575" s="1"/>
      <c r="E575" s="155" t="s">
        <v>1448</v>
      </c>
      <c r="F575" s="155" t="s">
        <v>1084</v>
      </c>
      <c r="G575" s="7" t="s">
        <v>1304</v>
      </c>
      <c r="H575" s="21">
        <v>9808</v>
      </c>
      <c r="I575" s="22"/>
      <c r="J575" s="158"/>
      <c r="K575" s="22"/>
      <c r="L575" s="155"/>
      <c r="M575" s="155" t="s">
        <v>883</v>
      </c>
      <c r="N575" s="22" t="s">
        <v>1320</v>
      </c>
      <c r="O575" s="161" t="s">
        <v>1520</v>
      </c>
      <c r="P575" s="36"/>
      <c r="Q575" s="22">
        <v>4778</v>
      </c>
      <c r="R575" s="22">
        <v>779</v>
      </c>
      <c r="S575" s="22">
        <v>1780</v>
      </c>
      <c r="T575" s="22">
        <v>1446</v>
      </c>
      <c r="U575" s="22">
        <v>705</v>
      </c>
      <c r="V575" s="22">
        <v>636</v>
      </c>
      <c r="W575" s="22">
        <v>636</v>
      </c>
      <c r="X575" s="175">
        <f t="shared" si="40"/>
        <v>-69</v>
      </c>
      <c r="Y575" s="32">
        <f t="shared" si="41"/>
        <v>0</v>
      </c>
      <c r="Z575" s="40" t="s">
        <v>1167</v>
      </c>
      <c r="AA575" s="63"/>
      <c r="AB575" s="93"/>
      <c r="AC575" s="21"/>
      <c r="AD575" s="21">
        <v>141672</v>
      </c>
      <c r="AE575" s="160" t="s">
        <v>1355</v>
      </c>
      <c r="AF575" s="167">
        <v>5.5E-2</v>
      </c>
      <c r="AG575" s="170"/>
      <c r="AH575" s="166" t="s">
        <v>861</v>
      </c>
      <c r="AI575" s="166" t="s">
        <v>1251</v>
      </c>
      <c r="AJ575" s="22"/>
      <c r="AK575" s="62" t="s">
        <v>498</v>
      </c>
    </row>
    <row r="576" spans="1:37" customFormat="1" x14ac:dyDescent="0.25">
      <c r="A576" s="154"/>
      <c r="B576" s="112"/>
      <c r="C576" s="2"/>
      <c r="D576" s="1"/>
      <c r="E576" s="2" t="s">
        <v>1189</v>
      </c>
      <c r="F576" s="155" t="s">
        <v>1405</v>
      </c>
      <c r="G576" s="7" t="s">
        <v>1304</v>
      </c>
      <c r="H576" s="21">
        <v>435</v>
      </c>
      <c r="I576" s="22"/>
      <c r="J576" s="158"/>
      <c r="K576" s="22"/>
      <c r="L576" s="155"/>
      <c r="M576" s="155"/>
      <c r="N576" s="22" t="s">
        <v>1320</v>
      </c>
      <c r="O576" s="30" t="s">
        <v>402</v>
      </c>
      <c r="P576" s="36"/>
      <c r="Q576" s="22"/>
      <c r="R576" s="22">
        <v>5343</v>
      </c>
      <c r="S576" s="22">
        <v>0</v>
      </c>
      <c r="T576" s="22">
        <v>0</v>
      </c>
      <c r="U576" s="22">
        <v>5139</v>
      </c>
      <c r="V576" s="22">
        <v>5259</v>
      </c>
      <c r="W576" s="22">
        <v>5259</v>
      </c>
      <c r="X576" s="175">
        <f t="shared" si="40"/>
        <v>120</v>
      </c>
      <c r="Y576" s="32">
        <f t="shared" si="41"/>
        <v>0</v>
      </c>
      <c r="Z576" s="115" t="s">
        <v>1167</v>
      </c>
      <c r="AA576" s="63"/>
      <c r="AB576" s="93"/>
      <c r="AC576" s="21"/>
      <c r="AD576" s="21">
        <v>584732</v>
      </c>
      <c r="AE576" s="160"/>
      <c r="AF576" s="167"/>
      <c r="AG576" s="170"/>
      <c r="AH576" s="166"/>
      <c r="AI576" s="166"/>
      <c r="AJ576" s="22" t="s">
        <v>1136</v>
      </c>
      <c r="AK576" s="62" t="s">
        <v>503</v>
      </c>
    </row>
    <row r="577" spans="1:37" customFormat="1" hidden="1" x14ac:dyDescent="0.25">
      <c r="A577" s="154"/>
      <c r="B577" s="112" t="s">
        <v>782</v>
      </c>
      <c r="C577" s="155"/>
      <c r="D577" s="22"/>
      <c r="E577" s="155" t="s">
        <v>1215</v>
      </c>
      <c r="F577" s="155" t="s">
        <v>1232</v>
      </c>
      <c r="G577" s="7" t="s">
        <v>1304</v>
      </c>
      <c r="H577" s="21">
        <v>9763</v>
      </c>
      <c r="I577" s="22"/>
      <c r="J577" s="158"/>
      <c r="K577" s="22"/>
      <c r="L577" s="155"/>
      <c r="M577" s="155" t="s">
        <v>1215</v>
      </c>
      <c r="N577" s="22"/>
      <c r="O577" s="161" t="s">
        <v>1033</v>
      </c>
      <c r="P577" s="36"/>
      <c r="Q577" s="22"/>
      <c r="R577" s="22"/>
      <c r="S577" s="22"/>
      <c r="T577" s="22"/>
      <c r="U577" s="22"/>
      <c r="V577" s="22"/>
      <c r="W577" s="22"/>
      <c r="X577" s="175">
        <f t="shared" si="40"/>
        <v>0</v>
      </c>
      <c r="Y577" s="32">
        <f t="shared" si="41"/>
        <v>0</v>
      </c>
      <c r="Z577" s="56" t="s">
        <v>181</v>
      </c>
      <c r="AA577" s="63"/>
      <c r="AB577" s="93"/>
      <c r="AC577" s="21"/>
      <c r="AD577" s="21"/>
      <c r="AE577" s="160" t="s">
        <v>1355</v>
      </c>
      <c r="AF577" s="143">
        <v>4.4999999999999998E-2</v>
      </c>
      <c r="AG577" s="170"/>
      <c r="AH577" s="166" t="s">
        <v>861</v>
      </c>
      <c r="AI577" s="166" t="s">
        <v>1251</v>
      </c>
      <c r="AJ577" s="22" t="s">
        <v>769</v>
      </c>
    </row>
    <row r="578" spans="1:37" customFormat="1" x14ac:dyDescent="0.25">
      <c r="A578" s="38"/>
      <c r="B578" s="137"/>
      <c r="C578" s="44"/>
      <c r="D578" s="39"/>
      <c r="E578" s="2" t="s">
        <v>920</v>
      </c>
      <c r="F578" s="2" t="s">
        <v>447</v>
      </c>
      <c r="G578" s="7"/>
      <c r="H578" s="7">
        <v>2657</v>
      </c>
      <c r="I578" s="1"/>
      <c r="J578" s="1"/>
      <c r="K578" s="1"/>
      <c r="L578" s="160"/>
      <c r="M578" s="2"/>
      <c r="N578" s="93"/>
      <c r="O578" s="22" t="s">
        <v>873</v>
      </c>
      <c r="P578" s="36"/>
      <c r="Q578" s="22"/>
      <c r="R578" s="22">
        <v>79</v>
      </c>
      <c r="S578" s="22"/>
      <c r="T578" s="22">
        <v>0</v>
      </c>
      <c r="U578" s="22">
        <v>85</v>
      </c>
      <c r="V578" s="22">
        <v>66</v>
      </c>
      <c r="W578" s="22">
        <v>66</v>
      </c>
      <c r="X578" s="175">
        <f t="shared" si="40"/>
        <v>-19</v>
      </c>
      <c r="Y578" s="32">
        <f t="shared" si="41"/>
        <v>0</v>
      </c>
      <c r="Z578" s="40" t="s">
        <v>1167</v>
      </c>
      <c r="AA578" s="63"/>
      <c r="AB578" s="93"/>
      <c r="AC578" s="21"/>
      <c r="AD578" s="21">
        <v>137632</v>
      </c>
      <c r="AE578" s="163"/>
      <c r="AF578" s="167"/>
      <c r="AG578" s="169"/>
      <c r="AH578" s="166"/>
      <c r="AI578" s="166"/>
      <c r="AJ578" s="1"/>
      <c r="AK578" s="62" t="s">
        <v>496</v>
      </c>
    </row>
    <row r="579" spans="1:37" customFormat="1" x14ac:dyDescent="0.25">
      <c r="A579" s="153"/>
      <c r="B579" s="112" t="s">
        <v>782</v>
      </c>
      <c r="C579" s="156"/>
      <c r="D579" s="22"/>
      <c r="E579" s="2" t="s">
        <v>920</v>
      </c>
      <c r="F579" s="2" t="s">
        <v>921</v>
      </c>
      <c r="G579" s="7" t="s">
        <v>1304</v>
      </c>
      <c r="H579" s="7">
        <v>2662</v>
      </c>
      <c r="I579" s="1">
        <v>757</v>
      </c>
      <c r="J579" s="1" t="s">
        <v>1303</v>
      </c>
      <c r="K579" s="1"/>
      <c r="L579" s="22" t="s">
        <v>1309</v>
      </c>
      <c r="M579" s="2" t="s">
        <v>922</v>
      </c>
      <c r="N579" s="93"/>
      <c r="O579" s="22" t="s">
        <v>873</v>
      </c>
      <c r="P579" s="36"/>
      <c r="Q579" s="22">
        <f>23+545</f>
        <v>568</v>
      </c>
      <c r="R579" s="22">
        <f>617+26</f>
        <v>643</v>
      </c>
      <c r="S579" s="22">
        <v>386</v>
      </c>
      <c r="T579" s="22">
        <v>617</v>
      </c>
      <c r="U579" s="22">
        <f>558+23</f>
        <v>581</v>
      </c>
      <c r="V579" s="22">
        <v>508</v>
      </c>
      <c r="W579" s="22">
        <v>508</v>
      </c>
      <c r="X579" s="175">
        <f t="shared" si="40"/>
        <v>-73</v>
      </c>
      <c r="Y579" s="32">
        <f t="shared" si="41"/>
        <v>0</v>
      </c>
      <c r="Z579" s="40" t="s">
        <v>1167</v>
      </c>
      <c r="AA579" s="63"/>
      <c r="AB579" s="93"/>
      <c r="AC579" s="21">
        <v>125828</v>
      </c>
      <c r="AD579" s="21">
        <v>137632</v>
      </c>
      <c r="AE579" s="163" t="s">
        <v>1355</v>
      </c>
      <c r="AF579" s="167">
        <v>0.06</v>
      </c>
      <c r="AG579" s="169"/>
      <c r="AH579" s="166" t="s">
        <v>861</v>
      </c>
      <c r="AI579" s="166" t="s">
        <v>1251</v>
      </c>
      <c r="AJ579" s="1" t="s">
        <v>923</v>
      </c>
      <c r="AK579" s="62" t="s">
        <v>496</v>
      </c>
    </row>
    <row r="580" spans="1:37" customFormat="1" hidden="1" x14ac:dyDescent="0.25">
      <c r="A580" s="154"/>
      <c r="B580" s="112"/>
      <c r="C580" s="2"/>
      <c r="D580" s="1"/>
      <c r="E580" s="155" t="s">
        <v>1305</v>
      </c>
      <c r="F580" s="155" t="s">
        <v>1306</v>
      </c>
      <c r="G580" s="7"/>
      <c r="H580" s="21">
        <v>438</v>
      </c>
      <c r="I580" s="22"/>
      <c r="J580" s="158"/>
      <c r="K580" s="22"/>
      <c r="L580" s="155"/>
      <c r="M580" s="155"/>
      <c r="N580" s="22"/>
      <c r="O580" s="22" t="s">
        <v>1098</v>
      </c>
      <c r="P580" s="36"/>
      <c r="Q580" s="22"/>
      <c r="R580" s="175"/>
      <c r="S580" s="22">
        <v>0</v>
      </c>
      <c r="T580" s="22"/>
      <c r="U580" s="175"/>
      <c r="V580" s="22"/>
      <c r="W580" s="175"/>
      <c r="X580" s="175">
        <f t="shared" si="40"/>
        <v>0</v>
      </c>
      <c r="Y580" s="32"/>
      <c r="Z580" s="115" t="s">
        <v>1499</v>
      </c>
      <c r="AA580" s="63"/>
      <c r="AB580" s="93"/>
      <c r="AC580" s="21"/>
      <c r="AD580" s="21">
        <v>380710</v>
      </c>
      <c r="AE580" s="160"/>
      <c r="AF580" s="167"/>
      <c r="AG580" s="170"/>
      <c r="AH580" s="166"/>
      <c r="AI580" s="166"/>
      <c r="AJ580" s="22"/>
      <c r="AK580" s="62" t="s">
        <v>500</v>
      </c>
    </row>
    <row r="581" spans="1:37" customFormat="1" x14ac:dyDescent="0.25">
      <c r="A581" s="38"/>
      <c r="B581" s="137" t="s">
        <v>782</v>
      </c>
      <c r="C581" s="44"/>
      <c r="D581" s="39"/>
      <c r="E581" s="44" t="s">
        <v>920</v>
      </c>
      <c r="F581" s="44" t="s">
        <v>924</v>
      </c>
      <c r="G581" s="7" t="s">
        <v>1304</v>
      </c>
      <c r="H581" s="45">
        <v>2667</v>
      </c>
      <c r="I581" s="1">
        <v>757</v>
      </c>
      <c r="J581" s="1" t="s">
        <v>1303</v>
      </c>
      <c r="K581" s="1"/>
      <c r="L581" s="22" t="s">
        <v>1309</v>
      </c>
      <c r="M581" s="2" t="s">
        <v>922</v>
      </c>
      <c r="N581" s="93"/>
      <c r="O581" s="10" t="s">
        <v>873</v>
      </c>
      <c r="P581" s="36"/>
      <c r="Q581" s="22">
        <v>402</v>
      </c>
      <c r="R581" s="10">
        <f>224+9</f>
        <v>233</v>
      </c>
      <c r="S581" s="10">
        <v>233</v>
      </c>
      <c r="T581" s="10">
        <v>231</v>
      </c>
      <c r="U581" s="10">
        <v>243</v>
      </c>
      <c r="V581" s="10">
        <v>202</v>
      </c>
      <c r="W581" s="10">
        <v>202</v>
      </c>
      <c r="X581" s="175">
        <f t="shared" si="40"/>
        <v>-41</v>
      </c>
      <c r="Y581" s="32">
        <f>+W581-V581</f>
        <v>0</v>
      </c>
      <c r="Z581" s="40" t="s">
        <v>1167</v>
      </c>
      <c r="AA581" s="63"/>
      <c r="AB581" s="93"/>
      <c r="AC581" s="21">
        <v>127074</v>
      </c>
      <c r="AD581" s="26">
        <v>137632</v>
      </c>
      <c r="AE581" s="163" t="s">
        <v>1355</v>
      </c>
      <c r="AF581" s="167">
        <v>0.33</v>
      </c>
      <c r="AG581" s="169">
        <v>9905</v>
      </c>
      <c r="AH581" s="166" t="s">
        <v>780</v>
      </c>
      <c r="AI581" s="166" t="s">
        <v>1251</v>
      </c>
      <c r="AJ581" s="39" t="s">
        <v>923</v>
      </c>
      <c r="AK581" s="62" t="s">
        <v>496</v>
      </c>
    </row>
    <row r="582" spans="1:37" customFormat="1" x14ac:dyDescent="0.25">
      <c r="A582" s="38"/>
      <c r="B582" s="137" t="s">
        <v>782</v>
      </c>
      <c r="C582" s="44"/>
      <c r="D582" s="39"/>
      <c r="E582" s="2" t="s">
        <v>920</v>
      </c>
      <c r="F582" s="44" t="s">
        <v>925</v>
      </c>
      <c r="G582" s="7" t="s">
        <v>1304</v>
      </c>
      <c r="H582" s="45">
        <v>2668</v>
      </c>
      <c r="I582" s="1">
        <v>757</v>
      </c>
      <c r="J582" s="1" t="s">
        <v>1303</v>
      </c>
      <c r="K582" s="1"/>
      <c r="L582" s="22" t="s">
        <v>1309</v>
      </c>
      <c r="M582" s="2" t="s">
        <v>922</v>
      </c>
      <c r="N582" s="93"/>
      <c r="O582" s="10" t="s">
        <v>873</v>
      </c>
      <c r="P582" s="36"/>
      <c r="Q582" s="10">
        <v>67</v>
      </c>
      <c r="R582" s="10">
        <v>41</v>
      </c>
      <c r="S582" s="10">
        <v>65</v>
      </c>
      <c r="T582" s="10">
        <v>54</v>
      </c>
      <c r="U582" s="10">
        <v>44</v>
      </c>
      <c r="V582" s="10">
        <v>48</v>
      </c>
      <c r="W582" s="10">
        <v>48</v>
      </c>
      <c r="X582" s="175">
        <f t="shared" si="40"/>
        <v>4</v>
      </c>
      <c r="Y582" s="32">
        <f>+W582-V582</f>
        <v>0</v>
      </c>
      <c r="Z582" s="40" t="s">
        <v>1167</v>
      </c>
      <c r="AA582" s="63"/>
      <c r="AB582" s="93"/>
      <c r="AC582" s="21">
        <v>131540</v>
      </c>
      <c r="AD582" s="26">
        <v>137632</v>
      </c>
      <c r="AE582" s="163" t="s">
        <v>1355</v>
      </c>
      <c r="AF582" s="167">
        <v>0.06</v>
      </c>
      <c r="AG582" s="169"/>
      <c r="AH582" s="166" t="s">
        <v>861</v>
      </c>
      <c r="AI582" s="166" t="s">
        <v>1251</v>
      </c>
      <c r="AJ582" s="39" t="s">
        <v>923</v>
      </c>
      <c r="AK582" s="62" t="s">
        <v>496</v>
      </c>
    </row>
    <row r="583" spans="1:37" customFormat="1" x14ac:dyDescent="0.25">
      <c r="A583" s="153"/>
      <c r="B583" s="112" t="s">
        <v>782</v>
      </c>
      <c r="C583" s="2"/>
      <c r="D583" s="1"/>
      <c r="E583" s="2" t="s">
        <v>920</v>
      </c>
      <c r="F583" s="2" t="s">
        <v>929</v>
      </c>
      <c r="G583" s="7" t="s">
        <v>1304</v>
      </c>
      <c r="H583" s="7">
        <v>2680</v>
      </c>
      <c r="I583" s="1">
        <v>757</v>
      </c>
      <c r="J583" s="1" t="s">
        <v>1303</v>
      </c>
      <c r="K583" s="1"/>
      <c r="L583" s="22" t="s">
        <v>1309</v>
      </c>
      <c r="M583" s="2" t="s">
        <v>922</v>
      </c>
      <c r="N583" s="93"/>
      <c r="O583" s="22" t="s">
        <v>873</v>
      </c>
      <c r="P583" s="36"/>
      <c r="Q583" s="22">
        <f>385+16</f>
        <v>401</v>
      </c>
      <c r="R583" s="22">
        <v>216</v>
      </c>
      <c r="S583" s="22">
        <v>268</v>
      </c>
      <c r="T583" s="22">
        <v>382</v>
      </c>
      <c r="U583" s="22">
        <v>276</v>
      </c>
      <c r="V583" s="22">
        <v>307</v>
      </c>
      <c r="W583" s="22">
        <v>307</v>
      </c>
      <c r="X583" s="175">
        <f t="shared" si="40"/>
        <v>31</v>
      </c>
      <c r="Y583" s="32">
        <f>+W583-V583</f>
        <v>0</v>
      </c>
      <c r="Z583" s="40" t="s">
        <v>1167</v>
      </c>
      <c r="AA583" s="115"/>
      <c r="AB583" s="93"/>
      <c r="AC583" s="21">
        <v>130645</v>
      </c>
      <c r="AD583" s="21">
        <v>137632</v>
      </c>
      <c r="AE583" s="163" t="s">
        <v>1355</v>
      </c>
      <c r="AF583" s="167">
        <v>0.06</v>
      </c>
      <c r="AG583" s="169"/>
      <c r="AH583" s="166" t="s">
        <v>861</v>
      </c>
      <c r="AI583" s="166" t="s">
        <v>1251</v>
      </c>
      <c r="AJ583" s="1" t="s">
        <v>923</v>
      </c>
      <c r="AK583" s="62" t="s">
        <v>496</v>
      </c>
    </row>
    <row r="584" spans="1:37" customFormat="1" x14ac:dyDescent="0.25">
      <c r="A584" s="153"/>
      <c r="B584" s="112" t="s">
        <v>782</v>
      </c>
      <c r="C584" s="2"/>
      <c r="D584" s="1"/>
      <c r="E584" s="2" t="s">
        <v>920</v>
      </c>
      <c r="F584" s="2" t="s">
        <v>930</v>
      </c>
      <c r="G584" s="7" t="s">
        <v>1304</v>
      </c>
      <c r="H584" s="7">
        <v>2688</v>
      </c>
      <c r="I584" s="1">
        <v>757</v>
      </c>
      <c r="J584" s="1" t="s">
        <v>1303</v>
      </c>
      <c r="K584" s="1"/>
      <c r="L584" s="22" t="s">
        <v>1309</v>
      </c>
      <c r="M584" s="2" t="s">
        <v>922</v>
      </c>
      <c r="N584" s="93"/>
      <c r="O584" s="22" t="s">
        <v>873</v>
      </c>
      <c r="P584" s="36"/>
      <c r="Q584" s="22">
        <v>27</v>
      </c>
      <c r="R584" s="22">
        <v>26</v>
      </c>
      <c r="S584" s="22">
        <v>22</v>
      </c>
      <c r="T584" s="22">
        <v>19</v>
      </c>
      <c r="U584" s="22">
        <v>25</v>
      </c>
      <c r="V584" s="22">
        <v>25</v>
      </c>
      <c r="W584" s="22">
        <v>25</v>
      </c>
      <c r="X584" s="175">
        <f t="shared" si="40"/>
        <v>0</v>
      </c>
      <c r="Y584" s="32">
        <f>+W584-V584</f>
        <v>0</v>
      </c>
      <c r="Z584" s="40" t="s">
        <v>1167</v>
      </c>
      <c r="AA584" s="63"/>
      <c r="AB584" s="93"/>
      <c r="AC584" s="93"/>
      <c r="AD584" s="21">
        <v>137632</v>
      </c>
      <c r="AE584" s="163" t="s">
        <v>1355</v>
      </c>
      <c r="AF584" s="167">
        <v>0.06</v>
      </c>
      <c r="AG584" s="169"/>
      <c r="AH584" s="166" t="s">
        <v>861</v>
      </c>
      <c r="AI584" s="166" t="s">
        <v>1251</v>
      </c>
      <c r="AJ584" s="1" t="s">
        <v>923</v>
      </c>
      <c r="AK584" s="62" t="s">
        <v>496</v>
      </c>
    </row>
    <row r="585" spans="1:37" customFormat="1" x14ac:dyDescent="0.25">
      <c r="A585" s="38"/>
      <c r="B585" s="137"/>
      <c r="C585" s="44"/>
      <c r="D585" s="39"/>
      <c r="E585" s="2" t="s">
        <v>920</v>
      </c>
      <c r="F585" s="11" t="s">
        <v>544</v>
      </c>
      <c r="G585" s="45"/>
      <c r="H585" s="26">
        <v>2694</v>
      </c>
      <c r="I585" s="10"/>
      <c r="J585" s="27"/>
      <c r="K585" s="10"/>
      <c r="L585" s="11"/>
      <c r="M585" s="11"/>
      <c r="N585" s="10"/>
      <c r="O585" s="161" t="s">
        <v>873</v>
      </c>
      <c r="P585" s="53"/>
      <c r="Q585" s="10"/>
      <c r="R585" s="10">
        <v>467</v>
      </c>
      <c r="S585" s="10"/>
      <c r="T585" s="10"/>
      <c r="U585" s="10">
        <v>536</v>
      </c>
      <c r="V585" s="10">
        <v>302</v>
      </c>
      <c r="W585" s="10">
        <v>302</v>
      </c>
      <c r="X585" s="175">
        <f t="shared" si="40"/>
        <v>-234</v>
      </c>
      <c r="Y585" s="35"/>
      <c r="Z585" s="40" t="s">
        <v>1167</v>
      </c>
      <c r="AA585" s="62"/>
      <c r="AC585" s="42"/>
      <c r="AD585" s="50">
        <v>137632</v>
      </c>
      <c r="AE585" s="12"/>
      <c r="AF585" s="128"/>
      <c r="AG585" s="126"/>
      <c r="AH585" s="52"/>
      <c r="AI585" s="52"/>
      <c r="AJ585" s="10"/>
    </row>
    <row r="586" spans="1:37" customFormat="1" hidden="1" x14ac:dyDescent="0.25">
      <c r="A586" s="18"/>
      <c r="B586" s="137" t="s">
        <v>782</v>
      </c>
      <c r="C586" s="11"/>
      <c r="D586" s="10"/>
      <c r="E586" s="155" t="s">
        <v>1108</v>
      </c>
      <c r="F586" s="11" t="s">
        <v>1116</v>
      </c>
      <c r="G586" s="7" t="s">
        <v>1304</v>
      </c>
      <c r="H586" s="26">
        <v>6345</v>
      </c>
      <c r="I586" s="22"/>
      <c r="J586" s="158"/>
      <c r="K586" s="22"/>
      <c r="L586" s="155"/>
      <c r="M586" s="155" t="s">
        <v>1108</v>
      </c>
      <c r="N586" s="22"/>
      <c r="O586" s="30" t="s">
        <v>1098</v>
      </c>
      <c r="P586" s="36"/>
      <c r="Q586" s="10"/>
      <c r="R586" s="10"/>
      <c r="S586" s="10"/>
      <c r="T586" s="10"/>
      <c r="U586" s="10"/>
      <c r="V586" s="10"/>
      <c r="W586" s="10"/>
      <c r="X586" s="175">
        <f t="shared" si="40"/>
        <v>0</v>
      </c>
      <c r="Y586" s="32">
        <f>+W586-V586</f>
        <v>0</v>
      </c>
      <c r="Z586" s="40" t="s">
        <v>1135</v>
      </c>
      <c r="AA586" s="63"/>
      <c r="AB586" s="93"/>
      <c r="AC586" s="157">
        <v>359690</v>
      </c>
      <c r="AD586" s="50">
        <v>133304</v>
      </c>
      <c r="AE586" s="160" t="s">
        <v>1318</v>
      </c>
      <c r="AF586" s="167">
        <v>6.5000000000000002E-2</v>
      </c>
      <c r="AG586" s="170"/>
      <c r="AH586" s="166" t="s">
        <v>861</v>
      </c>
      <c r="AI586" s="166" t="s">
        <v>1251</v>
      </c>
      <c r="AJ586" s="22" t="s">
        <v>1314</v>
      </c>
    </row>
    <row r="587" spans="1:37" customFormat="1" x14ac:dyDescent="0.25">
      <c r="A587" s="38"/>
      <c r="B587" s="137">
        <v>36325</v>
      </c>
      <c r="C587" s="44"/>
      <c r="D587" s="39"/>
      <c r="E587" s="11" t="s">
        <v>920</v>
      </c>
      <c r="F587" s="11" t="s">
        <v>1447</v>
      </c>
      <c r="G587" s="45" t="s">
        <v>1304</v>
      </c>
      <c r="H587" s="26">
        <v>9717</v>
      </c>
      <c r="I587" s="10"/>
      <c r="J587" s="27"/>
      <c r="K587" s="10"/>
      <c r="L587" s="11"/>
      <c r="M587" s="11" t="s">
        <v>883</v>
      </c>
      <c r="N587" s="10" t="s">
        <v>1320</v>
      </c>
      <c r="O587" s="30" t="s">
        <v>873</v>
      </c>
      <c r="P587" s="53"/>
      <c r="Q587" s="10">
        <v>408</v>
      </c>
      <c r="R587" s="10">
        <v>157</v>
      </c>
      <c r="S587" s="10">
        <v>356</v>
      </c>
      <c r="T587" s="10">
        <v>334</v>
      </c>
      <c r="U587" s="10">
        <v>198</v>
      </c>
      <c r="V587" s="10">
        <v>229</v>
      </c>
      <c r="W587" s="10">
        <v>229</v>
      </c>
      <c r="X587" s="175">
        <f t="shared" si="40"/>
        <v>31</v>
      </c>
      <c r="Y587" s="35">
        <f>+W587-V587</f>
        <v>0</v>
      </c>
      <c r="Z587" s="40" t="s">
        <v>1167</v>
      </c>
      <c r="AA587" s="62"/>
      <c r="AC587" s="26"/>
      <c r="AD587" s="26">
        <v>134987</v>
      </c>
      <c r="AE587" s="12" t="s">
        <v>1355</v>
      </c>
      <c r="AF587" s="128">
        <v>0.06</v>
      </c>
      <c r="AG587" s="126"/>
      <c r="AH587" s="52" t="s">
        <v>861</v>
      </c>
      <c r="AI587" s="52" t="s">
        <v>1251</v>
      </c>
      <c r="AJ587" s="10" t="s">
        <v>923</v>
      </c>
      <c r="AK587" s="62" t="s">
        <v>496</v>
      </c>
    </row>
    <row r="588" spans="1:37" customFormat="1" x14ac:dyDescent="0.25">
      <c r="A588" s="154"/>
      <c r="B588" s="112"/>
      <c r="C588" s="2"/>
      <c r="D588" s="1"/>
      <c r="E588" s="155" t="s">
        <v>914</v>
      </c>
      <c r="F588" s="155" t="s">
        <v>913</v>
      </c>
      <c r="G588" s="7"/>
      <c r="H588" s="21">
        <v>9879</v>
      </c>
      <c r="I588" s="22"/>
      <c r="J588" s="158"/>
      <c r="K588" s="22"/>
      <c r="L588" s="155"/>
      <c r="M588" s="155"/>
      <c r="N588" s="22"/>
      <c r="O588" s="30" t="s">
        <v>1520</v>
      </c>
      <c r="P588" s="36"/>
      <c r="Q588" s="22"/>
      <c r="R588" s="22">
        <v>0</v>
      </c>
      <c r="S588" s="22"/>
      <c r="T588" s="22"/>
      <c r="U588" s="22">
        <v>1000</v>
      </c>
      <c r="V588" s="22">
        <v>733</v>
      </c>
      <c r="W588" s="22">
        <v>733</v>
      </c>
      <c r="X588" s="175">
        <f t="shared" si="40"/>
        <v>-267</v>
      </c>
      <c r="Y588" s="32"/>
      <c r="Z588" s="115" t="s">
        <v>1299</v>
      </c>
      <c r="AA588" s="63"/>
      <c r="AB588" s="93"/>
      <c r="AC588" s="21"/>
      <c r="AD588" s="21">
        <v>649629</v>
      </c>
      <c r="AE588" s="160"/>
      <c r="AF588" s="167"/>
      <c r="AG588" s="170"/>
      <c r="AH588" s="166"/>
      <c r="AI588" s="166"/>
      <c r="AJ588" s="22"/>
      <c r="AK588" s="93"/>
    </row>
    <row r="589" spans="1:37" customFormat="1" x14ac:dyDescent="0.25">
      <c r="A589" s="153"/>
      <c r="B589" s="112" t="s">
        <v>782</v>
      </c>
      <c r="C589" s="2"/>
      <c r="D589" s="1"/>
      <c r="E589" s="2" t="s">
        <v>1327</v>
      </c>
      <c r="F589" s="2" t="s">
        <v>557</v>
      </c>
      <c r="G589" s="7" t="s">
        <v>1304</v>
      </c>
      <c r="H589" s="7">
        <v>4251</v>
      </c>
      <c r="I589" s="1">
        <v>555</v>
      </c>
      <c r="J589" s="1" t="s">
        <v>1303</v>
      </c>
      <c r="K589" s="1"/>
      <c r="L589" s="22" t="s">
        <v>1309</v>
      </c>
      <c r="M589" s="2" t="s">
        <v>558</v>
      </c>
      <c r="N589" s="93"/>
      <c r="O589" s="22" t="s">
        <v>556</v>
      </c>
      <c r="P589" s="36"/>
      <c r="Q589" s="22">
        <v>76</v>
      </c>
      <c r="R589" s="22">
        <v>52</v>
      </c>
      <c r="S589" s="22">
        <v>96</v>
      </c>
      <c r="T589" s="22">
        <v>20</v>
      </c>
      <c r="U589" s="22">
        <v>20</v>
      </c>
      <c r="V589" s="22">
        <v>32</v>
      </c>
      <c r="W589" s="22">
        <v>32</v>
      </c>
      <c r="X589" s="175">
        <f t="shared" si="40"/>
        <v>12</v>
      </c>
      <c r="Y589" s="32">
        <f t="shared" ref="Y589:Y616" si="42">+W589-V589</f>
        <v>0</v>
      </c>
      <c r="Z589" s="40" t="s">
        <v>1167</v>
      </c>
      <c r="AA589" s="63"/>
      <c r="AB589" s="93"/>
      <c r="AC589" s="21">
        <v>348116</v>
      </c>
      <c r="AD589" s="21">
        <v>418434</v>
      </c>
      <c r="AE589" s="163" t="s">
        <v>1355</v>
      </c>
      <c r="AF589" s="167"/>
      <c r="AG589" s="169"/>
      <c r="AH589" s="166"/>
      <c r="AI589" s="166" t="s">
        <v>1251</v>
      </c>
      <c r="AJ589" s="1" t="s">
        <v>783</v>
      </c>
      <c r="AK589" s="62" t="s">
        <v>496</v>
      </c>
    </row>
    <row r="590" spans="1:37" customFormat="1" x14ac:dyDescent="0.25">
      <c r="A590" s="153"/>
      <c r="B590" s="112" t="s">
        <v>782</v>
      </c>
      <c r="C590" s="2"/>
      <c r="D590" s="1"/>
      <c r="E590" s="2" t="s">
        <v>1327</v>
      </c>
      <c r="F590" s="2" t="s">
        <v>1460</v>
      </c>
      <c r="G590" s="7" t="s">
        <v>1304</v>
      </c>
      <c r="H590" s="7">
        <v>5701</v>
      </c>
      <c r="I590" s="1">
        <v>447</v>
      </c>
      <c r="J590" s="1" t="s">
        <v>1303</v>
      </c>
      <c r="K590" s="1"/>
      <c r="L590" s="22" t="s">
        <v>1309</v>
      </c>
      <c r="M590" s="2" t="s">
        <v>1461</v>
      </c>
      <c r="N590" s="93"/>
      <c r="O590" s="22" t="s">
        <v>1415</v>
      </c>
      <c r="P590" s="36"/>
      <c r="Q590" s="22">
        <v>76</v>
      </c>
      <c r="R590" s="22">
        <v>0</v>
      </c>
      <c r="S590" s="22">
        <v>76</v>
      </c>
      <c r="T590" s="22">
        <v>76</v>
      </c>
      <c r="U590" s="22">
        <v>137</v>
      </c>
      <c r="V590" s="22">
        <v>135</v>
      </c>
      <c r="W590" s="22">
        <v>135</v>
      </c>
      <c r="X590" s="175">
        <f t="shared" si="40"/>
        <v>-2</v>
      </c>
      <c r="Y590" s="32">
        <f t="shared" si="42"/>
        <v>0</v>
      </c>
      <c r="Z590" s="40" t="s">
        <v>1167</v>
      </c>
      <c r="AA590" s="115"/>
      <c r="AB590" s="93"/>
      <c r="AC590" s="21">
        <v>346081</v>
      </c>
      <c r="AD590" s="21">
        <v>135881</v>
      </c>
      <c r="AE590" s="163" t="s">
        <v>1318</v>
      </c>
      <c r="AF590" s="167">
        <v>0.13700000000000001</v>
      </c>
      <c r="AG590" s="169">
        <v>9812</v>
      </c>
      <c r="AH590" s="166" t="s">
        <v>916</v>
      </c>
      <c r="AI590" s="166" t="s">
        <v>1251</v>
      </c>
      <c r="AJ590" s="1" t="s">
        <v>699</v>
      </c>
      <c r="AK590" s="62" t="s">
        <v>496</v>
      </c>
    </row>
    <row r="591" spans="1:37" customFormat="1" x14ac:dyDescent="0.25">
      <c r="A591" s="18"/>
      <c r="B591" s="137" t="s">
        <v>782</v>
      </c>
      <c r="C591" s="11"/>
      <c r="D591" s="10"/>
      <c r="E591" s="11" t="s">
        <v>1417</v>
      </c>
      <c r="F591" s="11" t="s">
        <v>1416</v>
      </c>
      <c r="G591" s="45" t="s">
        <v>1304</v>
      </c>
      <c r="H591" s="26">
        <v>4181</v>
      </c>
      <c r="I591" s="10"/>
      <c r="J591" s="27"/>
      <c r="K591" s="10"/>
      <c r="L591" s="11"/>
      <c r="M591" s="11" t="s">
        <v>1417</v>
      </c>
      <c r="N591" s="10"/>
      <c r="O591" s="30" t="s">
        <v>1415</v>
      </c>
      <c r="P591" s="53"/>
      <c r="Q591" s="10">
        <v>177</v>
      </c>
      <c r="R591" s="10">
        <v>646</v>
      </c>
      <c r="S591" s="10">
        <v>472</v>
      </c>
      <c r="T591" s="10">
        <v>505</v>
      </c>
      <c r="U591" s="10">
        <v>301</v>
      </c>
      <c r="V591" s="10">
        <v>345</v>
      </c>
      <c r="W591" s="10">
        <v>345</v>
      </c>
      <c r="X591" s="175">
        <f t="shared" si="40"/>
        <v>44</v>
      </c>
      <c r="Y591" s="35">
        <f t="shared" si="42"/>
        <v>0</v>
      </c>
      <c r="Z591" s="40" t="s">
        <v>1167</v>
      </c>
      <c r="AA591" s="62"/>
      <c r="AC591" s="26">
        <v>348124</v>
      </c>
      <c r="AD591" s="26">
        <v>202211</v>
      </c>
      <c r="AE591" s="12" t="s">
        <v>1355</v>
      </c>
      <c r="AF591" s="128">
        <v>0.128</v>
      </c>
      <c r="AG591" s="125">
        <v>9812</v>
      </c>
      <c r="AH591" s="52" t="s">
        <v>916</v>
      </c>
      <c r="AI591" s="52" t="s">
        <v>1251</v>
      </c>
      <c r="AJ591" s="10" t="s">
        <v>661</v>
      </c>
      <c r="AK591" s="62" t="s">
        <v>501</v>
      </c>
    </row>
    <row r="592" spans="1:37" customFormat="1" x14ac:dyDescent="0.25">
      <c r="A592" s="153"/>
      <c r="B592" s="112">
        <v>36503</v>
      </c>
      <c r="C592" s="2"/>
      <c r="D592" s="1"/>
      <c r="E592" s="11" t="s">
        <v>1417</v>
      </c>
      <c r="F592" s="155" t="s">
        <v>1445</v>
      </c>
      <c r="G592" s="7" t="s">
        <v>1304</v>
      </c>
      <c r="H592" s="21">
        <v>6523</v>
      </c>
      <c r="I592" s="22"/>
      <c r="J592" s="158"/>
      <c r="K592" s="22"/>
      <c r="L592" s="155"/>
      <c r="M592" s="155" t="s">
        <v>883</v>
      </c>
      <c r="N592" s="22" t="s">
        <v>1320</v>
      </c>
      <c r="O592" s="10" t="s">
        <v>556</v>
      </c>
      <c r="P592" s="36"/>
      <c r="Q592" s="22">
        <v>179</v>
      </c>
      <c r="R592" s="10">
        <v>108</v>
      </c>
      <c r="S592" s="10">
        <v>0</v>
      </c>
      <c r="T592" s="10">
        <v>106</v>
      </c>
      <c r="U592" s="10">
        <v>100</v>
      </c>
      <c r="V592" s="10">
        <v>113</v>
      </c>
      <c r="W592" s="10">
        <v>113</v>
      </c>
      <c r="X592" s="175">
        <f t="shared" si="40"/>
        <v>13</v>
      </c>
      <c r="Y592" s="32">
        <f t="shared" si="42"/>
        <v>0</v>
      </c>
      <c r="Z592" s="40" t="s">
        <v>1167</v>
      </c>
      <c r="AA592" s="63"/>
      <c r="AB592" s="93"/>
      <c r="AC592" s="21"/>
      <c r="AD592" s="21">
        <v>586087</v>
      </c>
      <c r="AE592" s="160" t="s">
        <v>1355</v>
      </c>
      <c r="AF592" s="167">
        <v>6.5000000000000002E-2</v>
      </c>
      <c r="AG592" s="170"/>
      <c r="AH592" s="166" t="s">
        <v>861</v>
      </c>
      <c r="AI592" s="166" t="s">
        <v>1251</v>
      </c>
      <c r="AJ592" s="22" t="s">
        <v>1528</v>
      </c>
      <c r="AK592" s="62" t="s">
        <v>501</v>
      </c>
    </row>
    <row r="593" spans="1:37" customFormat="1" x14ac:dyDescent="0.25">
      <c r="A593" s="153"/>
      <c r="B593" s="112" t="s">
        <v>782</v>
      </c>
      <c r="C593" s="2"/>
      <c r="D593" s="1"/>
      <c r="E593" s="2" t="s">
        <v>318</v>
      </c>
      <c r="F593" s="2" t="s">
        <v>326</v>
      </c>
      <c r="G593" s="7" t="s">
        <v>1304</v>
      </c>
      <c r="H593" s="7">
        <v>5048</v>
      </c>
      <c r="I593" s="1">
        <v>766</v>
      </c>
      <c r="J593" s="1" t="s">
        <v>1303</v>
      </c>
      <c r="K593" s="1"/>
      <c r="L593" s="22" t="s">
        <v>1309</v>
      </c>
      <c r="M593" s="2" t="s">
        <v>327</v>
      </c>
      <c r="N593" s="93"/>
      <c r="O593" s="22" t="s">
        <v>328</v>
      </c>
      <c r="P593" s="36"/>
      <c r="Q593" s="22">
        <v>158</v>
      </c>
      <c r="R593" s="22">
        <v>124</v>
      </c>
      <c r="S593" s="22">
        <v>142</v>
      </c>
      <c r="T593" s="22">
        <v>138</v>
      </c>
      <c r="U593" s="22">
        <v>38</v>
      </c>
      <c r="V593" s="22">
        <v>6</v>
      </c>
      <c r="W593" s="22">
        <v>6</v>
      </c>
      <c r="X593" s="175">
        <f t="shared" si="40"/>
        <v>-32</v>
      </c>
      <c r="Y593" s="32">
        <f t="shared" si="42"/>
        <v>0</v>
      </c>
      <c r="Z593" s="40" t="s">
        <v>1167</v>
      </c>
      <c r="AA593" s="63"/>
      <c r="AB593" s="93"/>
      <c r="AC593" s="93"/>
      <c r="AD593" s="21">
        <v>224899</v>
      </c>
      <c r="AE593" s="163" t="s">
        <v>1318</v>
      </c>
      <c r="AF593" s="167">
        <v>0.02</v>
      </c>
      <c r="AG593" s="169"/>
      <c r="AH593" s="166" t="s">
        <v>861</v>
      </c>
      <c r="AI593" s="166" t="s">
        <v>1251</v>
      </c>
      <c r="AJ593" s="1" t="s">
        <v>1314</v>
      </c>
      <c r="AK593" s="62" t="s">
        <v>498</v>
      </c>
    </row>
    <row r="594" spans="1:37" customFormat="1" x14ac:dyDescent="0.25">
      <c r="A594" s="153"/>
      <c r="B594" s="112" t="s">
        <v>782</v>
      </c>
      <c r="C594" s="2"/>
      <c r="D594" s="1"/>
      <c r="E594" s="2" t="s">
        <v>318</v>
      </c>
      <c r="F594" s="2" t="s">
        <v>829</v>
      </c>
      <c r="G594" s="7" t="s">
        <v>1304</v>
      </c>
      <c r="H594" s="7">
        <v>6188</v>
      </c>
      <c r="I594" s="1">
        <v>600</v>
      </c>
      <c r="J594" s="1" t="s">
        <v>1303</v>
      </c>
      <c r="K594" s="1"/>
      <c r="L594" s="22" t="s">
        <v>1309</v>
      </c>
      <c r="M594" s="2" t="s">
        <v>318</v>
      </c>
      <c r="N594" s="93"/>
      <c r="O594" s="22" t="s">
        <v>816</v>
      </c>
      <c r="P594" s="36"/>
      <c r="Q594" s="22">
        <v>13</v>
      </c>
      <c r="R594" s="22">
        <v>1</v>
      </c>
      <c r="S594" s="22">
        <v>1</v>
      </c>
      <c r="T594" s="22">
        <v>1</v>
      </c>
      <c r="U594" s="22">
        <v>1</v>
      </c>
      <c r="V594" s="22">
        <v>1</v>
      </c>
      <c r="W594" s="22">
        <v>1</v>
      </c>
      <c r="X594" s="175">
        <f t="shared" si="40"/>
        <v>0</v>
      </c>
      <c r="Y594" s="32">
        <f t="shared" si="42"/>
        <v>0</v>
      </c>
      <c r="Z594" s="40" t="s">
        <v>1167</v>
      </c>
      <c r="AA594" s="63"/>
      <c r="AB594" s="93"/>
      <c r="AC594" s="21">
        <v>346143</v>
      </c>
      <c r="AD594" s="157">
        <v>136185</v>
      </c>
      <c r="AE594" s="163" t="s">
        <v>1318</v>
      </c>
      <c r="AF594" s="167">
        <v>0.33</v>
      </c>
      <c r="AG594" s="169">
        <v>9907</v>
      </c>
      <c r="AH594" s="166" t="s">
        <v>780</v>
      </c>
      <c r="AI594" s="166" t="s">
        <v>1251</v>
      </c>
      <c r="AJ594" s="1" t="s">
        <v>713</v>
      </c>
      <c r="AK594" s="62" t="s">
        <v>498</v>
      </c>
    </row>
    <row r="595" spans="1:37" customFormat="1" ht="21" hidden="1" x14ac:dyDescent="0.25">
      <c r="A595" s="153"/>
      <c r="B595" s="112" t="s">
        <v>782</v>
      </c>
      <c r="C595" s="2"/>
      <c r="D595" s="1"/>
      <c r="E595" s="2" t="s">
        <v>1125</v>
      </c>
      <c r="F595" s="2" t="s">
        <v>1126</v>
      </c>
      <c r="G595" s="7" t="s">
        <v>1304</v>
      </c>
      <c r="H595" s="7">
        <v>6598</v>
      </c>
      <c r="I595" s="1">
        <v>764</v>
      </c>
      <c r="J595" s="1" t="s">
        <v>1303</v>
      </c>
      <c r="K595" s="1"/>
      <c r="L595" s="22" t="s">
        <v>1309</v>
      </c>
      <c r="M595" s="2" t="s">
        <v>1127</v>
      </c>
      <c r="N595" s="93"/>
      <c r="O595" s="22" t="s">
        <v>1124</v>
      </c>
      <c r="P595" s="36"/>
      <c r="Q595" s="22">
        <v>3375</v>
      </c>
      <c r="R595" s="22"/>
      <c r="S595" s="22"/>
      <c r="T595" s="22"/>
      <c r="U595" s="22"/>
      <c r="V595" s="22"/>
      <c r="W595" s="22"/>
      <c r="X595" s="175">
        <f t="shared" si="40"/>
        <v>0</v>
      </c>
      <c r="Y595" s="32">
        <f t="shared" si="42"/>
        <v>0</v>
      </c>
      <c r="Z595" s="40" t="s">
        <v>1547</v>
      </c>
      <c r="AA595" s="63"/>
      <c r="AB595" s="93"/>
      <c r="AC595" s="93"/>
      <c r="AD595" s="21">
        <v>138856</v>
      </c>
      <c r="AE595" s="163" t="s">
        <v>1318</v>
      </c>
      <c r="AF595" s="167">
        <v>0.06</v>
      </c>
      <c r="AG595" s="169"/>
      <c r="AH595" s="166" t="s">
        <v>861</v>
      </c>
      <c r="AI595" s="166" t="s">
        <v>1251</v>
      </c>
      <c r="AJ595" s="1" t="s">
        <v>1314</v>
      </c>
      <c r="AK595" s="62" t="s">
        <v>498</v>
      </c>
    </row>
    <row r="596" spans="1:37" customFormat="1" x14ac:dyDescent="0.25">
      <c r="A596" s="153"/>
      <c r="B596" s="112" t="s">
        <v>782</v>
      </c>
      <c r="C596" s="2"/>
      <c r="D596" s="1"/>
      <c r="E596" s="2" t="s">
        <v>318</v>
      </c>
      <c r="F596" s="2" t="s">
        <v>518</v>
      </c>
      <c r="G596" s="7" t="s">
        <v>1304</v>
      </c>
      <c r="H596" s="7">
        <v>6528</v>
      </c>
      <c r="I596" s="1">
        <v>460</v>
      </c>
      <c r="J596" s="1" t="s">
        <v>1303</v>
      </c>
      <c r="K596" s="1"/>
      <c r="L596" s="22" t="s">
        <v>1309</v>
      </c>
      <c r="M596" s="2" t="s">
        <v>318</v>
      </c>
      <c r="N596" s="93"/>
      <c r="O596" s="22" t="s">
        <v>515</v>
      </c>
      <c r="P596" s="36"/>
      <c r="Q596" s="22">
        <v>174</v>
      </c>
      <c r="R596" s="22">
        <v>64</v>
      </c>
      <c r="S596" s="22">
        <v>178</v>
      </c>
      <c r="T596" s="22">
        <v>177</v>
      </c>
      <c r="U596" s="22">
        <v>86</v>
      </c>
      <c r="V596" s="22">
        <v>191</v>
      </c>
      <c r="W596" s="22">
        <v>191</v>
      </c>
      <c r="X596" s="175">
        <f t="shared" si="40"/>
        <v>105</v>
      </c>
      <c r="Y596" s="32">
        <f t="shared" si="42"/>
        <v>0</v>
      </c>
      <c r="Z596" s="40" t="s">
        <v>1167</v>
      </c>
      <c r="AA596" s="63"/>
      <c r="AB596" s="93"/>
      <c r="AC596" s="21">
        <v>361734</v>
      </c>
      <c r="AD596" s="21">
        <v>130476</v>
      </c>
      <c r="AE596" s="163" t="s">
        <v>1318</v>
      </c>
      <c r="AF596" s="167">
        <v>0.107</v>
      </c>
      <c r="AG596" s="169">
        <v>9903</v>
      </c>
      <c r="AH596" s="166" t="s">
        <v>780</v>
      </c>
      <c r="AI596" s="166" t="s">
        <v>1251</v>
      </c>
      <c r="AJ596" s="1" t="s">
        <v>727</v>
      </c>
      <c r="AK596" s="62" t="s">
        <v>498</v>
      </c>
    </row>
    <row r="597" spans="1:37" customFormat="1" hidden="1" x14ac:dyDescent="0.25">
      <c r="A597" s="18"/>
      <c r="B597" s="137" t="s">
        <v>782</v>
      </c>
      <c r="C597" s="11"/>
      <c r="D597" s="10"/>
      <c r="E597" s="155" t="s">
        <v>214</v>
      </c>
      <c r="F597" s="44" t="s">
        <v>1131</v>
      </c>
      <c r="G597" s="45" t="s">
        <v>1304</v>
      </c>
      <c r="H597" s="45">
        <v>3007</v>
      </c>
      <c r="I597" s="39">
        <v>801</v>
      </c>
      <c r="J597" s="39" t="s">
        <v>1303</v>
      </c>
      <c r="K597" s="39"/>
      <c r="L597" s="10" t="s">
        <v>1316</v>
      </c>
      <c r="M597" s="44" t="s">
        <v>1317</v>
      </c>
      <c r="O597" s="30" t="s">
        <v>1132</v>
      </c>
      <c r="P597" s="53"/>
      <c r="Q597" s="10"/>
      <c r="R597" s="10"/>
      <c r="S597" s="10"/>
      <c r="T597" s="10"/>
      <c r="U597" s="10"/>
      <c r="V597" s="10"/>
      <c r="W597" s="10"/>
      <c r="X597" s="175">
        <f t="shared" si="40"/>
        <v>0</v>
      </c>
      <c r="Y597" s="35">
        <f t="shared" si="42"/>
        <v>0</v>
      </c>
      <c r="Z597" s="40" t="s">
        <v>22</v>
      </c>
      <c r="AA597" s="62"/>
      <c r="AD597" s="26">
        <v>27604</v>
      </c>
      <c r="AE597" s="48" t="s">
        <v>1318</v>
      </c>
      <c r="AF597" s="128">
        <v>2.5000000000000001E-2</v>
      </c>
      <c r="AG597" s="125"/>
      <c r="AH597" s="52" t="s">
        <v>861</v>
      </c>
      <c r="AI597" s="52"/>
      <c r="AJ597" s="39" t="s">
        <v>1156</v>
      </c>
    </row>
    <row r="598" spans="1:37" customFormat="1" x14ac:dyDescent="0.25">
      <c r="A598" s="154"/>
      <c r="B598" s="112" t="s">
        <v>782</v>
      </c>
      <c r="C598" s="156"/>
      <c r="D598" s="22"/>
      <c r="E598" s="2" t="s">
        <v>318</v>
      </c>
      <c r="F598" s="2" t="s">
        <v>317</v>
      </c>
      <c r="G598" s="7" t="s">
        <v>1304</v>
      </c>
      <c r="H598" s="7">
        <v>6846</v>
      </c>
      <c r="I598" s="1">
        <v>601</v>
      </c>
      <c r="J598" s="1" t="s">
        <v>1303</v>
      </c>
      <c r="K598" s="1"/>
      <c r="L598" s="22" t="s">
        <v>1309</v>
      </c>
      <c r="M598" s="2" t="s">
        <v>318</v>
      </c>
      <c r="N598" s="93"/>
      <c r="O598" s="22" t="s">
        <v>293</v>
      </c>
      <c r="P598" s="36"/>
      <c r="Q598" s="22">
        <v>112</v>
      </c>
      <c r="R598" s="22">
        <v>70</v>
      </c>
      <c r="S598" s="22">
        <v>214</v>
      </c>
      <c r="T598" s="22">
        <v>202</v>
      </c>
      <c r="U598" s="22">
        <v>70</v>
      </c>
      <c r="V598" s="22">
        <v>110</v>
      </c>
      <c r="W598" s="22">
        <v>110</v>
      </c>
      <c r="X598" s="175">
        <f t="shared" si="40"/>
        <v>40</v>
      </c>
      <c r="Y598" s="32">
        <f t="shared" si="42"/>
        <v>0</v>
      </c>
      <c r="Z598" s="40" t="s">
        <v>1167</v>
      </c>
      <c r="AA598" s="63"/>
      <c r="AB598" s="93"/>
      <c r="AC598" s="21">
        <v>346138</v>
      </c>
      <c r="AD598" s="21">
        <v>136171</v>
      </c>
      <c r="AE598" s="163" t="s">
        <v>1318</v>
      </c>
      <c r="AF598" s="167">
        <v>0.08</v>
      </c>
      <c r="AG598" s="169">
        <v>9812</v>
      </c>
      <c r="AH598" s="166" t="s">
        <v>916</v>
      </c>
      <c r="AI598" s="166" t="s">
        <v>1251</v>
      </c>
      <c r="AJ598" s="1" t="s">
        <v>1150</v>
      </c>
      <c r="AK598" s="62" t="s">
        <v>498</v>
      </c>
    </row>
    <row r="599" spans="1:37" customFormat="1" x14ac:dyDescent="0.25">
      <c r="A599" s="154"/>
      <c r="B599" s="112"/>
      <c r="C599" s="156"/>
      <c r="D599" s="22"/>
      <c r="E599" s="2" t="s">
        <v>75</v>
      </c>
      <c r="F599" s="2" t="s">
        <v>76</v>
      </c>
      <c r="G599" s="7"/>
      <c r="H599" s="7">
        <v>9847</v>
      </c>
      <c r="I599" s="1"/>
      <c r="J599" s="1"/>
      <c r="K599" s="1"/>
      <c r="L599" s="22"/>
      <c r="M599" s="2"/>
      <c r="N599" s="93"/>
      <c r="O599" s="10" t="s">
        <v>873</v>
      </c>
      <c r="P599" s="36"/>
      <c r="Q599" s="22"/>
      <c r="R599" s="22">
        <v>300</v>
      </c>
      <c r="S599" s="22">
        <v>319</v>
      </c>
      <c r="T599" s="22">
        <v>488</v>
      </c>
      <c r="U599" s="22">
        <v>144</v>
      </c>
      <c r="V599" s="22">
        <f>63+47</f>
        <v>110</v>
      </c>
      <c r="W599" s="22">
        <f>63+47</f>
        <v>110</v>
      </c>
      <c r="X599" s="175">
        <f t="shared" si="40"/>
        <v>-34</v>
      </c>
      <c r="Y599" s="32">
        <f t="shared" si="42"/>
        <v>0</v>
      </c>
      <c r="Z599" s="40" t="s">
        <v>1167</v>
      </c>
      <c r="AA599" s="63"/>
      <c r="AB599" s="93"/>
      <c r="AC599" s="21"/>
      <c r="AD599" s="21">
        <v>377240</v>
      </c>
      <c r="AE599" s="163"/>
      <c r="AF599" s="167"/>
      <c r="AG599" s="169"/>
      <c r="AH599" s="166"/>
      <c r="AI599" s="166"/>
      <c r="AJ599" s="1"/>
      <c r="AK599" s="62" t="s">
        <v>501</v>
      </c>
    </row>
    <row r="600" spans="1:37" s="212" customFormat="1" ht="21" x14ac:dyDescent="0.25">
      <c r="A600" s="154"/>
      <c r="B600" s="112" t="s">
        <v>782</v>
      </c>
      <c r="C600" s="155"/>
      <c r="D600" s="22"/>
      <c r="E600" s="155" t="s">
        <v>635</v>
      </c>
      <c r="F600" s="155" t="s">
        <v>86</v>
      </c>
      <c r="G600" s="7" t="s">
        <v>1304</v>
      </c>
      <c r="H600" s="21">
        <v>6799</v>
      </c>
      <c r="I600" s="22"/>
      <c r="J600" s="158"/>
      <c r="K600" s="22"/>
      <c r="L600" s="155"/>
      <c r="M600" s="155" t="s">
        <v>87</v>
      </c>
      <c r="N600" s="22"/>
      <c r="O600" s="161" t="s">
        <v>1520</v>
      </c>
      <c r="P600" s="36"/>
      <c r="Q600" s="22">
        <v>526</v>
      </c>
      <c r="R600" s="22">
        <v>658</v>
      </c>
      <c r="S600" s="22">
        <v>650</v>
      </c>
      <c r="T600" s="22">
        <v>553</v>
      </c>
      <c r="U600" s="22">
        <v>425</v>
      </c>
      <c r="V600" s="22">
        <v>327</v>
      </c>
      <c r="W600" s="22">
        <v>327</v>
      </c>
      <c r="X600" s="175">
        <f t="shared" si="40"/>
        <v>-98</v>
      </c>
      <c r="Y600" s="32">
        <f t="shared" si="42"/>
        <v>0</v>
      </c>
      <c r="Z600" s="40" t="s">
        <v>1167</v>
      </c>
      <c r="AA600" s="63"/>
      <c r="AB600" s="93"/>
      <c r="AC600" s="21">
        <v>357762</v>
      </c>
      <c r="AD600" s="21">
        <v>545391</v>
      </c>
      <c r="AE600" s="160" t="s">
        <v>1355</v>
      </c>
      <c r="AF600" s="167">
        <v>0.13</v>
      </c>
      <c r="AG600" s="170"/>
      <c r="AH600" s="166" t="s">
        <v>860</v>
      </c>
      <c r="AI600" s="166" t="s">
        <v>1251</v>
      </c>
      <c r="AJ600" s="22" t="s">
        <v>745</v>
      </c>
      <c r="AK600" s="62" t="s">
        <v>499</v>
      </c>
    </row>
    <row r="601" spans="1:37" customFormat="1" x14ac:dyDescent="0.25">
      <c r="A601" s="153"/>
      <c r="B601" s="112"/>
      <c r="C601" s="2"/>
      <c r="D601" s="1"/>
      <c r="E601" s="155" t="s">
        <v>579</v>
      </c>
      <c r="F601" s="155" t="s">
        <v>219</v>
      </c>
      <c r="G601" s="7"/>
      <c r="H601" s="21">
        <v>5053</v>
      </c>
      <c r="I601" s="22"/>
      <c r="J601" s="158"/>
      <c r="K601" s="22"/>
      <c r="L601" s="155"/>
      <c r="M601" s="155"/>
      <c r="N601" s="22"/>
      <c r="O601" s="161" t="s">
        <v>1520</v>
      </c>
      <c r="P601" s="36"/>
      <c r="Q601" s="22">
        <v>75</v>
      </c>
      <c r="R601" s="22">
        <v>110</v>
      </c>
      <c r="S601" s="22">
        <v>71</v>
      </c>
      <c r="T601" s="22">
        <v>18</v>
      </c>
      <c r="U601" s="22">
        <v>10</v>
      </c>
      <c r="V601" s="22">
        <v>213</v>
      </c>
      <c r="W601" s="22">
        <v>213</v>
      </c>
      <c r="X601" s="175">
        <f t="shared" si="40"/>
        <v>203</v>
      </c>
      <c r="Y601" s="32">
        <f t="shared" si="42"/>
        <v>0</v>
      </c>
      <c r="Z601" s="40" t="s">
        <v>1167</v>
      </c>
      <c r="AA601" s="63"/>
      <c r="AB601" s="93"/>
      <c r="AC601" s="21"/>
      <c r="AD601" s="21"/>
      <c r="AE601" s="160"/>
      <c r="AF601" s="167"/>
      <c r="AG601" s="170"/>
      <c r="AH601" s="166"/>
      <c r="AI601" s="166"/>
      <c r="AJ601" s="22"/>
      <c r="AK601" s="62" t="s">
        <v>496</v>
      </c>
    </row>
    <row r="602" spans="1:37" customFormat="1" x14ac:dyDescent="0.25">
      <c r="A602" s="153"/>
      <c r="B602" s="112" t="s">
        <v>782</v>
      </c>
      <c r="C602" s="2"/>
      <c r="D602" s="1"/>
      <c r="E602" s="155" t="s">
        <v>579</v>
      </c>
      <c r="F602" s="155" t="s">
        <v>578</v>
      </c>
      <c r="G602" s="7" t="s">
        <v>1304</v>
      </c>
      <c r="H602" s="21">
        <v>6898</v>
      </c>
      <c r="I602" s="22"/>
      <c r="J602" s="158"/>
      <c r="K602" s="22"/>
      <c r="L602" s="155"/>
      <c r="M602" s="155" t="s">
        <v>579</v>
      </c>
      <c r="N602" s="22"/>
      <c r="O602" s="22" t="s">
        <v>556</v>
      </c>
      <c r="P602" s="36"/>
      <c r="Q602" s="22">
        <v>110</v>
      </c>
      <c r="R602" s="22">
        <v>1</v>
      </c>
      <c r="S602" s="22">
        <v>1</v>
      </c>
      <c r="T602" s="22">
        <v>1</v>
      </c>
      <c r="U602" s="22">
        <v>0</v>
      </c>
      <c r="V602" s="22">
        <v>0</v>
      </c>
      <c r="W602" s="22">
        <v>0</v>
      </c>
      <c r="X602" s="175">
        <f t="shared" si="40"/>
        <v>0</v>
      </c>
      <c r="Y602" s="32">
        <f t="shared" si="42"/>
        <v>0</v>
      </c>
      <c r="Z602" s="56" t="s">
        <v>642</v>
      </c>
      <c r="AA602" s="115"/>
      <c r="AB602" s="93"/>
      <c r="AC602" s="21">
        <v>347222</v>
      </c>
      <c r="AD602" s="21">
        <v>130512</v>
      </c>
      <c r="AE602" s="160" t="s">
        <v>1318</v>
      </c>
      <c r="AF602" s="167">
        <v>0.21</v>
      </c>
      <c r="AG602" s="169">
        <v>9904</v>
      </c>
      <c r="AH602" s="166" t="s">
        <v>780</v>
      </c>
      <c r="AI602" s="166" t="s">
        <v>1251</v>
      </c>
      <c r="AJ602" s="22" t="s">
        <v>753</v>
      </c>
      <c r="AK602" s="215" t="s">
        <v>496</v>
      </c>
    </row>
    <row r="603" spans="1:37" customFormat="1" hidden="1" x14ac:dyDescent="0.25">
      <c r="A603" s="154"/>
      <c r="B603" s="112">
        <v>36325</v>
      </c>
      <c r="C603" s="2"/>
      <c r="D603" s="1"/>
      <c r="E603" s="155" t="s">
        <v>883</v>
      </c>
      <c r="F603" s="155" t="s">
        <v>1242</v>
      </c>
      <c r="G603" s="7" t="s">
        <v>1304</v>
      </c>
      <c r="H603" s="21" t="s">
        <v>1243</v>
      </c>
      <c r="I603" s="22"/>
      <c r="J603" s="158"/>
      <c r="K603" s="22"/>
      <c r="L603" s="155"/>
      <c r="M603" s="155"/>
      <c r="N603" s="22" t="s">
        <v>1320</v>
      </c>
      <c r="O603" s="22" t="s">
        <v>1216</v>
      </c>
      <c r="P603" s="36"/>
      <c r="Q603" s="22"/>
      <c r="R603" s="22"/>
      <c r="S603" s="22"/>
      <c r="T603" s="22"/>
      <c r="U603" s="22"/>
      <c r="V603" s="22"/>
      <c r="W603" s="22"/>
      <c r="X603" s="175">
        <f t="shared" si="40"/>
        <v>0</v>
      </c>
      <c r="Y603" s="32">
        <f t="shared" si="42"/>
        <v>0</v>
      </c>
      <c r="Z603" s="115" t="s">
        <v>1299</v>
      </c>
      <c r="AA603" s="63"/>
      <c r="AB603" s="93"/>
      <c r="AC603" s="21"/>
      <c r="AD603" s="21" t="s">
        <v>1216</v>
      </c>
      <c r="AE603" s="160" t="s">
        <v>1355</v>
      </c>
      <c r="AF603" s="167"/>
      <c r="AG603" s="170"/>
      <c r="AH603" s="166"/>
      <c r="AI603" s="166" t="s">
        <v>1251</v>
      </c>
      <c r="AJ603" s="22"/>
      <c r="AK603" s="93"/>
    </row>
    <row r="604" spans="1:37" customFormat="1" hidden="1" x14ac:dyDescent="0.25">
      <c r="A604" s="154"/>
      <c r="B604" s="112">
        <v>36325</v>
      </c>
      <c r="C604" s="2"/>
      <c r="D604" s="1"/>
      <c r="E604" s="155" t="s">
        <v>883</v>
      </c>
      <c r="F604" s="155" t="s">
        <v>1242</v>
      </c>
      <c r="G604" s="7" t="s">
        <v>1304</v>
      </c>
      <c r="H604" s="21" t="s">
        <v>1243</v>
      </c>
      <c r="I604" s="22"/>
      <c r="J604" s="158"/>
      <c r="K604" s="22"/>
      <c r="L604" s="155"/>
      <c r="M604" s="155"/>
      <c r="N604" s="22" t="s">
        <v>1320</v>
      </c>
      <c r="O604" s="22" t="s">
        <v>1216</v>
      </c>
      <c r="P604" s="36"/>
      <c r="Q604" s="22"/>
      <c r="R604" s="22"/>
      <c r="S604" s="22"/>
      <c r="T604" s="22"/>
      <c r="U604" s="22"/>
      <c r="V604" s="22"/>
      <c r="W604" s="22"/>
      <c r="X604" s="175">
        <f t="shared" si="40"/>
        <v>0</v>
      </c>
      <c r="Y604" s="32">
        <f t="shared" si="42"/>
        <v>0</v>
      </c>
      <c r="Z604" s="115" t="s">
        <v>1299</v>
      </c>
      <c r="AA604" s="63"/>
      <c r="AB604" s="93"/>
      <c r="AC604" s="21"/>
      <c r="AD604" s="21" t="s">
        <v>1216</v>
      </c>
      <c r="AE604" s="160" t="s">
        <v>1355</v>
      </c>
      <c r="AF604" s="167"/>
      <c r="AG604" s="170"/>
      <c r="AH604" s="166"/>
      <c r="AI604" s="166" t="s">
        <v>1251</v>
      </c>
      <c r="AJ604" s="22"/>
      <c r="AK604" s="93"/>
    </row>
    <row r="605" spans="1:37" customFormat="1" hidden="1" x14ac:dyDescent="0.25">
      <c r="A605" s="154"/>
      <c r="B605" s="112">
        <v>36325</v>
      </c>
      <c r="C605" s="2"/>
      <c r="D605" s="1"/>
      <c r="E605" s="155" t="s">
        <v>883</v>
      </c>
      <c r="F605" s="155" t="s">
        <v>1242</v>
      </c>
      <c r="G605" s="7" t="s">
        <v>1304</v>
      </c>
      <c r="H605" s="21" t="s">
        <v>1243</v>
      </c>
      <c r="I605" s="22"/>
      <c r="J605" s="158"/>
      <c r="K605" s="22"/>
      <c r="L605" s="155"/>
      <c r="M605" s="155"/>
      <c r="N605" s="22" t="s">
        <v>1320</v>
      </c>
      <c r="O605" s="22" t="s">
        <v>1216</v>
      </c>
      <c r="P605" s="36"/>
      <c r="Q605" s="22"/>
      <c r="R605" s="22"/>
      <c r="S605" s="22"/>
      <c r="T605" s="22"/>
      <c r="U605" s="22"/>
      <c r="V605" s="22"/>
      <c r="W605" s="22"/>
      <c r="X605" s="175">
        <f t="shared" si="40"/>
        <v>0</v>
      </c>
      <c r="Y605" s="32">
        <f t="shared" si="42"/>
        <v>0</v>
      </c>
      <c r="Z605" s="115" t="s">
        <v>1299</v>
      </c>
      <c r="AA605" s="63"/>
      <c r="AB605" s="93"/>
      <c r="AC605" s="21"/>
      <c r="AD605" s="21" t="s">
        <v>1216</v>
      </c>
      <c r="AE605" s="160" t="s">
        <v>1355</v>
      </c>
      <c r="AF605" s="167"/>
      <c r="AG605" s="170"/>
      <c r="AH605" s="166"/>
      <c r="AI605" s="166" t="s">
        <v>1251</v>
      </c>
      <c r="AJ605" s="22"/>
      <c r="AK605" s="93"/>
    </row>
    <row r="606" spans="1:37" customFormat="1" hidden="1" x14ac:dyDescent="0.25">
      <c r="A606" s="38"/>
      <c r="B606" s="137" t="s">
        <v>782</v>
      </c>
      <c r="C606" s="44"/>
      <c r="D606" s="39"/>
      <c r="E606" s="44" t="s">
        <v>1317</v>
      </c>
      <c r="F606" s="44" t="s">
        <v>1158</v>
      </c>
      <c r="G606" s="45" t="s">
        <v>1304</v>
      </c>
      <c r="H606" s="45">
        <v>121</v>
      </c>
      <c r="I606" s="39">
        <v>764</v>
      </c>
      <c r="J606" s="39" t="s">
        <v>1303</v>
      </c>
      <c r="K606" s="39"/>
      <c r="L606" s="10" t="s">
        <v>1316</v>
      </c>
      <c r="M606" s="44" t="s">
        <v>1317</v>
      </c>
      <c r="O606" s="10" t="s">
        <v>1157</v>
      </c>
      <c r="P606" s="53"/>
      <c r="Q606" s="10"/>
      <c r="R606" s="10"/>
      <c r="S606" s="10"/>
      <c r="T606" s="10"/>
      <c r="U606" s="10"/>
      <c r="V606" s="10"/>
      <c r="W606" s="10"/>
      <c r="X606" s="175">
        <f t="shared" si="40"/>
        <v>0</v>
      </c>
      <c r="Y606" s="35">
        <f t="shared" si="42"/>
        <v>0</v>
      </c>
      <c r="Z606" s="40"/>
      <c r="AA606" s="62"/>
      <c r="AC606" s="26">
        <v>329382</v>
      </c>
      <c r="AD606" s="26">
        <v>27749</v>
      </c>
      <c r="AE606" s="48" t="s">
        <v>1318</v>
      </c>
      <c r="AF606" s="128">
        <v>0.06</v>
      </c>
      <c r="AG606" s="125"/>
      <c r="AH606" s="52" t="s">
        <v>861</v>
      </c>
      <c r="AI606" s="52"/>
      <c r="AJ606" s="39" t="s">
        <v>1321</v>
      </c>
    </row>
    <row r="607" spans="1:37" customFormat="1" ht="21" hidden="1" x14ac:dyDescent="0.25">
      <c r="A607" s="153"/>
      <c r="B607" s="112" t="s">
        <v>782</v>
      </c>
      <c r="C607" s="2"/>
      <c r="D607" s="1"/>
      <c r="E607" s="155" t="s">
        <v>214</v>
      </c>
      <c r="F607" s="155" t="s">
        <v>1159</v>
      </c>
      <c r="G607" s="7" t="s">
        <v>1304</v>
      </c>
      <c r="H607" s="21">
        <v>268</v>
      </c>
      <c r="I607" s="22"/>
      <c r="J607" s="158"/>
      <c r="K607" s="22"/>
      <c r="L607" s="155"/>
      <c r="M607" s="155" t="s">
        <v>1317</v>
      </c>
      <c r="N607" s="22"/>
      <c r="O607" s="22" t="s">
        <v>1157</v>
      </c>
      <c r="P607" s="36"/>
      <c r="Q607" s="22"/>
      <c r="R607" s="22"/>
      <c r="S607" s="22"/>
      <c r="T607" s="22"/>
      <c r="U607" s="22"/>
      <c r="V607" s="22"/>
      <c r="W607" s="22"/>
      <c r="X607" s="175">
        <f t="shared" si="40"/>
        <v>0</v>
      </c>
      <c r="Y607" s="32">
        <f t="shared" si="42"/>
        <v>0</v>
      </c>
      <c r="Z607" s="115" t="s">
        <v>281</v>
      </c>
      <c r="AA607" s="63"/>
      <c r="AB607" s="93"/>
      <c r="AC607" s="60" t="s">
        <v>1277</v>
      </c>
      <c r="AD607" s="21"/>
      <c r="AE607" s="160" t="s">
        <v>1318</v>
      </c>
      <c r="AF607" s="167">
        <v>7.0000000000000007E-2</v>
      </c>
      <c r="AG607" s="170"/>
      <c r="AH607" s="166" t="s">
        <v>860</v>
      </c>
      <c r="AI607" s="172"/>
      <c r="AJ607" s="22" t="s">
        <v>647</v>
      </c>
    </row>
    <row r="608" spans="1:37" customFormat="1" hidden="1" x14ac:dyDescent="0.25">
      <c r="A608" s="154"/>
      <c r="B608" s="112">
        <v>36452</v>
      </c>
      <c r="C608" s="2"/>
      <c r="D608" s="1"/>
      <c r="E608" s="2" t="s">
        <v>228</v>
      </c>
      <c r="F608" s="155" t="s">
        <v>1427</v>
      </c>
      <c r="G608" s="7" t="s">
        <v>1304</v>
      </c>
      <c r="H608" s="21">
        <v>275</v>
      </c>
      <c r="I608" s="22"/>
      <c r="J608" s="158" t="s">
        <v>1303</v>
      </c>
      <c r="K608" s="22"/>
      <c r="L608" s="22" t="s">
        <v>1309</v>
      </c>
      <c r="M608" s="2" t="s">
        <v>230</v>
      </c>
      <c r="N608" s="22" t="s">
        <v>1320</v>
      </c>
      <c r="O608" s="22" t="s">
        <v>1157</v>
      </c>
      <c r="P608" s="36"/>
      <c r="Q608" s="22"/>
      <c r="R608" s="22"/>
      <c r="S608" s="22"/>
      <c r="T608" s="22"/>
      <c r="U608" s="22"/>
      <c r="V608" s="22"/>
      <c r="W608" s="22"/>
      <c r="X608" s="175">
        <f t="shared" si="40"/>
        <v>0</v>
      </c>
      <c r="Y608" s="32">
        <f t="shared" si="42"/>
        <v>0</v>
      </c>
      <c r="Z608" s="115" t="s">
        <v>281</v>
      </c>
      <c r="AA608" s="63"/>
      <c r="AB608" s="93"/>
      <c r="AC608" s="21"/>
      <c r="AD608" s="21" t="s">
        <v>1216</v>
      </c>
      <c r="AE608" s="160" t="s">
        <v>1355</v>
      </c>
      <c r="AF608" s="167"/>
      <c r="AG608" s="170"/>
      <c r="AH608" s="166"/>
      <c r="AI608" s="166" t="s">
        <v>1251</v>
      </c>
      <c r="AJ608" s="22"/>
    </row>
    <row r="609" spans="1:37" customFormat="1" hidden="1" x14ac:dyDescent="0.25">
      <c r="A609" s="38"/>
      <c r="B609" s="137" t="s">
        <v>782</v>
      </c>
      <c r="C609" s="44"/>
      <c r="D609" s="39"/>
      <c r="E609" s="44" t="s">
        <v>1436</v>
      </c>
      <c r="F609" s="44" t="s">
        <v>1164</v>
      </c>
      <c r="G609" s="45" t="s">
        <v>1304</v>
      </c>
      <c r="H609" s="45">
        <v>308</v>
      </c>
      <c r="I609" s="39" t="s">
        <v>1160</v>
      </c>
      <c r="J609" s="39" t="s">
        <v>1303</v>
      </c>
      <c r="K609" s="39"/>
      <c r="L609" s="10" t="s">
        <v>1309</v>
      </c>
      <c r="M609" s="44" t="s">
        <v>1065</v>
      </c>
      <c r="O609" s="10" t="s">
        <v>1157</v>
      </c>
      <c r="P609" s="53"/>
      <c r="Q609" s="10"/>
      <c r="R609" s="10"/>
      <c r="S609" s="10"/>
      <c r="T609" s="10"/>
      <c r="U609" s="10"/>
      <c r="V609" s="10"/>
      <c r="W609" s="10"/>
      <c r="X609" s="175">
        <f t="shared" si="40"/>
        <v>0</v>
      </c>
      <c r="Y609" s="35">
        <f t="shared" si="42"/>
        <v>0</v>
      </c>
      <c r="Z609" s="117" t="s">
        <v>1151</v>
      </c>
      <c r="AA609" s="62"/>
      <c r="AD609" s="26">
        <v>139674</v>
      </c>
      <c r="AE609" s="48" t="s">
        <v>1313</v>
      </c>
      <c r="AF609" s="128">
        <v>0.06</v>
      </c>
      <c r="AG609" s="125"/>
      <c r="AH609" s="52" t="s">
        <v>861</v>
      </c>
      <c r="AI609" s="52" t="s">
        <v>1251</v>
      </c>
      <c r="AJ609" s="39" t="s">
        <v>684</v>
      </c>
    </row>
    <row r="610" spans="1:37" customFormat="1" hidden="1" x14ac:dyDescent="0.25">
      <c r="A610" s="38"/>
      <c r="B610" s="137" t="s">
        <v>782</v>
      </c>
      <c r="C610" s="44"/>
      <c r="D610" s="39"/>
      <c r="E610" s="11" t="s">
        <v>368</v>
      </c>
      <c r="F610" s="11" t="s">
        <v>1172</v>
      </c>
      <c r="G610" s="45" t="s">
        <v>1304</v>
      </c>
      <c r="H610" s="26">
        <v>338</v>
      </c>
      <c r="I610" s="10"/>
      <c r="J610" s="27"/>
      <c r="K610" s="10"/>
      <c r="L610" s="11"/>
      <c r="M610" s="11" t="s">
        <v>368</v>
      </c>
      <c r="N610" s="10"/>
      <c r="O610" s="10" t="s">
        <v>1157</v>
      </c>
      <c r="P610" s="53"/>
      <c r="Q610" s="10"/>
      <c r="R610" s="10"/>
      <c r="S610" s="10"/>
      <c r="T610" s="10"/>
      <c r="U610" s="10"/>
      <c r="V610" s="10"/>
      <c r="W610" s="10"/>
      <c r="X610" s="175">
        <f t="shared" si="40"/>
        <v>0</v>
      </c>
      <c r="Y610" s="35">
        <f t="shared" si="42"/>
        <v>0</v>
      </c>
      <c r="Z610" s="40" t="s">
        <v>1137</v>
      </c>
      <c r="AA610" s="62"/>
      <c r="AC610" s="26">
        <v>355474</v>
      </c>
      <c r="AD610" s="26">
        <v>57079</v>
      </c>
      <c r="AE610" s="12" t="s">
        <v>1355</v>
      </c>
      <c r="AF610" s="128"/>
      <c r="AG610" s="126"/>
      <c r="AH610" s="132"/>
      <c r="AI610" s="52" t="s">
        <v>1251</v>
      </c>
      <c r="AJ610" s="10" t="s">
        <v>1173</v>
      </c>
    </row>
    <row r="611" spans="1:37" customFormat="1" hidden="1" x14ac:dyDescent="0.25">
      <c r="A611" s="38"/>
      <c r="B611" s="137">
        <v>36325</v>
      </c>
      <c r="C611" s="44"/>
      <c r="D611" s="39"/>
      <c r="E611" s="155" t="s">
        <v>1550</v>
      </c>
      <c r="F611" s="11" t="s">
        <v>1552</v>
      </c>
      <c r="G611" s="7" t="s">
        <v>1304</v>
      </c>
      <c r="H611" s="26">
        <v>6434</v>
      </c>
      <c r="I611" s="22"/>
      <c r="J611" s="158"/>
      <c r="K611" s="22"/>
      <c r="L611" s="155"/>
      <c r="M611" s="155" t="s">
        <v>883</v>
      </c>
      <c r="N611" s="22" t="s">
        <v>1320</v>
      </c>
      <c r="O611" s="10" t="s">
        <v>1157</v>
      </c>
      <c r="P611" s="36"/>
      <c r="Q611" s="10"/>
      <c r="R611" s="10"/>
      <c r="S611" s="10"/>
      <c r="T611" s="10"/>
      <c r="U611" s="10"/>
      <c r="V611" s="10"/>
      <c r="W611" s="10"/>
      <c r="X611" s="175">
        <f t="shared" si="40"/>
        <v>0</v>
      </c>
      <c r="Y611" s="32">
        <f t="shared" si="42"/>
        <v>0</v>
      </c>
      <c r="Z611" s="40" t="s">
        <v>1007</v>
      </c>
      <c r="AA611" s="63"/>
      <c r="AB611" s="93"/>
      <c r="AC611" s="21"/>
      <c r="AD611" s="26" t="s">
        <v>1216</v>
      </c>
      <c r="AE611" s="160" t="s">
        <v>1355</v>
      </c>
      <c r="AF611" s="167"/>
      <c r="AG611" s="170"/>
      <c r="AH611" s="172"/>
      <c r="AI611" s="166" t="s">
        <v>1251</v>
      </c>
      <c r="AJ611" s="22"/>
    </row>
    <row r="612" spans="1:37" customFormat="1" hidden="1" x14ac:dyDescent="0.25">
      <c r="A612" s="38"/>
      <c r="B612" s="137">
        <v>36325</v>
      </c>
      <c r="C612" s="44"/>
      <c r="D612" s="39"/>
      <c r="E612" s="11" t="s">
        <v>1550</v>
      </c>
      <c r="F612" s="11" t="s">
        <v>1551</v>
      </c>
      <c r="G612" s="7" t="s">
        <v>1304</v>
      </c>
      <c r="H612" s="26">
        <v>6434</v>
      </c>
      <c r="I612" s="22"/>
      <c r="J612" s="158"/>
      <c r="K612" s="22"/>
      <c r="L612" s="155"/>
      <c r="M612" s="155" t="s">
        <v>883</v>
      </c>
      <c r="N612" s="22" t="s">
        <v>1320</v>
      </c>
      <c r="O612" s="10" t="s">
        <v>1157</v>
      </c>
      <c r="P612" s="36"/>
      <c r="Q612" s="10"/>
      <c r="R612" s="10"/>
      <c r="S612" s="10"/>
      <c r="T612" s="10"/>
      <c r="U612" s="10"/>
      <c r="V612" s="10"/>
      <c r="W612" s="10"/>
      <c r="X612" s="175">
        <f t="shared" si="40"/>
        <v>0</v>
      </c>
      <c r="Y612" s="32">
        <f t="shared" si="42"/>
        <v>0</v>
      </c>
      <c r="Z612" s="40" t="s">
        <v>1007</v>
      </c>
      <c r="AA612" s="63"/>
      <c r="AB612" s="93"/>
      <c r="AC612" s="21"/>
      <c r="AD612" s="26" t="s">
        <v>1216</v>
      </c>
      <c r="AE612" s="160" t="s">
        <v>1355</v>
      </c>
      <c r="AF612" s="167">
        <v>2.5000000000000001E-2</v>
      </c>
      <c r="AG612" s="170"/>
      <c r="AH612" s="166" t="s">
        <v>861</v>
      </c>
      <c r="AI612" s="166" t="s">
        <v>1251</v>
      </c>
      <c r="AJ612" s="10"/>
    </row>
    <row r="613" spans="1:37" customFormat="1" hidden="1" x14ac:dyDescent="0.25">
      <c r="A613" s="38"/>
      <c r="B613" s="137">
        <v>36452</v>
      </c>
      <c r="C613" s="44"/>
      <c r="D613" s="39"/>
      <c r="E613" s="11" t="s">
        <v>1423</v>
      </c>
      <c r="F613" s="11" t="s">
        <v>1424</v>
      </c>
      <c r="G613" s="7" t="s">
        <v>1304</v>
      </c>
      <c r="H613" s="26">
        <v>6683</v>
      </c>
      <c r="I613" s="22"/>
      <c r="J613" s="158"/>
      <c r="K613" s="22"/>
      <c r="L613" s="155"/>
      <c r="M613" s="155" t="s">
        <v>1423</v>
      </c>
      <c r="N613" s="22" t="s">
        <v>1320</v>
      </c>
      <c r="O613" s="10" t="s">
        <v>1157</v>
      </c>
      <c r="P613" s="36"/>
      <c r="Q613" s="22"/>
      <c r="R613" s="10"/>
      <c r="S613" s="10"/>
      <c r="T613" s="10"/>
      <c r="U613" s="10"/>
      <c r="V613" s="10"/>
      <c r="W613" s="10"/>
      <c r="X613" s="175">
        <f t="shared" si="40"/>
        <v>0</v>
      </c>
      <c r="Y613" s="32">
        <f t="shared" si="42"/>
        <v>0</v>
      </c>
      <c r="Z613" s="40" t="s">
        <v>245</v>
      </c>
      <c r="AA613" s="63"/>
      <c r="AB613" s="93"/>
      <c r="AC613" s="21"/>
      <c r="AD613" s="26" t="s">
        <v>1216</v>
      </c>
      <c r="AE613" s="160" t="s">
        <v>1355</v>
      </c>
      <c r="AF613" s="167">
        <v>0.03</v>
      </c>
      <c r="AG613" s="170"/>
      <c r="AH613" s="166" t="s">
        <v>861</v>
      </c>
      <c r="AI613" s="166" t="s">
        <v>1251</v>
      </c>
      <c r="AJ613" s="10" t="s">
        <v>620</v>
      </c>
    </row>
    <row r="614" spans="1:37" customFormat="1" hidden="1" x14ac:dyDescent="0.25">
      <c r="A614" s="153"/>
      <c r="B614" s="112" t="s">
        <v>782</v>
      </c>
      <c r="C614" s="2"/>
      <c r="D614" s="1"/>
      <c r="E614" s="2" t="s">
        <v>1455</v>
      </c>
      <c r="F614" s="2" t="s">
        <v>1171</v>
      </c>
      <c r="G614" s="7" t="s">
        <v>1304</v>
      </c>
      <c r="H614" s="7">
        <v>7211</v>
      </c>
      <c r="I614" s="1" t="s">
        <v>1160</v>
      </c>
      <c r="J614" s="1" t="s">
        <v>1303</v>
      </c>
      <c r="K614" s="1"/>
      <c r="L614" s="22" t="s">
        <v>1309</v>
      </c>
      <c r="M614" s="2" t="s">
        <v>1455</v>
      </c>
      <c r="N614" s="93"/>
      <c r="O614" s="22" t="s">
        <v>1157</v>
      </c>
      <c r="P614" s="36"/>
      <c r="Q614" s="22"/>
      <c r="R614" s="22"/>
      <c r="S614" s="22"/>
      <c r="T614" s="22"/>
      <c r="U614" s="22"/>
      <c r="V614" s="22"/>
      <c r="W614" s="22"/>
      <c r="X614" s="175">
        <f t="shared" si="40"/>
        <v>0</v>
      </c>
      <c r="Y614" s="32">
        <f t="shared" si="42"/>
        <v>0</v>
      </c>
      <c r="Z614" s="115" t="s">
        <v>1151</v>
      </c>
      <c r="AA614" s="63"/>
      <c r="AB614" s="93"/>
      <c r="AC614" s="93"/>
      <c r="AD614" s="21">
        <v>26388</v>
      </c>
      <c r="AE614" s="163" t="s">
        <v>1313</v>
      </c>
      <c r="AF614" s="167"/>
      <c r="AG614" s="169"/>
      <c r="AH614" s="166"/>
      <c r="AI614" s="166" t="s">
        <v>1251</v>
      </c>
      <c r="AJ614" s="1" t="s">
        <v>1314</v>
      </c>
    </row>
    <row r="615" spans="1:37" s="212" customFormat="1" x14ac:dyDescent="0.25">
      <c r="A615" s="38"/>
      <c r="B615" s="137" t="s">
        <v>782</v>
      </c>
      <c r="C615" s="44"/>
      <c r="D615" s="39"/>
      <c r="E615" s="44" t="s">
        <v>559</v>
      </c>
      <c r="F615" s="44" t="s">
        <v>560</v>
      </c>
      <c r="G615" s="45" t="s">
        <v>1304</v>
      </c>
      <c r="H615" s="45">
        <v>4284</v>
      </c>
      <c r="I615" s="39">
        <v>556</v>
      </c>
      <c r="J615" s="39" t="s">
        <v>1303</v>
      </c>
      <c r="K615" s="39"/>
      <c r="L615" s="10" t="s">
        <v>1309</v>
      </c>
      <c r="M615" s="44" t="s">
        <v>559</v>
      </c>
      <c r="N615"/>
      <c r="O615" s="10" t="s">
        <v>556</v>
      </c>
      <c r="P615" s="53"/>
      <c r="Q615" s="10">
        <v>34</v>
      </c>
      <c r="R615" s="10">
        <v>1</v>
      </c>
      <c r="S615" s="10">
        <v>21</v>
      </c>
      <c r="T615" s="10">
        <v>21</v>
      </c>
      <c r="U615" s="10">
        <v>1</v>
      </c>
      <c r="V615" s="10">
        <v>1</v>
      </c>
      <c r="W615" s="10">
        <v>1</v>
      </c>
      <c r="X615" s="175">
        <f t="shared" si="40"/>
        <v>0</v>
      </c>
      <c r="Y615" s="35">
        <f t="shared" si="42"/>
        <v>0</v>
      </c>
      <c r="Z615" s="40" t="s">
        <v>1167</v>
      </c>
      <c r="AA615" s="62"/>
      <c r="AB615"/>
      <c r="AC615" s="26">
        <v>369996</v>
      </c>
      <c r="AD615" s="26">
        <v>130551</v>
      </c>
      <c r="AE615" s="48" t="s">
        <v>1318</v>
      </c>
      <c r="AF615" s="128">
        <v>0.33</v>
      </c>
      <c r="AG615" s="125">
        <v>9904</v>
      </c>
      <c r="AH615" s="52" t="s">
        <v>780</v>
      </c>
      <c r="AI615" s="52" t="s">
        <v>1251</v>
      </c>
      <c r="AJ615" s="39" t="s">
        <v>665</v>
      </c>
      <c r="AK615" s="215" t="s">
        <v>496</v>
      </c>
    </row>
    <row r="616" spans="1:37" customFormat="1" x14ac:dyDescent="0.25">
      <c r="A616" s="153"/>
      <c r="B616" s="112" t="s">
        <v>782</v>
      </c>
      <c r="C616" s="2"/>
      <c r="D616" s="1"/>
      <c r="E616" s="2" t="s">
        <v>553</v>
      </c>
      <c r="F616" s="2" t="s">
        <v>554</v>
      </c>
      <c r="G616" s="7" t="s">
        <v>1304</v>
      </c>
      <c r="H616" s="7">
        <v>566</v>
      </c>
      <c r="I616" s="1">
        <v>555</v>
      </c>
      <c r="J616" s="1" t="s">
        <v>1303</v>
      </c>
      <c r="K616" s="1"/>
      <c r="L616" s="22" t="s">
        <v>1309</v>
      </c>
      <c r="M616" s="2" t="s">
        <v>555</v>
      </c>
      <c r="N616" s="93"/>
      <c r="O616" s="22" t="s">
        <v>556</v>
      </c>
      <c r="P616" s="36"/>
      <c r="Q616" s="159">
        <v>97</v>
      </c>
      <c r="R616" s="159">
        <v>250</v>
      </c>
      <c r="S616" s="159">
        <v>222</v>
      </c>
      <c r="T616" s="159">
        <v>237</v>
      </c>
      <c r="U616" s="159">
        <v>184</v>
      </c>
      <c r="V616" s="159">
        <v>88</v>
      </c>
      <c r="W616" s="159">
        <v>88</v>
      </c>
      <c r="X616" s="175">
        <f>+W616-U616</f>
        <v>-96</v>
      </c>
      <c r="Y616" s="32">
        <f t="shared" si="42"/>
        <v>0</v>
      </c>
      <c r="Z616" s="40" t="s">
        <v>1167</v>
      </c>
      <c r="AA616" s="63"/>
      <c r="AB616" s="93"/>
      <c r="AC616" s="93"/>
      <c r="AD616" s="21">
        <v>138542</v>
      </c>
      <c r="AE616" s="163" t="s">
        <v>1318</v>
      </c>
      <c r="AF616" s="167"/>
      <c r="AG616" s="169"/>
      <c r="AH616" s="166"/>
      <c r="AI616" s="166" t="s">
        <v>1251</v>
      </c>
      <c r="AJ616" s="1" t="s">
        <v>648</v>
      </c>
      <c r="AK616" s="62" t="s">
        <v>498</v>
      </c>
    </row>
    <row r="617" spans="1:37" customFormat="1" ht="21" hidden="1" x14ac:dyDescent="0.25">
      <c r="A617" s="38"/>
      <c r="B617" s="137"/>
      <c r="C617" s="44"/>
      <c r="D617" s="39"/>
      <c r="E617" s="44" t="s">
        <v>453</v>
      </c>
      <c r="F617" s="44" t="s">
        <v>454</v>
      </c>
      <c r="G617" s="7"/>
      <c r="H617" s="45" t="s">
        <v>1243</v>
      </c>
      <c r="I617" s="1"/>
      <c r="J617" s="1"/>
      <c r="K617" s="1"/>
      <c r="L617" s="22"/>
      <c r="M617" s="2"/>
      <c r="N617" s="93"/>
      <c r="O617" s="22" t="s">
        <v>1243</v>
      </c>
      <c r="P617" s="36"/>
      <c r="Q617" s="22"/>
      <c r="R617" s="10"/>
      <c r="S617" s="10"/>
      <c r="T617" s="10">
        <v>0</v>
      </c>
      <c r="U617" s="10"/>
      <c r="V617" s="10"/>
      <c r="W617" s="10"/>
      <c r="X617" s="175">
        <f>+W617-U617</f>
        <v>0</v>
      </c>
      <c r="Y617" s="32"/>
      <c r="Z617" s="254" t="s">
        <v>455</v>
      </c>
      <c r="AA617" s="63"/>
      <c r="AB617" s="93"/>
      <c r="AC617" s="93"/>
      <c r="AD617" s="26" t="s">
        <v>1469</v>
      </c>
      <c r="AE617" s="12" t="s">
        <v>1355</v>
      </c>
      <c r="AF617" s="128"/>
      <c r="AG617" s="126"/>
      <c r="AH617" s="52"/>
      <c r="AI617" s="52" t="s">
        <v>1251</v>
      </c>
      <c r="AJ617" s="10" t="s">
        <v>1216</v>
      </c>
      <c r="AK617" s="62" t="s">
        <v>496</v>
      </c>
    </row>
    <row r="618" spans="1:37" customFormat="1" hidden="1" x14ac:dyDescent="0.25">
      <c r="A618" s="154"/>
      <c r="B618" s="112" t="s">
        <v>782</v>
      </c>
      <c r="C618" s="155"/>
      <c r="D618" s="22"/>
      <c r="E618" s="2" t="s">
        <v>375</v>
      </c>
      <c r="F618" s="2" t="s">
        <v>367</v>
      </c>
      <c r="G618" s="7" t="s">
        <v>1304</v>
      </c>
      <c r="H618" s="7">
        <v>6884</v>
      </c>
      <c r="I618" s="1">
        <v>650</v>
      </c>
      <c r="J618" s="1" t="s">
        <v>1303</v>
      </c>
      <c r="K618" s="1"/>
      <c r="L618" s="22" t="s">
        <v>1309</v>
      </c>
      <c r="M618" s="2" t="s">
        <v>375</v>
      </c>
      <c r="N618" s="93"/>
      <c r="O618" s="22"/>
      <c r="P618" s="36"/>
      <c r="Q618" s="22">
        <v>228</v>
      </c>
      <c r="R618" s="22"/>
      <c r="S618" s="22"/>
      <c r="T618" s="22"/>
      <c r="U618" s="22"/>
      <c r="V618" s="22"/>
      <c r="W618" s="22"/>
      <c r="X618" s="175">
        <f>+W618-U618</f>
        <v>0</v>
      </c>
      <c r="Y618" s="32">
        <f>+W618-V618</f>
        <v>0</v>
      </c>
      <c r="Z618" s="40"/>
      <c r="AA618" s="63"/>
      <c r="AB618" s="93"/>
      <c r="AC618" s="21">
        <v>306153</v>
      </c>
      <c r="AD618" s="21"/>
      <c r="AE618" s="163" t="s">
        <v>1318</v>
      </c>
      <c r="AF618" s="167">
        <v>5.5E-2</v>
      </c>
      <c r="AG618" s="169"/>
      <c r="AH618" s="166" t="s">
        <v>861</v>
      </c>
      <c r="AI618" s="166"/>
      <c r="AJ618" s="1"/>
      <c r="AK618" s="62"/>
    </row>
    <row r="619" spans="1:37" customFormat="1" hidden="1" x14ac:dyDescent="0.25">
      <c r="A619" s="38"/>
      <c r="B619" s="138"/>
      <c r="C619" s="41"/>
      <c r="D619" s="10"/>
      <c r="E619" s="11"/>
      <c r="F619" s="11"/>
      <c r="G619" s="45"/>
      <c r="H619" s="26"/>
      <c r="I619" s="10"/>
      <c r="J619" s="27"/>
      <c r="K619" s="10"/>
      <c r="L619" s="11"/>
      <c r="M619" s="11"/>
      <c r="N619" s="10"/>
      <c r="O619" s="30"/>
      <c r="P619" s="53"/>
      <c r="Q619" s="35"/>
      <c r="R619" s="35"/>
      <c r="S619" s="35"/>
      <c r="T619" s="35"/>
      <c r="U619" s="35"/>
      <c r="V619" s="35"/>
      <c r="W619" s="35"/>
      <c r="X619" s="35"/>
      <c r="Y619" s="35"/>
      <c r="Z619" s="40" t="s">
        <v>39</v>
      </c>
      <c r="AA619" s="43"/>
      <c r="AC619" s="37"/>
      <c r="AD619" s="26"/>
      <c r="AE619" s="12"/>
      <c r="AF619" s="128"/>
      <c r="AG619" s="126"/>
      <c r="AH619" s="132"/>
      <c r="AI619" s="132"/>
      <c r="AJ619" s="10"/>
    </row>
    <row r="620" spans="1:37" customFormat="1" x14ac:dyDescent="0.25">
      <c r="A620" s="18"/>
      <c r="B620" s="138"/>
      <c r="C620" s="41"/>
      <c r="D620" s="10"/>
      <c r="E620" s="11"/>
      <c r="F620" s="11"/>
      <c r="G620" s="45"/>
      <c r="H620" s="26"/>
      <c r="I620" s="10"/>
      <c r="J620" s="27"/>
      <c r="K620" s="10"/>
      <c r="L620" s="11"/>
      <c r="M620" s="11"/>
      <c r="N620" s="10"/>
      <c r="O620" s="10"/>
      <c r="P620" s="53"/>
      <c r="Q620" s="35"/>
      <c r="R620" s="35"/>
      <c r="S620" s="35"/>
      <c r="T620" s="35"/>
      <c r="U620" s="35"/>
      <c r="V620" s="35"/>
      <c r="W620" s="35"/>
      <c r="X620" s="35"/>
      <c r="Y620" s="35"/>
      <c r="Z620" s="40"/>
      <c r="AA620" s="43"/>
      <c r="AC620" s="26"/>
      <c r="AD620" s="26"/>
      <c r="AE620" s="12"/>
      <c r="AF620" s="128"/>
      <c r="AG620" s="126"/>
      <c r="AH620" s="132"/>
      <c r="AI620" s="132"/>
      <c r="AJ620" s="10"/>
      <c r="AK620" s="62"/>
    </row>
    <row r="621" spans="1:37" customFormat="1" x14ac:dyDescent="0.25">
      <c r="A621" s="18"/>
      <c r="B621" s="139"/>
      <c r="C621" s="44"/>
      <c r="D621" s="39"/>
      <c r="E621" s="44"/>
      <c r="F621" s="44"/>
      <c r="G621" s="45"/>
      <c r="H621" s="45"/>
      <c r="I621" s="39"/>
      <c r="J621" s="39"/>
      <c r="K621" s="39"/>
      <c r="L621" s="10"/>
      <c r="M621" s="44"/>
      <c r="O621" s="10"/>
      <c r="P621" s="54"/>
      <c r="Q621" s="10"/>
      <c r="R621" s="35"/>
      <c r="S621" s="10"/>
      <c r="T621" s="10"/>
      <c r="U621" s="35"/>
      <c r="V621" s="10"/>
      <c r="W621" s="35"/>
      <c r="X621" s="35"/>
      <c r="Y621" s="54"/>
      <c r="Z621" s="40"/>
      <c r="AA621" s="43"/>
      <c r="AC621" s="26"/>
      <c r="AD621" s="26"/>
      <c r="AE621" s="48"/>
      <c r="AF621" s="128"/>
      <c r="AG621" s="125"/>
      <c r="AH621" s="52"/>
      <c r="AI621" s="52"/>
      <c r="AJ621" s="39"/>
      <c r="AK621" s="62"/>
    </row>
    <row r="622" spans="1:37" customFormat="1" x14ac:dyDescent="0.25">
      <c r="A622" s="18"/>
      <c r="B622" s="139"/>
      <c r="C622" s="44"/>
      <c r="D622" s="39"/>
      <c r="E622" s="44"/>
      <c r="F622" s="44"/>
      <c r="G622" s="45"/>
      <c r="H622" s="45">
        <f>COUNTA(H6:H620)</f>
        <v>613</v>
      </c>
      <c r="I622" s="39"/>
      <c r="J622" s="39"/>
      <c r="K622" s="45">
        <f>COUNTA(K6:K620)</f>
        <v>36</v>
      </c>
      <c r="L622" s="10"/>
      <c r="M622" s="44"/>
      <c r="O622" s="10"/>
      <c r="P622" s="35"/>
      <c r="Q622" s="35">
        <f t="shared" ref="Q622:X622" si="43">SUBTOTAL(9,Q5:Q621)</f>
        <v>672189</v>
      </c>
      <c r="R622" s="35">
        <f t="shared" si="43"/>
        <v>691707</v>
      </c>
      <c r="S622" s="35">
        <f t="shared" si="43"/>
        <v>595979</v>
      </c>
      <c r="T622" s="35">
        <f t="shared" si="43"/>
        <v>623967</v>
      </c>
      <c r="U622" s="35">
        <f t="shared" si="43"/>
        <v>745317</v>
      </c>
      <c r="V622" s="35">
        <f t="shared" si="43"/>
        <v>702477</v>
      </c>
      <c r="W622" s="35">
        <f t="shared" si="43"/>
        <v>698586</v>
      </c>
      <c r="X622" s="35">
        <f t="shared" si="43"/>
        <v>-46766</v>
      </c>
      <c r="Y622" s="35">
        <f>SUBTOTAL(9,Y6:Y621)</f>
        <v>-2529</v>
      </c>
      <c r="Z622" s="40"/>
      <c r="AA622" s="43"/>
      <c r="AC622" s="26"/>
      <c r="AD622" s="25"/>
      <c r="AE622" s="48"/>
      <c r="AF622" s="128"/>
      <c r="AG622" s="125"/>
      <c r="AH622" s="52"/>
      <c r="AI622" s="52"/>
      <c r="AJ622" s="39"/>
      <c r="AK622" s="62"/>
    </row>
    <row r="623" spans="1:37" s="109" customFormat="1" x14ac:dyDescent="0.25">
      <c r="A623" s="105"/>
      <c r="B623" s="140"/>
      <c r="C623" s="106"/>
      <c r="D623" s="105"/>
      <c r="E623" s="106" t="s">
        <v>1259</v>
      </c>
      <c r="F623" s="106"/>
      <c r="G623" s="107"/>
      <c r="H623" s="107"/>
      <c r="I623" s="107"/>
      <c r="J623" s="105"/>
      <c r="K623" s="105"/>
      <c r="L623" s="105"/>
      <c r="M623" s="106"/>
      <c r="N623" s="105"/>
      <c r="O623" s="105"/>
      <c r="P623" s="108"/>
      <c r="Q623" s="105"/>
      <c r="R623" s="108"/>
      <c r="S623" s="105"/>
      <c r="T623" s="105"/>
      <c r="U623" s="108"/>
      <c r="V623" s="105"/>
      <c r="W623" s="108"/>
      <c r="X623" s="108"/>
      <c r="Y623" s="108"/>
      <c r="Z623" s="118"/>
      <c r="AA623" s="107"/>
      <c r="AB623"/>
      <c r="AC623" s="107"/>
      <c r="AD623" s="107"/>
      <c r="AE623" s="107"/>
      <c r="AF623" s="129"/>
      <c r="AG623" s="107"/>
      <c r="AH623" s="133"/>
      <c r="AI623" s="133"/>
      <c r="AJ623" s="107"/>
      <c r="AK623" s="159"/>
    </row>
    <row r="624" spans="1:37" customFormat="1" x14ac:dyDescent="0.25">
      <c r="A624" s="18"/>
      <c r="B624" s="139"/>
      <c r="C624" s="44"/>
      <c r="D624" s="39"/>
      <c r="E624" s="44" t="s">
        <v>1174</v>
      </c>
      <c r="F624" s="44" t="s">
        <v>1174</v>
      </c>
      <c r="G624" s="45"/>
      <c r="H624" s="45"/>
      <c r="I624" s="39"/>
      <c r="J624" s="39"/>
      <c r="K624" s="39"/>
      <c r="L624" s="10"/>
      <c r="M624" s="2"/>
      <c r="O624" s="1"/>
      <c r="P624" s="54"/>
      <c r="Q624" s="39">
        <v>140</v>
      </c>
      <c r="R624" s="35">
        <v>-140</v>
      </c>
      <c r="S624" s="39">
        <v>140</v>
      </c>
      <c r="T624" s="39">
        <v>140</v>
      </c>
      <c r="U624" s="35">
        <v>-140</v>
      </c>
      <c r="V624" s="39">
        <v>140</v>
      </c>
      <c r="W624" s="35">
        <v>-140</v>
      </c>
      <c r="X624" s="35"/>
      <c r="Y624" s="54"/>
      <c r="Z624" s="119"/>
      <c r="AA624" s="43"/>
      <c r="AC624" s="26"/>
      <c r="AE624" s="48"/>
      <c r="AF624" s="128"/>
      <c r="AG624" s="125"/>
      <c r="AH624" s="52"/>
      <c r="AI624" s="52"/>
      <c r="AJ624" s="39"/>
      <c r="AK624" s="62"/>
    </row>
    <row r="625" spans="1:37" customFormat="1" x14ac:dyDescent="0.25">
      <c r="A625" s="18"/>
      <c r="B625" s="139"/>
      <c r="C625" s="44"/>
      <c r="D625" s="39"/>
      <c r="E625" s="44" t="s">
        <v>1175</v>
      </c>
      <c r="F625" s="44" t="s">
        <v>1175</v>
      </c>
      <c r="G625" s="45"/>
      <c r="H625" s="45"/>
      <c r="I625" s="39"/>
      <c r="J625" s="39"/>
      <c r="K625" s="39"/>
      <c r="L625" s="10"/>
      <c r="M625" s="2"/>
      <c r="O625" s="1"/>
      <c r="P625" s="54"/>
      <c r="Q625" s="10">
        <v>24</v>
      </c>
      <c r="R625" s="35">
        <v>-24</v>
      </c>
      <c r="S625" s="10">
        <v>24</v>
      </c>
      <c r="T625" s="10">
        <v>24</v>
      </c>
      <c r="U625" s="35">
        <v>-24</v>
      </c>
      <c r="V625" s="10">
        <v>24</v>
      </c>
      <c r="W625" s="35">
        <v>-24</v>
      </c>
      <c r="X625" s="35"/>
      <c r="Y625" s="54"/>
      <c r="Z625" s="119"/>
      <c r="AA625" s="43"/>
      <c r="AC625" s="26"/>
      <c r="AE625" s="48"/>
      <c r="AF625" s="128"/>
      <c r="AG625" s="125"/>
      <c r="AH625" s="52"/>
      <c r="AI625" s="52"/>
      <c r="AJ625" s="39"/>
      <c r="AK625" s="62"/>
    </row>
    <row r="626" spans="1:37" customFormat="1" x14ac:dyDescent="0.25">
      <c r="A626" s="18"/>
      <c r="B626" s="139"/>
      <c r="C626" s="44"/>
      <c r="D626" s="39"/>
      <c r="E626" s="44" t="s">
        <v>1176</v>
      </c>
      <c r="F626" s="44" t="s">
        <v>1176</v>
      </c>
      <c r="G626" s="45"/>
      <c r="H626" s="45"/>
      <c r="I626" s="39"/>
      <c r="J626" s="39"/>
      <c r="K626" s="39"/>
      <c r="L626" s="10"/>
      <c r="M626" s="2"/>
      <c r="O626" s="1"/>
      <c r="P626" s="54"/>
      <c r="Q626" s="10">
        <v>25</v>
      </c>
      <c r="R626" s="35">
        <v>-43</v>
      </c>
      <c r="S626" s="10">
        <v>25</v>
      </c>
      <c r="T626" s="10">
        <v>25</v>
      </c>
      <c r="U626" s="35">
        <v>-43</v>
      </c>
      <c r="V626" s="10">
        <v>25</v>
      </c>
      <c r="W626" s="35">
        <v>-43</v>
      </c>
      <c r="X626" s="35"/>
      <c r="Y626" s="54"/>
      <c r="Z626" s="119"/>
      <c r="AA626" s="43"/>
      <c r="AC626" s="26"/>
      <c r="AE626" s="48"/>
      <c r="AF626" s="128"/>
      <c r="AG626" s="125"/>
      <c r="AH626" s="52"/>
      <c r="AI626" s="52"/>
      <c r="AJ626" s="39"/>
      <c r="AK626" s="62"/>
    </row>
    <row r="627" spans="1:37" customFormat="1" x14ac:dyDescent="0.25">
      <c r="A627" s="18"/>
      <c r="B627" s="139"/>
      <c r="C627" s="44"/>
      <c r="D627" s="39"/>
      <c r="E627" s="44"/>
      <c r="F627" s="44"/>
      <c r="G627" s="45"/>
      <c r="H627" s="45"/>
      <c r="I627" s="39"/>
      <c r="J627" s="39"/>
      <c r="K627" s="39"/>
      <c r="L627" s="10"/>
      <c r="M627" s="2"/>
      <c r="O627" s="1"/>
      <c r="P627" s="54"/>
      <c r="Q627" s="10"/>
      <c r="R627" s="35"/>
      <c r="S627" s="10"/>
      <c r="T627" s="10"/>
      <c r="U627" s="35"/>
      <c r="V627" s="10"/>
      <c r="W627" s="35"/>
      <c r="X627" s="35"/>
      <c r="Y627" s="54"/>
      <c r="Z627" s="119"/>
      <c r="AA627" s="43"/>
      <c r="AC627" s="26"/>
      <c r="AE627" s="48"/>
      <c r="AF627" s="128"/>
      <c r="AG627" s="125"/>
      <c r="AH627" s="52"/>
      <c r="AI627" s="52"/>
      <c r="AJ627" s="39"/>
      <c r="AK627" s="62"/>
    </row>
    <row r="628" spans="1:37" customFormat="1" x14ac:dyDescent="0.25">
      <c r="A628" s="18"/>
      <c r="B628" s="139"/>
      <c r="C628" s="44"/>
      <c r="D628" s="39"/>
      <c r="E628" s="44" t="s">
        <v>1177</v>
      </c>
      <c r="F628" s="44" t="s">
        <v>1177</v>
      </c>
      <c r="G628" s="45"/>
      <c r="H628" s="45"/>
      <c r="I628" s="39"/>
      <c r="J628" s="39"/>
      <c r="K628" s="39"/>
      <c r="L628" s="10"/>
      <c r="M628" s="2"/>
      <c r="O628" s="1"/>
      <c r="P628" s="54"/>
      <c r="Q628" s="10">
        <v>1000</v>
      </c>
      <c r="R628" s="35">
        <v>-1000</v>
      </c>
      <c r="S628" s="10">
        <v>1000</v>
      </c>
      <c r="T628" s="10">
        <v>1000</v>
      </c>
      <c r="U628" s="35">
        <v>-1000</v>
      </c>
      <c r="V628" s="10">
        <v>1000</v>
      </c>
      <c r="W628" s="35">
        <v>-1000</v>
      </c>
      <c r="X628" s="35"/>
      <c r="Y628" s="54">
        <f>65518/30</f>
        <v>2183.9333333333334</v>
      </c>
      <c r="Z628" s="119"/>
      <c r="AA628" s="43"/>
      <c r="AC628" s="26"/>
      <c r="AE628" s="48"/>
      <c r="AF628" s="128"/>
      <c r="AG628" s="125"/>
      <c r="AH628" s="52"/>
      <c r="AI628" s="52"/>
      <c r="AJ628" s="39"/>
      <c r="AK628" s="62"/>
    </row>
    <row r="629" spans="1:37" customFormat="1" x14ac:dyDescent="0.25">
      <c r="A629" s="18"/>
      <c r="B629" s="139"/>
      <c r="C629" s="44"/>
      <c r="D629" s="39"/>
      <c r="E629" s="44" t="s">
        <v>1227</v>
      </c>
      <c r="F629" s="44" t="s">
        <v>259</v>
      </c>
      <c r="G629" s="45"/>
      <c r="H629" s="45"/>
      <c r="I629" s="39"/>
      <c r="J629" s="39"/>
      <c r="K629" s="39"/>
      <c r="L629" s="10"/>
      <c r="M629" s="2"/>
      <c r="O629" s="1"/>
      <c r="P629" s="54"/>
      <c r="Q629" s="10">
        <v>705</v>
      </c>
      <c r="R629" s="35">
        <v>-705</v>
      </c>
      <c r="S629" s="10">
        <v>705</v>
      </c>
      <c r="T629" s="10">
        <v>705</v>
      </c>
      <c r="U629" s="35">
        <v>-705</v>
      </c>
      <c r="V629" s="10">
        <v>705</v>
      </c>
      <c r="W629" s="35">
        <v>-705</v>
      </c>
      <c r="X629" s="35"/>
      <c r="Y629" s="54"/>
      <c r="Z629" s="119"/>
      <c r="AA629" s="43"/>
      <c r="AC629" s="26"/>
      <c r="AE629" s="48"/>
      <c r="AF629" s="128"/>
      <c r="AG629" s="125"/>
      <c r="AH629" s="52"/>
      <c r="AI629" s="52"/>
      <c r="AJ629" s="39"/>
      <c r="AK629" s="62"/>
    </row>
    <row r="630" spans="1:37" customFormat="1" x14ac:dyDescent="0.25">
      <c r="A630" s="18"/>
      <c r="B630" s="139"/>
      <c r="C630" s="44"/>
      <c r="D630" s="39"/>
      <c r="E630" s="44" t="s">
        <v>532</v>
      </c>
      <c r="F630" s="44" t="s">
        <v>532</v>
      </c>
      <c r="G630" s="45"/>
      <c r="H630" s="45"/>
      <c r="I630" s="39"/>
      <c r="J630" s="39"/>
      <c r="K630" s="39"/>
      <c r="L630" s="10"/>
      <c r="M630" s="2"/>
      <c r="O630" s="1"/>
      <c r="P630" s="54"/>
      <c r="Q630" s="10">
        <v>1273</v>
      </c>
      <c r="R630" s="35">
        <v>0</v>
      </c>
      <c r="S630" s="10">
        <v>1273</v>
      </c>
      <c r="T630" s="10">
        <v>1273</v>
      </c>
      <c r="U630" s="35">
        <v>0</v>
      </c>
      <c r="V630" s="10">
        <v>1273</v>
      </c>
      <c r="W630" s="35">
        <v>0</v>
      </c>
      <c r="X630" s="35"/>
      <c r="Y630" s="54"/>
      <c r="Z630" s="119"/>
      <c r="AA630" s="43"/>
      <c r="AC630" s="26"/>
      <c r="AE630" s="48"/>
      <c r="AF630" s="128"/>
      <c r="AG630" s="125"/>
      <c r="AH630" s="52"/>
      <c r="AI630" s="52"/>
      <c r="AJ630" s="39"/>
      <c r="AK630" s="62"/>
    </row>
    <row r="631" spans="1:37" customFormat="1" x14ac:dyDescent="0.25">
      <c r="A631" s="18"/>
      <c r="B631" s="139"/>
      <c r="C631" s="44"/>
      <c r="D631" s="39"/>
      <c r="E631" s="44" t="s">
        <v>1228</v>
      </c>
      <c r="F631" s="44" t="s">
        <v>1228</v>
      </c>
      <c r="G631" s="45"/>
      <c r="H631" s="45"/>
      <c r="I631" s="39"/>
      <c r="J631" s="39"/>
      <c r="K631" s="39"/>
      <c r="L631" s="10"/>
      <c r="M631" s="2"/>
      <c r="O631" s="1"/>
      <c r="P631" s="54"/>
      <c r="Q631" s="10">
        <v>1000</v>
      </c>
      <c r="R631" s="35">
        <v>-1000</v>
      </c>
      <c r="S631" s="10">
        <v>1000</v>
      </c>
      <c r="T631" s="10">
        <v>1000</v>
      </c>
      <c r="U631" s="35">
        <v>-1000</v>
      </c>
      <c r="V631" s="10">
        <v>1000</v>
      </c>
      <c r="W631" s="35">
        <v>-1000</v>
      </c>
      <c r="X631" s="35"/>
      <c r="Y631" s="54"/>
      <c r="Z631" s="119"/>
      <c r="AA631" s="43"/>
      <c r="AC631" s="26"/>
      <c r="AE631" s="48"/>
      <c r="AF631" s="128"/>
      <c r="AG631" s="125"/>
      <c r="AH631" s="52"/>
      <c r="AI631" s="52"/>
      <c r="AJ631" s="39"/>
      <c r="AK631" s="62"/>
    </row>
    <row r="632" spans="1:37" customFormat="1" x14ac:dyDescent="0.25">
      <c r="A632" s="18"/>
      <c r="B632" s="139"/>
      <c r="C632" s="44"/>
      <c r="D632" s="39"/>
      <c r="E632" s="44"/>
      <c r="F632" s="44"/>
      <c r="G632" s="45"/>
      <c r="H632" s="45"/>
      <c r="I632" s="39"/>
      <c r="J632" s="39"/>
      <c r="K632" s="39"/>
      <c r="L632" s="10"/>
      <c r="M632" s="2"/>
      <c r="O632" s="1"/>
      <c r="P632" s="54"/>
      <c r="Q632" s="10"/>
      <c r="R632" s="35"/>
      <c r="S632" s="10"/>
      <c r="T632" s="10"/>
      <c r="U632" s="35"/>
      <c r="V632" s="10"/>
      <c r="W632" s="35"/>
      <c r="X632" s="35"/>
      <c r="Y632" s="54"/>
      <c r="Z632" s="119"/>
      <c r="AA632" s="43"/>
      <c r="AC632" s="26"/>
      <c r="AE632" s="48"/>
      <c r="AF632" s="128"/>
      <c r="AG632" s="125"/>
      <c r="AH632" s="52"/>
      <c r="AI632" s="52"/>
      <c r="AJ632" s="39"/>
      <c r="AK632" s="62"/>
    </row>
    <row r="633" spans="1:37" customFormat="1" x14ac:dyDescent="0.25">
      <c r="A633" s="18"/>
      <c r="B633" s="139"/>
      <c r="C633" s="44"/>
      <c r="D633" s="39"/>
      <c r="E633" s="44" t="s">
        <v>1178</v>
      </c>
      <c r="F633" s="44" t="s">
        <v>1178</v>
      </c>
      <c r="G633" s="45"/>
      <c r="H633" s="45"/>
      <c r="I633" s="39"/>
      <c r="J633" s="39"/>
      <c r="K633" s="39"/>
      <c r="L633" s="10"/>
      <c r="M633" s="2"/>
      <c r="O633" s="1"/>
      <c r="P633" s="54"/>
      <c r="Q633" s="10">
        <v>10000</v>
      </c>
      <c r="R633" s="35">
        <v>-10000</v>
      </c>
      <c r="S633" s="10">
        <v>10000</v>
      </c>
      <c r="T633" s="10">
        <v>10000</v>
      </c>
      <c r="U633" s="35">
        <v>-10000</v>
      </c>
      <c r="V633" s="10">
        <v>10000</v>
      </c>
      <c r="W633" s="35">
        <v>-10000</v>
      </c>
      <c r="X633" s="35"/>
      <c r="Y633" s="54"/>
      <c r="Z633" s="119"/>
      <c r="AA633" s="43"/>
      <c r="AC633" s="26"/>
      <c r="AE633" s="48"/>
      <c r="AF633" s="128"/>
      <c r="AG633" s="125"/>
      <c r="AH633" s="52"/>
      <c r="AI633" s="52"/>
      <c r="AJ633" s="39"/>
      <c r="AK633" s="62"/>
    </row>
    <row r="634" spans="1:37" customFormat="1" x14ac:dyDescent="0.25">
      <c r="A634" s="18"/>
      <c r="B634" s="139"/>
      <c r="C634" s="44"/>
      <c r="D634" s="39"/>
      <c r="E634" s="44"/>
      <c r="F634" s="44"/>
      <c r="G634" s="45"/>
      <c r="H634" s="45"/>
      <c r="I634" s="39"/>
      <c r="J634" s="39"/>
      <c r="K634" s="39"/>
      <c r="L634" s="10"/>
      <c r="M634" s="2"/>
      <c r="O634" s="1"/>
      <c r="P634" s="54"/>
      <c r="Q634" s="10"/>
      <c r="R634" s="35"/>
      <c r="S634" s="10"/>
      <c r="T634" s="10"/>
      <c r="U634" s="35"/>
      <c r="V634" s="10"/>
      <c r="W634" s="35"/>
      <c r="X634" s="35"/>
      <c r="Y634" s="54"/>
      <c r="Z634" s="119"/>
      <c r="AA634" s="43"/>
      <c r="AC634" s="26"/>
      <c r="AE634" s="48"/>
      <c r="AF634" s="128"/>
      <c r="AG634" s="125"/>
      <c r="AH634" s="52"/>
      <c r="AI634" s="52"/>
      <c r="AJ634" s="39"/>
      <c r="AK634" s="62"/>
    </row>
    <row r="635" spans="1:37" customFormat="1" x14ac:dyDescent="0.25">
      <c r="A635" s="18"/>
      <c r="B635" s="139"/>
      <c r="C635" s="44"/>
      <c r="D635" s="39"/>
      <c r="E635" s="44" t="s">
        <v>1202</v>
      </c>
      <c r="F635" s="44" t="s">
        <v>1202</v>
      </c>
      <c r="G635" s="45"/>
      <c r="H635" s="45"/>
      <c r="I635" s="39"/>
      <c r="J635" s="39"/>
      <c r="K635" s="39"/>
      <c r="L635" s="10"/>
      <c r="M635" s="2"/>
      <c r="O635" s="1"/>
      <c r="P635" s="54"/>
      <c r="Q635" s="10">
        <v>4333</v>
      </c>
      <c r="R635" s="35">
        <v>-4333</v>
      </c>
      <c r="S635" s="10">
        <v>4333</v>
      </c>
      <c r="T635" s="10">
        <v>4333</v>
      </c>
      <c r="U635" s="35">
        <v>-4333</v>
      </c>
      <c r="V635" s="10">
        <v>4333</v>
      </c>
      <c r="W635" s="35">
        <v>-4333</v>
      </c>
      <c r="X635" s="35"/>
      <c r="Y635" s="54"/>
      <c r="Z635" s="119"/>
      <c r="AA635" s="43"/>
      <c r="AC635" s="26"/>
      <c r="AE635" s="48"/>
      <c r="AF635" s="128"/>
      <c r="AG635" s="125"/>
      <c r="AH635" s="52"/>
      <c r="AI635" s="52"/>
      <c r="AJ635" s="39"/>
      <c r="AK635" s="62"/>
    </row>
    <row r="636" spans="1:37" customFormat="1" x14ac:dyDescent="0.25">
      <c r="A636" s="18"/>
      <c r="B636" s="139"/>
      <c r="C636" s="44"/>
      <c r="D636" s="39"/>
      <c r="E636" s="44"/>
      <c r="F636" s="44"/>
      <c r="G636" s="45"/>
      <c r="H636" s="45"/>
      <c r="I636" s="39"/>
      <c r="J636" s="39"/>
      <c r="K636" s="39"/>
      <c r="L636" s="10"/>
      <c r="M636" s="2"/>
      <c r="O636" s="1"/>
      <c r="P636" s="54"/>
      <c r="Q636" s="10"/>
      <c r="R636" s="35"/>
      <c r="S636" s="10"/>
      <c r="T636" s="10"/>
      <c r="U636" s="35"/>
      <c r="V636" s="10"/>
      <c r="W636" s="35"/>
      <c r="X636" s="35"/>
      <c r="Y636" s="54"/>
      <c r="Z636" s="119"/>
      <c r="AA636" s="43"/>
      <c r="AC636" s="26"/>
      <c r="AE636" s="48"/>
      <c r="AF636" s="128"/>
      <c r="AG636" s="125"/>
      <c r="AH636" s="52"/>
      <c r="AI636" s="52"/>
      <c r="AJ636" s="39"/>
      <c r="AK636" s="62"/>
    </row>
    <row r="637" spans="1:37" customFormat="1" x14ac:dyDescent="0.25">
      <c r="A637" s="18"/>
      <c r="B637" s="139"/>
      <c r="C637" s="44"/>
      <c r="D637" s="39"/>
      <c r="E637" s="44" t="s">
        <v>1203</v>
      </c>
      <c r="F637" s="44" t="s">
        <v>1203</v>
      </c>
      <c r="G637" s="45"/>
      <c r="H637" s="45"/>
      <c r="I637" s="39"/>
      <c r="J637" s="39"/>
      <c r="K637" s="39"/>
      <c r="L637" s="10"/>
      <c r="M637" s="2"/>
      <c r="O637" s="1"/>
      <c r="P637" s="54"/>
      <c r="Q637" s="10"/>
      <c r="R637" s="35">
        <v>-17</v>
      </c>
      <c r="S637" s="10"/>
      <c r="T637" s="10"/>
      <c r="U637" s="35">
        <v>-17</v>
      </c>
      <c r="V637" s="10"/>
      <c r="W637" s="35">
        <v>-17</v>
      </c>
      <c r="X637" s="35"/>
      <c r="Y637" s="54"/>
      <c r="Z637" s="119"/>
      <c r="AA637" s="43"/>
      <c r="AC637" s="26"/>
      <c r="AE637" s="48"/>
      <c r="AF637" s="128"/>
      <c r="AG637" s="125"/>
      <c r="AH637" s="52"/>
      <c r="AI637" s="52"/>
      <c r="AJ637" s="39"/>
      <c r="AK637" s="62"/>
    </row>
    <row r="638" spans="1:37" customFormat="1" x14ac:dyDescent="0.25">
      <c r="A638" s="18"/>
      <c r="B638" s="139"/>
      <c r="C638" s="44"/>
      <c r="D638" s="39"/>
      <c r="E638" s="44"/>
      <c r="F638" s="44"/>
      <c r="G638" s="45"/>
      <c r="H638" s="45"/>
      <c r="I638" s="39"/>
      <c r="J638" s="39"/>
      <c r="K638" s="39"/>
      <c r="L638" s="10"/>
      <c r="M638" s="2"/>
      <c r="O638" s="1"/>
      <c r="P638" s="54"/>
      <c r="Q638" s="10"/>
      <c r="R638" s="35"/>
      <c r="S638" s="10"/>
      <c r="T638" s="10"/>
      <c r="U638" s="35"/>
      <c r="V638" s="10"/>
      <c r="W638" s="35"/>
      <c r="X638" s="35"/>
      <c r="Y638" s="54"/>
      <c r="Z638" s="119"/>
      <c r="AA638" s="43"/>
      <c r="AC638" s="26"/>
      <c r="AE638" s="48"/>
      <c r="AF638" s="128"/>
      <c r="AG638" s="125"/>
      <c r="AH638" s="52"/>
      <c r="AI638" s="52"/>
      <c r="AJ638" s="39"/>
      <c r="AK638" s="62"/>
    </row>
    <row r="639" spans="1:37" customFormat="1" x14ac:dyDescent="0.25">
      <c r="A639" s="18"/>
      <c r="B639" s="139"/>
      <c r="C639" s="44"/>
      <c r="D639" s="39"/>
      <c r="E639" s="44" t="s">
        <v>1204</v>
      </c>
      <c r="F639" s="44" t="s">
        <v>1204</v>
      </c>
      <c r="G639" s="45"/>
      <c r="H639" s="45"/>
      <c r="I639" s="39"/>
      <c r="J639" s="39"/>
      <c r="K639" s="39"/>
      <c r="L639" s="10"/>
      <c r="M639" s="2"/>
      <c r="O639" s="1"/>
      <c r="P639" s="54"/>
      <c r="Q639" s="10"/>
      <c r="R639" s="35">
        <v>-396</v>
      </c>
      <c r="S639" s="10"/>
      <c r="T639" s="10"/>
      <c r="U639" s="35">
        <v>-396</v>
      </c>
      <c r="V639" s="10"/>
      <c r="W639" s="35">
        <v>-396</v>
      </c>
      <c r="X639" s="35"/>
      <c r="Y639" s="54"/>
      <c r="Z639" s="119"/>
      <c r="AA639" s="43"/>
      <c r="AC639" s="26"/>
      <c r="AE639" s="48"/>
      <c r="AF639" s="128"/>
      <c r="AG639" s="125"/>
      <c r="AH639" s="52"/>
      <c r="AI639" s="52"/>
      <c r="AJ639" s="39"/>
      <c r="AK639" s="62"/>
    </row>
    <row r="640" spans="1:37" customFormat="1" x14ac:dyDescent="0.25">
      <c r="A640" s="18"/>
      <c r="B640" s="139"/>
      <c r="C640" s="44"/>
      <c r="D640" s="39"/>
      <c r="E640" s="44"/>
      <c r="F640" s="44"/>
      <c r="G640" s="45"/>
      <c r="H640" s="45"/>
      <c r="I640" s="39"/>
      <c r="J640" s="39"/>
      <c r="K640" s="39"/>
      <c r="L640" s="10"/>
      <c r="M640" s="2"/>
      <c r="O640" s="10"/>
      <c r="P640" s="54"/>
      <c r="Q640" s="10"/>
      <c r="R640" s="35"/>
      <c r="S640" s="10"/>
      <c r="T640" s="10"/>
      <c r="U640" s="35"/>
      <c r="V640" s="10"/>
      <c r="W640" s="35"/>
      <c r="X640" s="35"/>
      <c r="Y640" s="54"/>
      <c r="Z640" s="119"/>
      <c r="AA640" s="43"/>
      <c r="AC640" s="26"/>
      <c r="AE640" s="48"/>
      <c r="AF640" s="128"/>
      <c r="AG640" s="125"/>
      <c r="AH640" s="52"/>
      <c r="AI640" s="52"/>
      <c r="AJ640" s="39"/>
      <c r="AK640" s="62"/>
    </row>
    <row r="641" spans="1:37" customFormat="1" x14ac:dyDescent="0.25">
      <c r="A641" s="18"/>
      <c r="B641" s="139"/>
      <c r="C641" s="44"/>
      <c r="D641" s="39"/>
      <c r="E641" s="44" t="s">
        <v>254</v>
      </c>
      <c r="F641" s="44" t="s">
        <v>254</v>
      </c>
      <c r="G641" s="45"/>
      <c r="H641" s="45"/>
      <c r="I641" s="39"/>
      <c r="J641" s="39"/>
      <c r="K641" s="39"/>
      <c r="L641" s="10"/>
      <c r="M641" s="2"/>
      <c r="O641" s="10"/>
      <c r="P641" s="54"/>
      <c r="Q641" s="10"/>
      <c r="R641" s="35">
        <v>-11500</v>
      </c>
      <c r="S641" s="10"/>
      <c r="T641" s="10"/>
      <c r="U641" s="35">
        <v>-11500</v>
      </c>
      <c r="V641" s="10"/>
      <c r="W641" s="35">
        <v>-11500</v>
      </c>
      <c r="X641" s="35"/>
      <c r="Y641" s="54"/>
      <c r="Z641" s="119"/>
      <c r="AA641" s="43"/>
      <c r="AC641" s="26"/>
      <c r="AE641" s="48"/>
      <c r="AF641" s="128"/>
      <c r="AG641" s="125"/>
      <c r="AH641" s="52"/>
      <c r="AI641" s="52"/>
      <c r="AJ641" s="39"/>
      <c r="AK641" s="62"/>
    </row>
    <row r="642" spans="1:37" customFormat="1" x14ac:dyDescent="0.25">
      <c r="A642" s="18"/>
      <c r="B642" s="139"/>
      <c r="C642" s="44"/>
      <c r="D642" s="39"/>
      <c r="E642" s="44" t="s">
        <v>1205</v>
      </c>
      <c r="F642" s="44" t="s">
        <v>1205</v>
      </c>
      <c r="G642" s="45"/>
      <c r="H642" s="45"/>
      <c r="I642" s="39"/>
      <c r="J642" s="39"/>
      <c r="K642" s="39"/>
      <c r="L642" s="10"/>
      <c r="M642" s="2"/>
      <c r="O642" s="10"/>
      <c r="P642" s="54"/>
      <c r="Q642" s="10"/>
      <c r="R642" s="35">
        <v>-2417</v>
      </c>
      <c r="S642" s="10"/>
      <c r="T642" s="10"/>
      <c r="U642" s="35">
        <v>-2417</v>
      </c>
      <c r="V642" s="10"/>
      <c r="W642" s="35">
        <v>-2417</v>
      </c>
      <c r="X642" s="35"/>
      <c r="Y642" s="54"/>
      <c r="Z642" s="119"/>
      <c r="AA642" s="43"/>
      <c r="AC642" s="26"/>
      <c r="AE642" s="48"/>
      <c r="AF642" s="128"/>
      <c r="AG642" s="125"/>
      <c r="AH642" s="52"/>
      <c r="AI642" s="52"/>
      <c r="AJ642" s="39"/>
      <c r="AK642" s="62"/>
    </row>
    <row r="643" spans="1:37" customFormat="1" x14ac:dyDescent="0.25">
      <c r="A643" s="18"/>
      <c r="B643" s="139"/>
      <c r="C643" s="44"/>
      <c r="D643" s="39"/>
      <c r="E643" s="44"/>
      <c r="F643" s="44"/>
      <c r="G643" s="45"/>
      <c r="H643" s="45"/>
      <c r="I643" s="39"/>
      <c r="J643" s="39"/>
      <c r="K643" s="39"/>
      <c r="L643" s="10"/>
      <c r="M643" s="2"/>
      <c r="O643" s="10"/>
      <c r="P643" s="54"/>
      <c r="Q643" s="10"/>
      <c r="R643" s="35"/>
      <c r="S643" s="10"/>
      <c r="T643" s="10"/>
      <c r="U643" s="35"/>
      <c r="V643" s="10"/>
      <c r="W643" s="35"/>
      <c r="X643" s="35"/>
      <c r="Y643" s="54"/>
      <c r="Z643" s="119"/>
      <c r="AA643" s="43"/>
      <c r="AC643" s="26"/>
      <c r="AE643" s="48"/>
      <c r="AF643" s="128"/>
      <c r="AG643" s="125"/>
      <c r="AH643" s="52"/>
      <c r="AI643" s="52"/>
      <c r="AJ643" s="39"/>
      <c r="AK643" s="62"/>
    </row>
    <row r="644" spans="1:37" customFormat="1" x14ac:dyDescent="0.25">
      <c r="A644" s="18"/>
      <c r="B644" s="139"/>
      <c r="C644" s="44"/>
      <c r="D644" s="39"/>
      <c r="E644" s="44" t="s">
        <v>1206</v>
      </c>
      <c r="F644" s="44" t="s">
        <v>1206</v>
      </c>
      <c r="G644" s="45"/>
      <c r="H644" s="45"/>
      <c r="I644" s="39"/>
      <c r="J644" s="39"/>
      <c r="K644" s="39"/>
      <c r="L644" s="10"/>
      <c r="M644" s="2"/>
      <c r="O644" s="10"/>
      <c r="P644" s="54"/>
      <c r="Q644" s="10"/>
      <c r="R644" s="35">
        <v>0</v>
      </c>
      <c r="S644" s="10"/>
      <c r="T644" s="10"/>
      <c r="U644" s="35">
        <v>0</v>
      </c>
      <c r="V644" s="10"/>
      <c r="W644" s="35">
        <v>0</v>
      </c>
      <c r="X644" s="35"/>
      <c r="Y644" s="54"/>
      <c r="Z644" s="119"/>
      <c r="AA644" s="43"/>
      <c r="AC644" s="26"/>
      <c r="AE644" s="48"/>
      <c r="AF644" s="128"/>
      <c r="AG644" s="125"/>
      <c r="AH644" s="52"/>
      <c r="AI644" s="52"/>
      <c r="AJ644" s="39"/>
      <c r="AK644" s="62"/>
    </row>
    <row r="645" spans="1:37" customFormat="1" x14ac:dyDescent="0.25">
      <c r="A645" s="18"/>
      <c r="B645" s="139"/>
      <c r="C645" s="44"/>
      <c r="D645" s="39"/>
      <c r="E645" s="44"/>
      <c r="F645" s="44"/>
      <c r="G645" s="45"/>
      <c r="H645" s="45"/>
      <c r="I645" s="39"/>
      <c r="J645" s="39"/>
      <c r="K645" s="39"/>
      <c r="L645" s="10"/>
      <c r="M645" s="2"/>
      <c r="O645" s="10"/>
      <c r="P645" s="54"/>
      <c r="Q645" s="10"/>
      <c r="R645" s="35"/>
      <c r="S645" s="10"/>
      <c r="T645" s="10"/>
      <c r="U645" s="35"/>
      <c r="V645" s="10"/>
      <c r="W645" s="35"/>
      <c r="X645" s="35"/>
      <c r="Y645" s="54"/>
      <c r="Z645" s="119"/>
      <c r="AA645" s="43"/>
      <c r="AC645" s="26"/>
      <c r="AE645" s="48"/>
      <c r="AF645" s="128"/>
      <c r="AG645" s="125"/>
      <c r="AH645" s="52"/>
      <c r="AI645" s="52"/>
      <c r="AJ645" s="39"/>
      <c r="AK645" s="62"/>
    </row>
    <row r="646" spans="1:37" customFormat="1" x14ac:dyDescent="0.25">
      <c r="A646" s="18"/>
      <c r="B646" s="139"/>
      <c r="C646" s="44"/>
      <c r="D646" s="39"/>
      <c r="E646" s="44" t="s">
        <v>1207</v>
      </c>
      <c r="F646" s="44" t="s">
        <v>1207</v>
      </c>
      <c r="G646" s="45"/>
      <c r="H646" s="45"/>
      <c r="I646" s="39"/>
      <c r="J646" s="39"/>
      <c r="K646" s="39"/>
      <c r="L646" s="10"/>
      <c r="M646" s="2"/>
      <c r="O646" s="10"/>
      <c r="P646" s="54"/>
      <c r="Q646" s="10"/>
      <c r="R646" s="35">
        <v>-176</v>
      </c>
      <c r="S646" s="10"/>
      <c r="T646" s="10"/>
      <c r="U646" s="35">
        <v>-176</v>
      </c>
      <c r="V646" s="10"/>
      <c r="W646" s="35">
        <v>-176</v>
      </c>
      <c r="X646" s="35"/>
      <c r="Y646" s="54"/>
      <c r="Z646" s="119"/>
      <c r="AA646" s="43"/>
      <c r="AC646" s="26"/>
      <c r="AE646" s="48"/>
      <c r="AF646" s="128"/>
      <c r="AG646" s="125"/>
      <c r="AH646" s="52"/>
      <c r="AI646" s="52"/>
      <c r="AJ646" s="39"/>
      <c r="AK646" s="62"/>
    </row>
    <row r="647" spans="1:37" customFormat="1" x14ac:dyDescent="0.25">
      <c r="A647" s="18"/>
      <c r="B647" s="139"/>
      <c r="C647" s="44"/>
      <c r="D647" s="39"/>
      <c r="E647" s="44"/>
      <c r="F647" s="44"/>
      <c r="G647" s="45"/>
      <c r="H647" s="45"/>
      <c r="I647" s="39"/>
      <c r="J647" s="39"/>
      <c r="K647" s="39"/>
      <c r="L647" s="10"/>
      <c r="M647" s="2"/>
      <c r="O647" s="10"/>
      <c r="P647" s="54"/>
      <c r="Q647" s="10"/>
      <c r="R647" s="35"/>
      <c r="S647" s="10"/>
      <c r="T647" s="10"/>
      <c r="U647" s="35"/>
      <c r="V647" s="10"/>
      <c r="W647" s="35"/>
      <c r="X647" s="35"/>
      <c r="Y647" s="54"/>
      <c r="Z647" s="119"/>
      <c r="AA647" s="43"/>
      <c r="AC647" s="26"/>
      <c r="AE647" s="48"/>
      <c r="AF647" s="128"/>
      <c r="AG647" s="125"/>
      <c r="AH647" s="52"/>
      <c r="AI647" s="52"/>
      <c r="AJ647" s="39"/>
      <c r="AK647" s="62"/>
    </row>
    <row r="648" spans="1:37" customFormat="1" x14ac:dyDescent="0.25">
      <c r="A648" s="18"/>
      <c r="B648" s="139"/>
      <c r="C648" s="44"/>
      <c r="D648" s="39"/>
      <c r="E648" s="44" t="s">
        <v>1208</v>
      </c>
      <c r="F648" s="44" t="s">
        <v>1208</v>
      </c>
      <c r="G648" s="45"/>
      <c r="H648" s="45"/>
      <c r="I648" s="39"/>
      <c r="J648" s="39"/>
      <c r="K648" s="39"/>
      <c r="L648" s="10"/>
      <c r="M648" s="2"/>
      <c r="O648" s="10"/>
      <c r="P648" s="54"/>
      <c r="Q648" s="10"/>
      <c r="R648" s="35">
        <f>SUM(R622:R647)</f>
        <v>659956</v>
      </c>
      <c r="S648" s="10"/>
      <c r="T648" s="10"/>
      <c r="U648" s="35">
        <f>SUM(U622:U647)</f>
        <v>713566</v>
      </c>
      <c r="V648" s="10"/>
      <c r="W648" s="35">
        <f>SUM(W622:W647)</f>
        <v>666835</v>
      </c>
      <c r="X648" s="35"/>
      <c r="Y648" s="150"/>
      <c r="Z648" s="119"/>
      <c r="AA648" s="43"/>
      <c r="AC648" s="26"/>
      <c r="AE648" s="48"/>
      <c r="AF648" s="128"/>
      <c r="AG648" s="125"/>
      <c r="AH648" s="52"/>
      <c r="AI648" s="52"/>
      <c r="AJ648" s="39"/>
      <c r="AK648" s="62"/>
    </row>
    <row r="649" spans="1:37" x14ac:dyDescent="0.25">
      <c r="F649" s="44"/>
    </row>
    <row r="650" spans="1:37" x14ac:dyDescent="0.25">
      <c r="E650" s="55" t="s">
        <v>567</v>
      </c>
      <c r="F650" s="44" t="s">
        <v>567</v>
      </c>
      <c r="R650" s="36" t="s">
        <v>1269</v>
      </c>
      <c r="U650" s="36" t="s">
        <v>1269</v>
      </c>
      <c r="W650" s="36" t="s">
        <v>1269</v>
      </c>
      <c r="Z650" s="151"/>
    </row>
    <row r="651" spans="1:37" s="111" customFormat="1" x14ac:dyDescent="0.25">
      <c r="A651" s="110"/>
      <c r="D651" s="112"/>
      <c r="E651" s="111" t="s">
        <v>884</v>
      </c>
      <c r="F651" s="44" t="s">
        <v>884</v>
      </c>
      <c r="G651" s="110"/>
      <c r="H651" s="110"/>
      <c r="I651" s="112"/>
      <c r="J651" s="110"/>
      <c r="K651" s="112"/>
      <c r="L651" s="112"/>
      <c r="N651" s="112"/>
      <c r="O651" s="112"/>
      <c r="P651" s="112"/>
      <c r="Q651" s="112"/>
      <c r="R651" s="149">
        <f>+M651</f>
        <v>0</v>
      </c>
      <c r="S651" s="112"/>
      <c r="T651" s="112"/>
      <c r="U651" s="149">
        <f>+P651</f>
        <v>0</v>
      </c>
      <c r="V651" s="112"/>
      <c r="W651" s="149">
        <f>+R651</f>
        <v>0</v>
      </c>
      <c r="X651" s="149"/>
      <c r="Y651" s="112"/>
      <c r="Z651" s="120"/>
      <c r="AA651" s="112"/>
      <c r="AB651"/>
      <c r="AC651" s="112"/>
      <c r="AD651" s="112"/>
      <c r="AE651" s="112"/>
      <c r="AF651" s="143"/>
      <c r="AG651" s="7"/>
      <c r="AH651" s="120"/>
      <c r="AI651" s="120"/>
      <c r="AJ651" s="112"/>
      <c r="AK651" s="112"/>
    </row>
    <row r="652" spans="1:37" s="114" customFormat="1" x14ac:dyDescent="0.25">
      <c r="A652" s="113"/>
      <c r="B652" s="111"/>
      <c r="D652" s="104"/>
      <c r="E652" s="114" t="s">
        <v>885</v>
      </c>
      <c r="F652" s="44" t="s">
        <v>885</v>
      </c>
      <c r="G652" s="113"/>
      <c r="H652" s="113"/>
      <c r="I652" s="104"/>
      <c r="J652" s="113"/>
      <c r="K652" s="104"/>
      <c r="L652" s="104"/>
      <c r="N652" s="104"/>
      <c r="O652" s="104"/>
      <c r="P652" s="104"/>
      <c r="Q652" s="104"/>
      <c r="R652" s="174">
        <f>+M652</f>
        <v>0</v>
      </c>
      <c r="S652" s="104"/>
      <c r="T652" s="104"/>
      <c r="U652" s="174">
        <f>+P652</f>
        <v>0</v>
      </c>
      <c r="V652" s="104"/>
      <c r="W652" s="174">
        <f>+R652</f>
        <v>0</v>
      </c>
      <c r="X652" s="174"/>
      <c r="Y652" s="104"/>
      <c r="Z652" s="120"/>
      <c r="AA652" s="104"/>
      <c r="AB652"/>
      <c r="AC652" s="104"/>
      <c r="AD652" s="104"/>
      <c r="AE652" s="104"/>
      <c r="AF652" s="143"/>
      <c r="AG652" s="7"/>
      <c r="AH652" s="121"/>
      <c r="AI652" s="121"/>
      <c r="AJ652" s="104"/>
      <c r="AK652" s="104"/>
    </row>
    <row r="653" spans="1:37" x14ac:dyDescent="0.25">
      <c r="R653" s="147"/>
      <c r="U653" s="147"/>
      <c r="W653" s="147"/>
      <c r="X653" s="147"/>
    </row>
    <row r="654" spans="1:37" x14ac:dyDescent="0.25">
      <c r="R654" s="148"/>
      <c r="U654" s="148"/>
      <c r="W654" s="148"/>
      <c r="X654" s="148"/>
    </row>
    <row r="655" spans="1:37" x14ac:dyDescent="0.25">
      <c r="R655" s="112"/>
      <c r="U655" s="112"/>
      <c r="W655" s="112"/>
      <c r="X655" s="112"/>
    </row>
    <row r="1110" spans="5:5" x14ac:dyDescent="0.25">
      <c r="E1110" s="2">
        <v>0</v>
      </c>
    </row>
  </sheetData>
  <autoFilter ref="A4:AK619">
    <filterColumn colId="20">
      <customFilters and="1">
        <customFilter operator="notEqual" val=" "/>
      </customFilters>
    </filterColumn>
  </autoFilter>
  <dataConsolidate/>
  <printOptions horizontalCentered="1" headings="1" gridLines="1"/>
  <pageMargins left="0.25" right="0.25" top="0.5" bottom="0.75" header="0.5" footer="0.5"/>
  <pageSetup scale="63" fitToHeight="27" orientation="landscape" blackAndWhite="1" useFirstPageNumber="1" verticalDpi="300" r:id="rId1"/>
  <headerFooter alignWithMargins="0">
    <oddFooter>&amp;Lgmw/h:/nominate/consolidated.xls&amp;CPage &amp;P&amp;R&amp;D    &amp;T</oddFooter>
  </headerFooter>
  <rowBreaks count="6" manualBreakCount="6">
    <brk id="68" max="36" man="1"/>
    <brk id="226" max="36" man="1"/>
    <brk id="308" max="36" man="1"/>
    <brk id="395" max="35" man="1"/>
    <brk id="445" max="35" man="1"/>
    <brk id="488" max="36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4"/>
  <sheetViews>
    <sheetView zoomScale="75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C17" sqref="C17"/>
    </sheetView>
  </sheetViews>
  <sheetFormatPr defaultRowHeight="13.2" x14ac:dyDescent="0.25"/>
  <cols>
    <col min="1" max="1" width="28.33203125" style="62" customWidth="1"/>
    <col min="2" max="2" width="14.44140625" customWidth="1"/>
    <col min="3" max="3" width="12.88671875" customWidth="1"/>
    <col min="4" max="4" width="11.109375" bestFit="1" customWidth="1"/>
    <col min="5" max="5" width="4.5546875" customWidth="1"/>
    <col min="6" max="6" width="12.44140625" customWidth="1"/>
    <col min="7" max="7" width="12.5546875" customWidth="1"/>
    <col min="8" max="8" width="4.44140625" customWidth="1"/>
    <col min="9" max="10" width="10.88671875" customWidth="1"/>
    <col min="11" max="11" width="4.5546875" customWidth="1"/>
    <col min="12" max="12" width="11.109375" customWidth="1"/>
    <col min="13" max="13" width="11.5546875" customWidth="1"/>
  </cols>
  <sheetData>
    <row r="1" spans="1:13" x14ac:dyDescent="0.25">
      <c r="A1" s="61">
        <v>36336.413788773098</v>
      </c>
    </row>
    <row r="2" spans="1:13" x14ac:dyDescent="0.25">
      <c r="A2" s="62" t="s">
        <v>58</v>
      </c>
    </row>
    <row r="3" spans="1:13" x14ac:dyDescent="0.25">
      <c r="F3" s="263" t="s">
        <v>476</v>
      </c>
      <c r="G3" s="263"/>
      <c r="I3" s="263" t="s">
        <v>477</v>
      </c>
      <c r="J3" s="263"/>
      <c r="L3" s="264" t="s">
        <v>478</v>
      </c>
      <c r="M3" s="264"/>
    </row>
    <row r="4" spans="1:13" s="62" customFormat="1" x14ac:dyDescent="0.25">
      <c r="A4" s="64" t="s">
        <v>1295</v>
      </c>
      <c r="B4" s="65" t="s">
        <v>1318</v>
      </c>
      <c r="C4" s="66" t="s">
        <v>1355</v>
      </c>
      <c r="D4" s="67" t="s">
        <v>1209</v>
      </c>
      <c r="F4" s="68" t="s">
        <v>1318</v>
      </c>
      <c r="G4" s="69" t="s">
        <v>1355</v>
      </c>
      <c r="H4" s="63"/>
      <c r="I4" s="68" t="s">
        <v>1318</v>
      </c>
      <c r="J4" s="69" t="s">
        <v>1355</v>
      </c>
      <c r="L4" s="68" t="s">
        <v>1318</v>
      </c>
      <c r="M4" s="69" t="s">
        <v>1355</v>
      </c>
    </row>
    <row r="5" spans="1:13" s="62" customFormat="1" x14ac:dyDescent="0.25">
      <c r="A5" s="10" t="s">
        <v>1254</v>
      </c>
      <c r="B5" s="103">
        <v>858</v>
      </c>
      <c r="C5" s="103">
        <v>0</v>
      </c>
      <c r="D5" s="103">
        <f t="shared" ref="D5:D30" si="0">+B5+C5</f>
        <v>858</v>
      </c>
      <c r="F5" s="101"/>
      <c r="G5" s="102"/>
      <c r="H5" s="63"/>
      <c r="I5" s="71">
        <f t="shared" ref="I5:I18" si="1">+B5/$D$31*$J$32</f>
        <v>-24.478664703745473</v>
      </c>
      <c r="J5" s="72">
        <f t="shared" ref="J5:J18" si="2">+C5/$D$31*$J$32</f>
        <v>0</v>
      </c>
      <c r="L5" s="74">
        <f t="shared" ref="L5:L31" si="3">+B5+F5+I5</f>
        <v>833.52133529625451</v>
      </c>
      <c r="M5" s="75">
        <f t="shared" ref="M5:M31" si="4">+C5+G5+J5</f>
        <v>0</v>
      </c>
    </row>
    <row r="6" spans="1:13" s="62" customFormat="1" x14ac:dyDescent="0.25">
      <c r="A6" s="22" t="s">
        <v>1255</v>
      </c>
      <c r="B6" s="103">
        <v>4172</v>
      </c>
      <c r="C6" s="103">
        <v>1270</v>
      </c>
      <c r="D6" s="103">
        <f t="shared" si="0"/>
        <v>5442</v>
      </c>
      <c r="F6" s="101"/>
      <c r="G6" s="102"/>
      <c r="H6" s="63"/>
      <c r="I6" s="71">
        <f t="shared" si="1"/>
        <v>-119.02679387415631</v>
      </c>
      <c r="J6" s="72">
        <f t="shared" si="2"/>
        <v>-36.232988547502039</v>
      </c>
      <c r="L6" s="74">
        <f t="shared" si="3"/>
        <v>4052.9732061258437</v>
      </c>
      <c r="M6" s="75">
        <f t="shared" si="4"/>
        <v>1233.7670114524979</v>
      </c>
    </row>
    <row r="7" spans="1:13" x14ac:dyDescent="0.25">
      <c r="A7" s="76" t="s">
        <v>1311</v>
      </c>
      <c r="B7" s="103">
        <v>19275</v>
      </c>
      <c r="C7" s="103">
        <v>2115</v>
      </c>
      <c r="D7" s="103">
        <f t="shared" si="0"/>
        <v>21390</v>
      </c>
      <c r="F7" s="71"/>
      <c r="G7" s="72">
        <f>-171-705</f>
        <v>-876</v>
      </c>
      <c r="H7" s="73"/>
      <c r="I7" s="71">
        <f t="shared" si="1"/>
        <v>-549.91405846700934</v>
      </c>
      <c r="J7" s="72">
        <f t="shared" si="2"/>
        <v>-60.34076439209985</v>
      </c>
      <c r="L7" s="74">
        <f t="shared" si="3"/>
        <v>18725.085941532991</v>
      </c>
      <c r="M7" s="75">
        <f t="shared" si="4"/>
        <v>1178.6592356079002</v>
      </c>
    </row>
    <row r="8" spans="1:13" x14ac:dyDescent="0.25">
      <c r="A8" s="76" t="s">
        <v>1415</v>
      </c>
      <c r="B8" s="103">
        <v>2222</v>
      </c>
      <c r="C8" s="103">
        <v>12823</v>
      </c>
      <c r="D8" s="103">
        <f t="shared" si="0"/>
        <v>15045</v>
      </c>
      <c r="F8" s="71"/>
      <c r="G8" s="72"/>
      <c r="H8" s="73"/>
      <c r="I8" s="71">
        <f t="shared" si="1"/>
        <v>-63.393465002007495</v>
      </c>
      <c r="J8" s="72">
        <f t="shared" si="2"/>
        <v>-365.83906468080204</v>
      </c>
      <c r="L8" s="74">
        <f t="shared" si="3"/>
        <v>2158.6065349979926</v>
      </c>
      <c r="M8" s="75">
        <f t="shared" si="4"/>
        <v>12457.160935319198</v>
      </c>
    </row>
    <row r="9" spans="1:13" x14ac:dyDescent="0.25">
      <c r="A9" s="76" t="s">
        <v>1505</v>
      </c>
      <c r="B9" s="103">
        <v>2707</v>
      </c>
      <c r="C9" s="103">
        <v>983</v>
      </c>
      <c r="D9" s="103">
        <f t="shared" si="0"/>
        <v>3690</v>
      </c>
      <c r="F9" s="71"/>
      <c r="G9" s="72"/>
      <c r="H9" s="73"/>
      <c r="I9" s="71">
        <f t="shared" si="1"/>
        <v>-77.230472439439382</v>
      </c>
      <c r="J9" s="72">
        <f t="shared" si="2"/>
        <v>-28.04490373401142</v>
      </c>
      <c r="L9" s="74">
        <f t="shared" si="3"/>
        <v>2629.7695275605606</v>
      </c>
      <c r="M9" s="75">
        <f t="shared" si="4"/>
        <v>954.95509626598857</v>
      </c>
    </row>
    <row r="10" spans="1:13" x14ac:dyDescent="0.25">
      <c r="A10" s="76" t="s">
        <v>1517</v>
      </c>
      <c r="B10" s="103">
        <v>123</v>
      </c>
      <c r="C10" s="103">
        <v>0</v>
      </c>
      <c r="D10" s="103">
        <f t="shared" si="0"/>
        <v>123</v>
      </c>
      <c r="F10" s="71"/>
      <c r="G10" s="72"/>
      <c r="H10" s="73"/>
      <c r="I10" s="71">
        <f t="shared" si="1"/>
        <v>-3.5091792057816935</v>
      </c>
      <c r="J10" s="72">
        <f t="shared" si="2"/>
        <v>0</v>
      </c>
      <c r="L10" s="74">
        <f t="shared" si="3"/>
        <v>119.49082079421831</v>
      </c>
      <c r="M10" s="75">
        <f t="shared" si="4"/>
        <v>0</v>
      </c>
    </row>
    <row r="11" spans="1:13" x14ac:dyDescent="0.25">
      <c r="A11" s="76" t="s">
        <v>1520</v>
      </c>
      <c r="B11" s="103">
        <v>29802</v>
      </c>
      <c r="C11" s="103">
        <v>159498</v>
      </c>
      <c r="D11" s="103">
        <f t="shared" si="0"/>
        <v>189300</v>
      </c>
      <c r="F11" s="71"/>
      <c r="G11" s="72"/>
      <c r="H11" s="73"/>
      <c r="I11" s="71">
        <f t="shared" si="1"/>
        <v>-850.24844463988643</v>
      </c>
      <c r="J11" s="72">
        <f t="shared" si="2"/>
        <v>-4550.4639427948659</v>
      </c>
      <c r="L11" s="74">
        <f t="shared" si="3"/>
        <v>28951.751555360115</v>
      </c>
      <c r="M11" s="75">
        <f t="shared" si="4"/>
        <v>154947.53605720514</v>
      </c>
    </row>
    <row r="12" spans="1:13" x14ac:dyDescent="0.25">
      <c r="A12" s="76" t="s">
        <v>293</v>
      </c>
      <c r="B12" s="103">
        <v>2984</v>
      </c>
      <c r="C12" s="103">
        <v>20755</v>
      </c>
      <c r="D12" s="103">
        <f t="shared" si="0"/>
        <v>23739</v>
      </c>
      <c r="F12" s="71"/>
      <c r="G12" s="72"/>
      <c r="H12" s="73"/>
      <c r="I12" s="71">
        <f t="shared" si="1"/>
        <v>-85.133258130508722</v>
      </c>
      <c r="J12" s="72">
        <f t="shared" si="2"/>
        <v>-592.13832858535807</v>
      </c>
      <c r="L12" s="74">
        <f t="shared" si="3"/>
        <v>2898.8667418694913</v>
      </c>
      <c r="M12" s="75">
        <f t="shared" si="4"/>
        <v>20162.861671414641</v>
      </c>
    </row>
    <row r="13" spans="1:13" x14ac:dyDescent="0.25">
      <c r="A13" s="76" t="s">
        <v>328</v>
      </c>
      <c r="B13" s="103">
        <v>1210</v>
      </c>
      <c r="C13" s="103">
        <v>4500</v>
      </c>
      <c r="D13" s="103">
        <f t="shared" si="0"/>
        <v>5710</v>
      </c>
      <c r="F13" s="71"/>
      <c r="G13" s="72"/>
      <c r="H13" s="73"/>
      <c r="I13" s="71">
        <f t="shared" si="1"/>
        <v>-34.521193812974388</v>
      </c>
      <c r="J13" s="72">
        <f t="shared" si="2"/>
        <v>-128.38460508957417</v>
      </c>
      <c r="L13" s="74">
        <f t="shared" si="3"/>
        <v>1175.4788061870256</v>
      </c>
      <c r="M13" s="75">
        <f t="shared" si="4"/>
        <v>4371.6153949104255</v>
      </c>
    </row>
    <row r="14" spans="1:13" x14ac:dyDescent="0.25">
      <c r="A14" s="76" t="s">
        <v>349</v>
      </c>
      <c r="B14" s="103">
        <v>74234</v>
      </c>
      <c r="C14" s="103">
        <v>9719</v>
      </c>
      <c r="D14" s="103">
        <f t="shared" si="0"/>
        <v>83953</v>
      </c>
      <c r="F14" s="71"/>
      <c r="G14" s="72">
        <v>0</v>
      </c>
      <c r="H14" s="73"/>
      <c r="I14" s="71">
        <f t="shared" si="1"/>
        <v>-2117.8895053820997</v>
      </c>
      <c r="J14" s="72">
        <f t="shared" si="2"/>
        <v>-277.282217081238</v>
      </c>
      <c r="L14" s="74">
        <f t="shared" si="3"/>
        <v>72116.110494617897</v>
      </c>
      <c r="M14" s="75">
        <f t="shared" si="4"/>
        <v>9441.7177829187622</v>
      </c>
    </row>
    <row r="15" spans="1:13" x14ac:dyDescent="0.25">
      <c r="A15" s="76" t="s">
        <v>402</v>
      </c>
      <c r="B15" s="103">
        <v>4066</v>
      </c>
      <c r="C15" s="103">
        <v>2128</v>
      </c>
      <c r="D15" s="103">
        <f t="shared" si="0"/>
        <v>6194</v>
      </c>
      <c r="F15" s="71"/>
      <c r="G15" s="72"/>
      <c r="H15" s="73"/>
      <c r="I15" s="71">
        <f t="shared" si="1"/>
        <v>-116.00262317649077</v>
      </c>
      <c r="J15" s="72">
        <f t="shared" si="2"/>
        <v>-60.711653251247512</v>
      </c>
      <c r="L15" s="74">
        <f t="shared" si="3"/>
        <v>3949.9973768235091</v>
      </c>
      <c r="M15" s="75">
        <f t="shared" si="4"/>
        <v>2067.2883467487527</v>
      </c>
    </row>
    <row r="16" spans="1:13" x14ac:dyDescent="0.25">
      <c r="A16" s="76" t="s">
        <v>466</v>
      </c>
      <c r="B16" s="103">
        <v>9250</v>
      </c>
      <c r="C16" s="103">
        <v>9719</v>
      </c>
      <c r="D16" s="103">
        <f t="shared" si="0"/>
        <v>18969</v>
      </c>
      <c r="F16" s="71">
        <v>-1000</v>
      </c>
      <c r="G16" s="72"/>
      <c r="H16" s="73"/>
      <c r="I16" s="71">
        <f t="shared" si="1"/>
        <v>-263.9016882396802</v>
      </c>
      <c r="J16" s="72">
        <f t="shared" si="2"/>
        <v>-277.282217081238</v>
      </c>
      <c r="L16" s="74">
        <f t="shared" si="3"/>
        <v>7986.09831176032</v>
      </c>
      <c r="M16" s="75">
        <f t="shared" si="4"/>
        <v>9441.7177829187622</v>
      </c>
    </row>
    <row r="17" spans="1:13" x14ac:dyDescent="0.25">
      <c r="A17" s="76" t="s">
        <v>515</v>
      </c>
      <c r="B17" s="103">
        <v>1314</v>
      </c>
      <c r="C17" s="103">
        <v>0</v>
      </c>
      <c r="D17" s="103">
        <f t="shared" si="0"/>
        <v>1314</v>
      </c>
      <c r="F17" s="71"/>
      <c r="G17" s="72"/>
      <c r="H17" s="73"/>
      <c r="I17" s="71">
        <f t="shared" si="1"/>
        <v>-37.488304686155651</v>
      </c>
      <c r="J17" s="72">
        <f t="shared" si="2"/>
        <v>0</v>
      </c>
      <c r="L17" s="74">
        <f t="shared" si="3"/>
        <v>1276.5116953138443</v>
      </c>
      <c r="M17" s="75">
        <f t="shared" si="4"/>
        <v>0</v>
      </c>
    </row>
    <row r="18" spans="1:13" x14ac:dyDescent="0.25">
      <c r="A18" s="76" t="s">
        <v>556</v>
      </c>
      <c r="B18" s="103">
        <v>1408</v>
      </c>
      <c r="C18" s="103">
        <v>5727</v>
      </c>
      <c r="D18" s="103">
        <f t="shared" si="0"/>
        <v>7135</v>
      </c>
      <c r="F18" s="71"/>
      <c r="G18" s="72">
        <v>-1000</v>
      </c>
      <c r="H18" s="73"/>
      <c r="I18" s="71">
        <f t="shared" si="1"/>
        <v>-40.170116436915649</v>
      </c>
      <c r="J18" s="72">
        <f t="shared" si="2"/>
        <v>-163.39080741066471</v>
      </c>
      <c r="L18" s="74">
        <f t="shared" si="3"/>
        <v>1367.8298835630844</v>
      </c>
      <c r="M18" s="75">
        <f t="shared" si="4"/>
        <v>4563.6091925893352</v>
      </c>
    </row>
    <row r="19" spans="1:13" x14ac:dyDescent="0.25">
      <c r="A19" s="76">
        <v>13</v>
      </c>
      <c r="B19" s="103">
        <v>0</v>
      </c>
      <c r="C19" s="103">
        <v>995</v>
      </c>
      <c r="D19" s="103">
        <f t="shared" si="0"/>
        <v>995</v>
      </c>
      <c r="F19" s="71"/>
      <c r="G19" s="72"/>
      <c r="H19" s="73"/>
      <c r="I19" s="71">
        <v>0</v>
      </c>
      <c r="J19" s="72">
        <f t="shared" ref="J19:J31" si="5">+C19/$D$31*$J$32</f>
        <v>-28.387262680916951</v>
      </c>
      <c r="L19" s="74">
        <f t="shared" si="3"/>
        <v>0</v>
      </c>
      <c r="M19" s="75">
        <f t="shared" si="4"/>
        <v>966.61273731908307</v>
      </c>
    </row>
    <row r="20" spans="1:13" x14ac:dyDescent="0.25">
      <c r="A20" s="76" t="s">
        <v>600</v>
      </c>
      <c r="B20" s="103">
        <v>6558</v>
      </c>
      <c r="C20" s="103">
        <v>16616</v>
      </c>
      <c r="D20" s="103">
        <f t="shared" si="0"/>
        <v>23174</v>
      </c>
      <c r="F20" s="71"/>
      <c r="G20" s="72"/>
      <c r="H20" s="73"/>
      <c r="I20" s="71">
        <f t="shared" ref="I20:I31" si="6">+B20/$D$31*$J$32</f>
        <v>-187.09916448387273</v>
      </c>
      <c r="J20" s="72">
        <f t="shared" si="5"/>
        <v>-474.05302181519198</v>
      </c>
      <c r="L20" s="74">
        <f t="shared" si="3"/>
        <v>6370.9008355161277</v>
      </c>
      <c r="M20" s="75">
        <f t="shared" si="4"/>
        <v>16141.946978184807</v>
      </c>
    </row>
    <row r="21" spans="1:13" x14ac:dyDescent="0.25">
      <c r="A21" s="76" t="s">
        <v>816</v>
      </c>
      <c r="B21" s="103">
        <v>2105</v>
      </c>
      <c r="C21" s="103">
        <v>0</v>
      </c>
      <c r="D21" s="103">
        <f t="shared" si="0"/>
        <v>2105</v>
      </c>
      <c r="F21" s="71"/>
      <c r="G21" s="72"/>
      <c r="H21" s="73"/>
      <c r="I21" s="71">
        <f t="shared" si="6"/>
        <v>-60.055465269678578</v>
      </c>
      <c r="J21" s="72">
        <f t="shared" si="5"/>
        <v>0</v>
      </c>
      <c r="L21" s="74">
        <f t="shared" si="3"/>
        <v>2044.9445347303215</v>
      </c>
      <c r="M21" s="75">
        <f t="shared" si="4"/>
        <v>0</v>
      </c>
    </row>
    <row r="22" spans="1:13" x14ac:dyDescent="0.25">
      <c r="A22" s="76" t="s">
        <v>845</v>
      </c>
      <c r="B22" s="103">
        <v>6007</v>
      </c>
      <c r="C22" s="103">
        <v>8000</v>
      </c>
      <c r="D22" s="103">
        <f t="shared" si="0"/>
        <v>14007</v>
      </c>
      <c r="F22" s="71"/>
      <c r="G22" s="72"/>
      <c r="H22" s="73"/>
      <c r="I22" s="71">
        <f t="shared" si="6"/>
        <v>-171.37918283846042</v>
      </c>
      <c r="J22" s="72">
        <f t="shared" si="5"/>
        <v>-228.23929793702069</v>
      </c>
      <c r="L22" s="74">
        <f t="shared" si="3"/>
        <v>5835.6208171615399</v>
      </c>
      <c r="M22" s="75">
        <f t="shared" si="4"/>
        <v>7771.7607020629794</v>
      </c>
    </row>
    <row r="23" spans="1:13" x14ac:dyDescent="0.25">
      <c r="A23" s="76" t="s">
        <v>857</v>
      </c>
      <c r="B23" s="103">
        <v>1378</v>
      </c>
      <c r="C23" s="103">
        <v>5386</v>
      </c>
      <c r="D23" s="103">
        <f t="shared" si="0"/>
        <v>6764</v>
      </c>
      <c r="F23" s="71"/>
      <c r="G23" s="72"/>
      <c r="H23" s="73"/>
      <c r="I23" s="71">
        <f t="shared" si="6"/>
        <v>-39.31421906965182</v>
      </c>
      <c r="J23" s="72">
        <f t="shared" si="5"/>
        <v>-153.66210733609918</v>
      </c>
      <c r="L23" s="74">
        <f t="shared" si="3"/>
        <v>1338.6857809303481</v>
      </c>
      <c r="M23" s="75">
        <f t="shared" si="4"/>
        <v>5232.3378926639007</v>
      </c>
    </row>
    <row r="24" spans="1:13" x14ac:dyDescent="0.25">
      <c r="A24" s="76" t="s">
        <v>873</v>
      </c>
      <c r="B24" s="103">
        <v>15455</v>
      </c>
      <c r="C24" s="103">
        <v>4367</v>
      </c>
      <c r="D24" s="103">
        <f t="shared" si="0"/>
        <v>19822</v>
      </c>
      <c r="F24" s="71">
        <v>-1280</v>
      </c>
      <c r="G24" s="72">
        <f>-25-46-1137</f>
        <v>-1208</v>
      </c>
      <c r="H24" s="73"/>
      <c r="I24" s="71">
        <f t="shared" si="6"/>
        <v>-440.92979370208184</v>
      </c>
      <c r="J24" s="72">
        <f t="shared" si="5"/>
        <v>-124.59012676137118</v>
      </c>
      <c r="L24" s="74">
        <f t="shared" si="3"/>
        <v>13734.070206297918</v>
      </c>
      <c r="M24" s="75">
        <f t="shared" si="4"/>
        <v>3034.4098732386287</v>
      </c>
    </row>
    <row r="25" spans="1:13" x14ac:dyDescent="0.25">
      <c r="A25" s="76" t="s">
        <v>1023</v>
      </c>
      <c r="B25" s="103">
        <v>12601</v>
      </c>
      <c r="C25" s="103">
        <v>3501</v>
      </c>
      <c r="D25" s="103">
        <f t="shared" si="0"/>
        <v>16102</v>
      </c>
      <c r="F25" s="71">
        <v>-1882.1594295615701</v>
      </c>
      <c r="G25" s="72">
        <f>-1500</f>
        <v>-1500</v>
      </c>
      <c r="H25" s="73"/>
      <c r="I25" s="71">
        <f t="shared" si="6"/>
        <v>-359.50542416304972</v>
      </c>
      <c r="J25" s="72">
        <f t="shared" si="5"/>
        <v>-99.883222759688692</v>
      </c>
      <c r="L25" s="74">
        <f t="shared" si="3"/>
        <v>10359.33514627538</v>
      </c>
      <c r="M25" s="75">
        <f t="shared" si="4"/>
        <v>1901.1167772403114</v>
      </c>
    </row>
    <row r="26" spans="1:13" x14ac:dyDescent="0.25">
      <c r="A26" s="76" t="s">
        <v>1033</v>
      </c>
      <c r="B26" s="103">
        <v>2107</v>
      </c>
      <c r="C26" s="103">
        <v>200</v>
      </c>
      <c r="D26" s="103">
        <f t="shared" si="0"/>
        <v>2307</v>
      </c>
      <c r="F26" s="71"/>
      <c r="G26" s="72"/>
      <c r="H26" s="73"/>
      <c r="I26" s="71">
        <f t="shared" si="6"/>
        <v>-60.112525094162827</v>
      </c>
      <c r="J26" s="72">
        <f t="shared" si="5"/>
        <v>-5.7059824484255177</v>
      </c>
      <c r="L26" s="74">
        <f t="shared" si="3"/>
        <v>2046.8874749058373</v>
      </c>
      <c r="M26" s="75">
        <f t="shared" si="4"/>
        <v>194.29401755157448</v>
      </c>
    </row>
    <row r="27" spans="1:13" x14ac:dyDescent="0.25">
      <c r="A27" s="76" t="s">
        <v>1098</v>
      </c>
      <c r="B27" s="103">
        <v>30244</v>
      </c>
      <c r="C27" s="103">
        <v>330</v>
      </c>
      <c r="D27" s="103">
        <f t="shared" si="0"/>
        <v>30574</v>
      </c>
      <c r="F27" s="71">
        <v>-8117.8405704384304</v>
      </c>
      <c r="G27" s="72"/>
      <c r="H27" s="73"/>
      <c r="I27" s="71">
        <f t="shared" si="6"/>
        <v>-862.85866585090685</v>
      </c>
      <c r="J27" s="72">
        <f t="shared" si="5"/>
        <v>-9.4148710399021045</v>
      </c>
      <c r="L27" s="74">
        <f t="shared" si="3"/>
        <v>21263.30076371066</v>
      </c>
      <c r="M27" s="75">
        <f t="shared" si="4"/>
        <v>320.5851289600979</v>
      </c>
    </row>
    <row r="28" spans="1:13" x14ac:dyDescent="0.25">
      <c r="A28" s="76" t="s">
        <v>1124</v>
      </c>
      <c r="B28" s="103">
        <v>0</v>
      </c>
      <c r="C28" s="103">
        <v>0</v>
      </c>
      <c r="D28" s="103">
        <f t="shared" si="0"/>
        <v>0</v>
      </c>
      <c r="F28" s="71"/>
      <c r="G28" s="72"/>
      <c r="H28" s="73"/>
      <c r="I28" s="71">
        <f t="shared" si="6"/>
        <v>0</v>
      </c>
      <c r="J28" s="72">
        <f t="shared" si="5"/>
        <v>0</v>
      </c>
      <c r="L28" s="74">
        <f t="shared" si="3"/>
        <v>0</v>
      </c>
      <c r="M28" s="75">
        <f t="shared" si="4"/>
        <v>0</v>
      </c>
    </row>
    <row r="29" spans="1:13" x14ac:dyDescent="0.25">
      <c r="A29" s="76" t="s">
        <v>1132</v>
      </c>
      <c r="B29" s="103">
        <v>10608</v>
      </c>
      <c r="C29" s="103">
        <v>12760</v>
      </c>
      <c r="D29" s="103">
        <f t="shared" si="0"/>
        <v>23368</v>
      </c>
      <c r="F29" s="71"/>
      <c r="G29" s="72"/>
      <c r="H29" s="73"/>
      <c r="I29" s="71">
        <f t="shared" si="6"/>
        <v>-302.64530906448948</v>
      </c>
      <c r="J29" s="72">
        <f t="shared" si="5"/>
        <v>-364.04168020954802</v>
      </c>
      <c r="L29" s="74">
        <f t="shared" si="3"/>
        <v>10305.35469093551</v>
      </c>
      <c r="M29" s="75">
        <f t="shared" si="4"/>
        <v>12395.958319790452</v>
      </c>
    </row>
    <row r="30" spans="1:13" ht="13.8" thickBot="1" x14ac:dyDescent="0.3">
      <c r="A30" s="76" t="s">
        <v>1157</v>
      </c>
      <c r="B30" s="103">
        <v>950</v>
      </c>
      <c r="C30" s="103">
        <v>0</v>
      </c>
      <c r="D30" s="103">
        <f t="shared" si="0"/>
        <v>950</v>
      </c>
      <c r="F30" s="71"/>
      <c r="G30" s="72"/>
      <c r="H30" s="73"/>
      <c r="I30" s="71">
        <f t="shared" si="6"/>
        <v>-27.103416630021208</v>
      </c>
      <c r="J30" s="72">
        <f t="shared" si="5"/>
        <v>0</v>
      </c>
      <c r="L30" s="74">
        <f t="shared" si="3"/>
        <v>922.89658336997877</v>
      </c>
      <c r="M30" s="75">
        <f t="shared" si="4"/>
        <v>0</v>
      </c>
    </row>
    <row r="31" spans="1:13" ht="13.8" thickBot="1" x14ac:dyDescent="0.3">
      <c r="A31" s="77" t="s">
        <v>1209</v>
      </c>
      <c r="B31" s="78">
        <f>SUM(B5:B30)</f>
        <v>241638</v>
      </c>
      <c r="C31" s="79">
        <f>SUM(C5:C30)</f>
        <v>281392</v>
      </c>
      <c r="D31" s="80">
        <f>SUM(D5:D30)</f>
        <v>523030</v>
      </c>
      <c r="F31" s="81">
        <f>SUM(F5:F30)</f>
        <v>-12280</v>
      </c>
      <c r="G31" s="82">
        <f>SUM(G5:G30)</f>
        <v>-4584</v>
      </c>
      <c r="H31" s="73"/>
      <c r="I31" s="81">
        <f t="shared" si="6"/>
        <v>-6893.9109343632263</v>
      </c>
      <c r="J31" s="82">
        <f t="shared" si="5"/>
        <v>-8028.0890656367656</v>
      </c>
      <c r="L31" s="83">
        <f t="shared" si="3"/>
        <v>222464.08906563677</v>
      </c>
      <c r="M31" s="83">
        <f t="shared" si="4"/>
        <v>268779.91093436326</v>
      </c>
    </row>
    <row r="32" spans="1:13" x14ac:dyDescent="0.25">
      <c r="A32" s="63"/>
      <c r="B32" s="84">
        <f>+B31/D31</f>
        <v>0.46199644379863486</v>
      </c>
      <c r="C32" s="84">
        <f>+C31/D31</f>
        <v>0.53800355620136509</v>
      </c>
      <c r="D32" s="70"/>
      <c r="F32" s="73"/>
      <c r="G32" s="85">
        <f>+G31+F31</f>
        <v>-16864</v>
      </c>
      <c r="H32" s="85"/>
      <c r="I32" s="62"/>
      <c r="J32" s="86">
        <f>+D60-G32</f>
        <v>-14921.999999999993</v>
      </c>
      <c r="K32" s="62"/>
      <c r="L32" s="62"/>
      <c r="M32" s="62">
        <f>+M31+L31</f>
        <v>491244</v>
      </c>
    </row>
    <row r="33" spans="1:7" x14ac:dyDescent="0.25">
      <c r="A33" s="63"/>
      <c r="B33" s="70"/>
      <c r="C33" s="70"/>
      <c r="D33" s="70"/>
    </row>
    <row r="34" spans="1:7" ht="13.8" thickBot="1" x14ac:dyDescent="0.3">
      <c r="A34" s="63"/>
      <c r="B34" s="70"/>
      <c r="C34" s="70"/>
      <c r="D34" s="70"/>
    </row>
    <row r="35" spans="1:7" x14ac:dyDescent="0.25">
      <c r="A35" s="87" t="s">
        <v>479</v>
      </c>
      <c r="B35" s="88"/>
      <c r="C35" s="88">
        <v>-171</v>
      </c>
      <c r="D35" s="88">
        <v>-171</v>
      </c>
      <c r="E35" s="89"/>
      <c r="F35" s="89"/>
      <c r="G35" s="90"/>
    </row>
    <row r="36" spans="1:7" x14ac:dyDescent="0.25">
      <c r="A36" s="91" t="s">
        <v>480</v>
      </c>
      <c r="B36" s="92"/>
      <c r="C36" s="92">
        <v>-25</v>
      </c>
      <c r="D36" s="92">
        <v>-25</v>
      </c>
      <c r="E36" s="93"/>
      <c r="F36" s="93"/>
      <c r="G36" s="94"/>
    </row>
    <row r="37" spans="1:7" x14ac:dyDescent="0.25">
      <c r="A37" s="91" t="s">
        <v>481</v>
      </c>
      <c r="B37" s="92"/>
      <c r="C37" s="92">
        <v>-46</v>
      </c>
      <c r="D37" s="92">
        <v>-46</v>
      </c>
      <c r="E37" s="93"/>
      <c r="F37" s="93"/>
      <c r="G37" s="94"/>
    </row>
    <row r="38" spans="1:7" x14ac:dyDescent="0.25">
      <c r="A38" s="91"/>
      <c r="B38" s="92"/>
      <c r="C38" s="92"/>
      <c r="D38" s="92"/>
      <c r="E38" s="93"/>
      <c r="F38" s="93"/>
      <c r="G38" s="94"/>
    </row>
    <row r="39" spans="1:7" x14ac:dyDescent="0.25">
      <c r="A39" s="91" t="s">
        <v>482</v>
      </c>
      <c r="B39" s="92">
        <v>-10000</v>
      </c>
      <c r="C39" s="92">
        <v>-1500</v>
      </c>
      <c r="D39" s="92">
        <f>+B39+C39</f>
        <v>-11500</v>
      </c>
      <c r="E39" s="93"/>
      <c r="F39" s="93"/>
      <c r="G39" s="95"/>
    </row>
    <row r="40" spans="1:7" x14ac:dyDescent="0.25">
      <c r="A40" s="91" t="s">
        <v>483</v>
      </c>
      <c r="B40" s="92">
        <f>+$D40*B$32</f>
        <v>-1116.6454046613005</v>
      </c>
      <c r="C40" s="92">
        <f>+$D40*C$32</f>
        <v>-1300.3545953386995</v>
      </c>
      <c r="D40" s="92">
        <v>-2417</v>
      </c>
      <c r="E40" s="93"/>
      <c r="F40" s="93"/>
      <c r="G40" s="95"/>
    </row>
    <row r="41" spans="1:7" x14ac:dyDescent="0.25">
      <c r="A41" s="91"/>
      <c r="B41" s="92"/>
      <c r="C41" s="92"/>
      <c r="D41" s="92"/>
      <c r="E41" s="93"/>
      <c r="F41" s="93"/>
      <c r="G41" s="95"/>
    </row>
    <row r="42" spans="1:7" x14ac:dyDescent="0.25">
      <c r="A42" s="91" t="s">
        <v>320</v>
      </c>
      <c r="B42" s="92"/>
      <c r="C42" s="92">
        <v>-705</v>
      </c>
      <c r="D42" s="92">
        <v>-705</v>
      </c>
      <c r="E42" s="93"/>
      <c r="F42" s="93"/>
      <c r="G42" s="95"/>
    </row>
    <row r="43" spans="1:7" x14ac:dyDescent="0.25">
      <c r="A43" s="91" t="s">
        <v>321</v>
      </c>
      <c r="B43" s="92"/>
      <c r="C43" s="92">
        <v>0</v>
      </c>
      <c r="D43" s="92">
        <v>0</v>
      </c>
      <c r="E43" s="93"/>
      <c r="F43" s="93"/>
      <c r="G43" s="95"/>
    </row>
    <row r="44" spans="1:7" x14ac:dyDescent="0.25">
      <c r="A44" s="91" t="s">
        <v>322</v>
      </c>
      <c r="B44" s="92"/>
      <c r="C44" s="92">
        <v>-1000</v>
      </c>
      <c r="D44" s="92">
        <v>-1000</v>
      </c>
      <c r="E44" s="93"/>
      <c r="F44" s="93"/>
      <c r="G44" s="95"/>
    </row>
    <row r="45" spans="1:7" x14ac:dyDescent="0.25">
      <c r="A45" s="91"/>
      <c r="B45" s="92"/>
      <c r="C45" s="92"/>
      <c r="D45" s="92"/>
      <c r="E45" s="93"/>
      <c r="F45" s="93"/>
      <c r="G45" s="95"/>
    </row>
    <row r="46" spans="1:7" ht="13.8" thickBot="1" x14ac:dyDescent="0.3">
      <c r="A46" s="96" t="s">
        <v>484</v>
      </c>
      <c r="B46" s="97">
        <f>+D46</f>
        <v>-1000</v>
      </c>
      <c r="C46" s="97"/>
      <c r="D46" s="97">
        <v>-1000</v>
      </c>
      <c r="E46" s="98"/>
      <c r="F46" s="98"/>
      <c r="G46" s="99">
        <f>SUM(D35:D46)</f>
        <v>-16864</v>
      </c>
    </row>
    <row r="47" spans="1:7" ht="13.8" thickBot="1" x14ac:dyDescent="0.3">
      <c r="A47" s="1"/>
      <c r="B47" s="92"/>
      <c r="C47" s="92"/>
      <c r="D47" s="92"/>
      <c r="G47" s="73"/>
    </row>
    <row r="48" spans="1:7" x14ac:dyDescent="0.25">
      <c r="A48" s="87" t="s">
        <v>1178</v>
      </c>
      <c r="B48" s="88">
        <f>+$D48*B$32</f>
        <v>-4619.9644379863485</v>
      </c>
      <c r="C48" s="88">
        <f>+$D48*C$32</f>
        <v>-5380.0355620136506</v>
      </c>
      <c r="D48" s="88">
        <v>-10000</v>
      </c>
      <c r="E48" s="89"/>
      <c r="F48" s="89"/>
      <c r="G48" s="100"/>
    </row>
    <row r="49" spans="1:7" x14ac:dyDescent="0.25">
      <c r="A49" s="91"/>
      <c r="B49" s="92"/>
      <c r="C49" s="92"/>
      <c r="D49" s="92"/>
      <c r="E49" s="93"/>
      <c r="F49" s="93"/>
      <c r="G49" s="95"/>
    </row>
    <row r="50" spans="1:7" x14ac:dyDescent="0.25">
      <c r="A50" s="91" t="s">
        <v>1202</v>
      </c>
      <c r="B50" s="92">
        <f>+$D50*B$32</f>
        <v>-2001.8305909794849</v>
      </c>
      <c r="C50" s="92">
        <f>+$D50*C$32</f>
        <v>-2331.1694090205151</v>
      </c>
      <c r="D50" s="92">
        <v>-4333</v>
      </c>
      <c r="E50" s="93"/>
      <c r="F50" s="93"/>
      <c r="G50" s="95"/>
    </row>
    <row r="51" spans="1:7" x14ac:dyDescent="0.25">
      <c r="A51" s="91"/>
      <c r="B51" s="92"/>
      <c r="C51" s="92"/>
      <c r="D51" s="92"/>
      <c r="E51" s="93"/>
      <c r="F51" s="93"/>
      <c r="G51" s="95"/>
    </row>
    <row r="52" spans="1:7" x14ac:dyDescent="0.25">
      <c r="A52" s="91" t="s">
        <v>1203</v>
      </c>
      <c r="B52" s="92">
        <f>+$D52*B$32</f>
        <v>-7.853939544576793</v>
      </c>
      <c r="C52" s="92">
        <f>+$D52*C$32</f>
        <v>-9.146060455423207</v>
      </c>
      <c r="D52" s="92">
        <v>-17</v>
      </c>
      <c r="E52" s="93"/>
      <c r="F52" s="93"/>
      <c r="G52" s="95"/>
    </row>
    <row r="53" spans="1:7" x14ac:dyDescent="0.25">
      <c r="A53" s="91"/>
      <c r="B53" s="92"/>
      <c r="C53" s="92"/>
      <c r="D53" s="92"/>
      <c r="E53" s="93"/>
      <c r="F53" s="93"/>
      <c r="G53" s="95"/>
    </row>
    <row r="54" spans="1:7" x14ac:dyDescent="0.25">
      <c r="A54" s="91" t="s">
        <v>1204</v>
      </c>
      <c r="B54" s="92">
        <f>+$D54*B$32</f>
        <v>-182.95059174425941</v>
      </c>
      <c r="C54" s="92">
        <f>+$D54*C$32</f>
        <v>-213.04940825574059</v>
      </c>
      <c r="D54" s="92">
        <v>-396</v>
      </c>
      <c r="E54" s="93"/>
      <c r="F54" s="93"/>
      <c r="G54" s="95"/>
    </row>
    <row r="55" spans="1:7" x14ac:dyDescent="0.25">
      <c r="A55" s="91"/>
      <c r="B55" s="92"/>
      <c r="C55" s="92"/>
      <c r="D55" s="92"/>
      <c r="E55" s="93"/>
      <c r="F55" s="93"/>
      <c r="G55" s="95"/>
    </row>
    <row r="56" spans="1:7" x14ac:dyDescent="0.25">
      <c r="A56" s="91" t="s">
        <v>1206</v>
      </c>
      <c r="B56" s="92">
        <v>0</v>
      </c>
      <c r="C56" s="92">
        <v>0</v>
      </c>
      <c r="D56" s="92">
        <v>0</v>
      </c>
      <c r="E56" s="93"/>
      <c r="F56" s="93"/>
      <c r="G56" s="95"/>
    </row>
    <row r="57" spans="1:7" x14ac:dyDescent="0.25">
      <c r="A57" s="91"/>
      <c r="B57" s="92"/>
      <c r="C57" s="92"/>
      <c r="D57" s="92"/>
      <c r="E57" s="93"/>
      <c r="F57" s="93"/>
      <c r="G57" s="95"/>
    </row>
    <row r="58" spans="1:7" ht="13.8" thickBot="1" x14ac:dyDescent="0.3">
      <c r="A58" s="96" t="s">
        <v>1207</v>
      </c>
      <c r="B58" s="97">
        <f>+$D58*B$32</f>
        <v>-81.311374108559733</v>
      </c>
      <c r="C58" s="97">
        <f>+$D58*C$32</f>
        <v>-94.688625891440253</v>
      </c>
      <c r="D58" s="97">
        <v>-176</v>
      </c>
      <c r="E58" s="98"/>
      <c r="F58" s="98"/>
      <c r="G58" s="99">
        <f>SUM(D48:D58)</f>
        <v>-14922</v>
      </c>
    </row>
    <row r="59" spans="1:7" x14ac:dyDescent="0.25">
      <c r="A59" s="1"/>
      <c r="B59" s="92"/>
      <c r="C59" s="92"/>
      <c r="D59" s="92"/>
      <c r="G59" s="73"/>
    </row>
    <row r="60" spans="1:7" x14ac:dyDescent="0.25">
      <c r="A60" s="1" t="s">
        <v>485</v>
      </c>
      <c r="B60" s="92">
        <f>SUM(B35:B59)</f>
        <v>-19010.556339024526</v>
      </c>
      <c r="C60" s="92">
        <f>SUM(C35:C59)</f>
        <v>-12775.443660975468</v>
      </c>
      <c r="D60" s="92">
        <f>+B60+C60</f>
        <v>-31785.999999999993</v>
      </c>
      <c r="G60" s="73">
        <f>SUM(G46:G59)</f>
        <v>-31786</v>
      </c>
    </row>
    <row r="61" spans="1:7" x14ac:dyDescent="0.25">
      <c r="A61" s="1"/>
      <c r="B61" s="70"/>
      <c r="C61" s="70"/>
      <c r="D61" s="70"/>
    </row>
    <row r="62" spans="1:7" x14ac:dyDescent="0.25">
      <c r="A62" s="63"/>
      <c r="B62" s="70"/>
      <c r="C62" s="70"/>
      <c r="D62" s="70"/>
    </row>
    <row r="63" spans="1:7" ht="13.8" thickBot="1" x14ac:dyDescent="0.3">
      <c r="A63" s="62" t="s">
        <v>486</v>
      </c>
      <c r="B63">
        <f>+B31+(B32*G60)</f>
        <v>226952.98103741658</v>
      </c>
      <c r="C63">
        <f>+C31+(C32*G60)</f>
        <v>264291.01896258339</v>
      </c>
      <c r="D63">
        <f>+C63+B63</f>
        <v>491244</v>
      </c>
    </row>
    <row r="64" spans="1:7" ht="13.8" thickBot="1" x14ac:dyDescent="0.3">
      <c r="A64" s="62" t="s">
        <v>487</v>
      </c>
      <c r="B64" s="83">
        <f>+B31+B60</f>
        <v>222627.44366097546</v>
      </c>
      <c r="C64" s="83">
        <f>+C31+C60</f>
        <v>268616.55633902451</v>
      </c>
      <c r="D64">
        <f>+C64+B64</f>
        <v>491244</v>
      </c>
    </row>
  </sheetData>
  <mergeCells count="3">
    <mergeCell ref="F3:G3"/>
    <mergeCell ref="I3:J3"/>
    <mergeCell ref="L3:M3"/>
  </mergeCells>
  <printOptions horizontalCentered="1" verticalCentered="1"/>
  <pageMargins left="0.75" right="0.75" top="0.5" bottom="0.75" header="0.5" footer="0.5"/>
  <pageSetup scale="64" orientation="landscape" r:id="rId1"/>
  <headerFooter alignWithMargins="0">
    <oddFooter>&amp;Lgmw/h:/nominate/consolidated.xls&amp;R&amp;D 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Consolidated</vt:lpstr>
      <vt:lpstr>ZoneBreakout</vt:lpstr>
      <vt:lpstr>Consolidated!ALL</vt:lpstr>
      <vt:lpstr>Consolidated!AUGUST</vt:lpstr>
      <vt:lpstr>Consolidated!DECEM</vt:lpstr>
      <vt:lpstr>Consolidated!NOM</vt:lpstr>
      <vt:lpstr>Consolidated!PRINT</vt:lpstr>
      <vt:lpstr>Consolidated!Print_Area</vt:lpstr>
      <vt:lpstr>Consolidated!Print_Titles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cp:lastPrinted>2001-02-21T14:55:31Z</cp:lastPrinted>
  <dcterms:created xsi:type="dcterms:W3CDTF">1999-04-02T01:38:58Z</dcterms:created>
  <dcterms:modified xsi:type="dcterms:W3CDTF">2023-09-10T15:07:50Z</dcterms:modified>
</cp:coreProperties>
</file>