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1"/>
  </bookViews>
  <sheets>
    <sheet name="Jan 01 trial" sheetId="2" state="hidden" r:id="rId1"/>
    <sheet name="Jan 01 Est" sheetId="4" r:id="rId2"/>
    <sheet name="Feb 01 Est" sheetId="5" r:id="rId3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Titles" localSheetId="0">'Jan 01 trial'!$A:$B,'Jan 01 trial'!$1:$4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7" i="5"/>
  <c r="AO118" i="5"/>
  <c r="AO119" i="5"/>
  <c r="AP121" i="5"/>
  <c r="AR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9" i="4"/>
  <c r="AO100" i="4"/>
  <c r="AO101" i="4"/>
  <c r="AP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</calcChain>
</file>

<file path=xl/sharedStrings.xml><?xml version="1.0" encoding="utf-8"?>
<sst xmlns="http://schemas.openxmlformats.org/spreadsheetml/2006/main" count="613" uniqueCount="116">
  <si>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</si>
  <si>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</si>
  <si>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</si>
  <si>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</si>
  <si>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</si>
  <si>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</si>
  <si>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</si>
  <si>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</si>
  <si>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</si>
  <si>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</si>
  <si>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</si>
  <si>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</si>
  <si>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</si>
  <si>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</si>
  <si>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</si>
  <si>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</si>
  <si>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</si>
  <si>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</si>
  <si>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</si>
  <si>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</si>
  <si>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</si>
  <si>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</si>
  <si>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</si>
  <si>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</si>
  <si>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</si>
  <si>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</si>
  <si>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</si>
  <si>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</si>
  <si>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</si>
  <si>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</si>
  <si>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</si>
  <si>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</si>
  <si>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</si>
  <si>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</si>
  <si>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</si>
  <si>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</si>
  <si>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</si>
  <si>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</si>
  <si>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</si>
  <si>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</si>
  <si>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</si>
  <si>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</si>
  <si>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</si>
  <si>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</si>
  <si>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</si>
  <si>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</si>
  <si>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</si>
  <si>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</si>
  <si>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</si>
  <si>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</si>
  <si>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</si>
  <si>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</si>
  <si>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</si>
  <si>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</si>
  <si>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</si>
  <si>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</si>
  <si>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</si>
  <si>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</si>
  <si>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</si>
  <si>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</si>
  <si>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</si>
  <si>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</si>
  <si>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</si>
  <si>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</si>
  <si>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</si>
  <si>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</si>
  <si>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</si>
  <si>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</si>
  <si>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</si>
  <si>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</si>
  <si>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</si>
  <si>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</si>
  <si>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</si>
  <si>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</si>
  <si>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</si>
  <si>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</si>
  <si>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</si>
  <si>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</si>
  <si>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</si>
  <si>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</si>
  <si>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</si>
  <si>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</si>
  <si>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</si>
  <si>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</si>
  <si>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</si>
  <si>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</si>
  <si>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</si>
  <si>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</si>
  <si>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</si>
  <si>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</si>
  <si>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</si>
  <si>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</si>
  <si>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</si>
  <si>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</si>
  <si>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</si>
  <si>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</si>
  <si>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</si>
  <si>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</si>
  <si>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</si>
  <si>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</si>
  <si>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</si>
  <si>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</si>
  <si>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</si>
  <si>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</si>
  <si>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</si>
  <si>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</si>
  <si>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</si>
  <si>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Agency Fee (included in Receipt from Tenaska)</t>
  </si>
  <si>
    <t>Apache     #384247</t>
  </si>
  <si>
    <t>Western Katy</t>
  </si>
  <si>
    <t>Lone 17806000</t>
  </si>
  <si>
    <t>Agency Fee check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</si>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</sst>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6" formatCode="m/d"/>
    <numFmt numFmtId="168" formatCode="_(* #,##0.0_);_(* \(#,##0.0\);_(* &quot;-&quot;??_);_(@_)"/>
    <numFmt numFmtId="169" formatCode="_(* #,##0_);_(* \(#,##0\);_(* &quot;-&quot;??_);_(@_)"/>
    <numFmt numFmtId="177" formatCode="_(* #,##0.000_);_(* \(#,##0.000\);_(* &quot;-&quot;??_);_(@_)"/>
    <numFmt numFmtId="178" formatCode="_(* #,##0.0000_);_(* \(#,##0.0000\);_(* &quot;-&quot;??_);_(@_)"/>
    <numFmt numFmtId="184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9" fontId="4" fillId="0" borderId="0" xfId="1" applyNumberFormat="1" applyFont="1"/>
    <xf numFmtId="177" fontId="4" fillId="0" borderId="0" xfId="1" applyNumberFormat="1" applyFont="1"/>
    <xf numFmtId="43" fontId="4" fillId="0" borderId="0" xfId="1" applyNumberFormat="1" applyFont="1"/>
    <xf numFmtId="178" fontId="4" fillId="0" borderId="0" xfId="1" applyNumberFormat="1" applyFont="1"/>
    <xf numFmtId="43" fontId="4" fillId="0" borderId="0" xfId="1" applyFont="1"/>
    <xf numFmtId="169" fontId="4" fillId="0" borderId="0" xfId="0" applyNumberFormat="1" applyFont="1"/>
    <xf numFmtId="43" fontId="4" fillId="0" borderId="0" xfId="0" applyNumberFormat="1" applyFont="1"/>
    <xf numFmtId="168" fontId="4" fillId="0" borderId="0" xfId="1" applyNumberFormat="1" applyFont="1"/>
    <xf numFmtId="0" fontId="3" fillId="0" borderId="0" xfId="0" applyFont="1" applyBorder="1" applyAlignment="1">
      <alignment horizontal="center"/>
    </xf>
    <xf numFmtId="169" fontId="3" fillId="0" borderId="0" xfId="0" applyNumberFormat="1" applyFont="1"/>
    <xf numFmtId="43" fontId="3" fillId="0" borderId="0" xfId="0" applyNumberFormat="1" applyFont="1"/>
    <xf numFmtId="169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7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7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9" fontId="4" fillId="4" borderId="0" xfId="1" applyNumberFormat="1" applyFont="1" applyFill="1"/>
    <xf numFmtId="169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9" fontId="3" fillId="0" borderId="0" xfId="1" applyNumberFormat="1" applyFont="1"/>
    <xf numFmtId="169" fontId="4" fillId="0" borderId="1" xfId="1" applyNumberFormat="1" applyFont="1" applyBorder="1"/>
    <xf numFmtId="169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4" fontId="4" fillId="0" borderId="0" xfId="2" applyNumberFormat="1" applyFont="1"/>
    <xf numFmtId="169" fontId="4" fillId="0" borderId="0" xfId="0" applyNumberFormat="1" applyFont="1" applyBorder="1"/>
    <xf numFmtId="166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9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169" fontId="4" fillId="0" borderId="1" xfId="0" applyNumberFormat="1" applyFont="1" applyBorder="1" applyAlignment="1">
      <alignment horizontal="right"/>
    </xf>
    <xf numFmtId="43" fontId="4" fillId="0" borderId="11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6" fontId="4" fillId="4" borderId="5" xfId="0" applyNumberFormat="1" applyFont="1" applyFill="1" applyBorder="1" applyAlignment="1">
      <alignment horizontal="center"/>
    </xf>
    <xf numFmtId="169" fontId="4" fillId="4" borderId="1" xfId="0" applyNumberFormat="1" applyFont="1" applyFill="1" applyBorder="1"/>
    <xf numFmtId="169" fontId="3" fillId="4" borderId="0" xfId="1" applyNumberFormat="1" applyFont="1" applyFill="1"/>
    <xf numFmtId="169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9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9" fontId="4" fillId="4" borderId="1" xfId="1" applyNumberFormat="1" applyFont="1" applyFill="1" applyBorder="1"/>
    <xf numFmtId="0" fontId="7" fillId="0" borderId="0" xfId="0" applyFont="1" applyBorder="1"/>
    <xf numFmtId="169" fontId="7" fillId="0" borderId="0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0" t="s">
        <v>21</v>
      </c>
      <c r="BK9" s="100"/>
      <c r="BL9" s="100"/>
      <c r="BM9" s="100"/>
      <c r="BN9" s="100"/>
      <c r="BO9" s="10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3" t="s">
        <v>22</v>
      </c>
      <c r="BK10" s="104"/>
      <c r="BL10" s="7"/>
      <c r="BM10" s="6"/>
      <c r="BN10" s="103" t="s">
        <v>22</v>
      </c>
      <c r="BO10" s="104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02" t="s">
        <v>33</v>
      </c>
      <c r="D11" s="102"/>
      <c r="E11" s="7"/>
      <c r="F11" s="102" t="s">
        <v>36</v>
      </c>
      <c r="G11" s="102"/>
      <c r="H11" s="7"/>
      <c r="I11" s="102" t="s">
        <v>40</v>
      </c>
      <c r="J11" s="102"/>
      <c r="K11" s="7"/>
      <c r="L11" s="102" t="s">
        <v>42</v>
      </c>
      <c r="M11" s="102"/>
      <c r="N11" s="7"/>
      <c r="O11" s="102" t="s">
        <v>44</v>
      </c>
      <c r="P11" s="102"/>
      <c r="Q11" s="7"/>
      <c r="R11" s="102" t="s">
        <v>38</v>
      </c>
      <c r="S11" s="102"/>
      <c r="T11" s="7"/>
      <c r="V11" s="102" t="s">
        <v>35</v>
      </c>
      <c r="W11" s="102"/>
      <c r="X11" s="7"/>
      <c r="Y11" s="102" t="s">
        <v>48</v>
      </c>
      <c r="Z11" s="102"/>
      <c r="AA11" s="7"/>
      <c r="AB11" s="102" t="s">
        <v>50</v>
      </c>
      <c r="AC11" s="102"/>
      <c r="AD11" s="7"/>
      <c r="AE11" s="102" t="s">
        <v>34</v>
      </c>
      <c r="AF11" s="102"/>
      <c r="AG11" s="7"/>
      <c r="AH11" s="102" t="s">
        <v>36</v>
      </c>
      <c r="AI11" s="102"/>
      <c r="AJ11" s="7"/>
      <c r="AK11" s="102" t="s">
        <v>40</v>
      </c>
      <c r="AL11" s="102"/>
      <c r="AM11" s="7"/>
      <c r="AN11" s="102" t="s">
        <v>42</v>
      </c>
      <c r="AO11" s="102"/>
      <c r="AP11" s="7"/>
      <c r="AQ11" s="102" t="s">
        <v>37</v>
      </c>
      <c r="AR11" s="102"/>
      <c r="AS11" s="7"/>
      <c r="AT11" s="102" t="s">
        <v>52</v>
      </c>
      <c r="AU11" s="102"/>
      <c r="AV11" s="7"/>
      <c r="AW11" s="102" t="s">
        <v>54</v>
      </c>
      <c r="AX11" s="102"/>
      <c r="AY11" s="7"/>
      <c r="AZ11" s="102" t="s">
        <v>38</v>
      </c>
      <c r="BA11" s="102"/>
      <c r="BB11" s="7"/>
      <c r="BC11" s="102" t="s">
        <v>57</v>
      </c>
      <c r="BD11" s="10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0" t="s">
        <v>14</v>
      </c>
      <c r="D12" s="100"/>
      <c r="E12" s="6"/>
      <c r="F12" s="100" t="s">
        <v>26</v>
      </c>
      <c r="G12" s="100"/>
      <c r="H12" s="6"/>
      <c r="I12" s="100" t="s">
        <v>41</v>
      </c>
      <c r="J12" s="100"/>
      <c r="K12" s="6"/>
      <c r="L12" s="100" t="s">
        <v>43</v>
      </c>
      <c r="M12" s="100"/>
      <c r="N12" s="6"/>
      <c r="O12" s="100" t="s">
        <v>45</v>
      </c>
      <c r="P12" s="100"/>
      <c r="Q12" s="6"/>
      <c r="R12" s="100" t="s">
        <v>18</v>
      </c>
      <c r="S12" s="100"/>
      <c r="T12" s="6"/>
      <c r="V12" s="100" t="s">
        <v>16</v>
      </c>
      <c r="W12" s="100"/>
      <c r="X12" s="6"/>
      <c r="Y12" s="100" t="s">
        <v>49</v>
      </c>
      <c r="Z12" s="100"/>
      <c r="AA12" s="6"/>
      <c r="AB12" s="100" t="s">
        <v>51</v>
      </c>
      <c r="AC12" s="100"/>
      <c r="AD12" s="6"/>
      <c r="AE12" s="100" t="s">
        <v>17</v>
      </c>
      <c r="AF12" s="100"/>
      <c r="AG12" s="6"/>
      <c r="AH12" s="100" t="s">
        <v>26</v>
      </c>
      <c r="AI12" s="100"/>
      <c r="AJ12" s="6"/>
      <c r="AK12" s="100" t="s">
        <v>41</v>
      </c>
      <c r="AL12" s="100"/>
      <c r="AM12" s="6"/>
      <c r="AN12" s="100" t="s">
        <v>43</v>
      </c>
      <c r="AO12" s="100"/>
      <c r="AP12" s="6"/>
      <c r="AQ12" s="100" t="s">
        <v>27</v>
      </c>
      <c r="AR12" s="100"/>
      <c r="AS12" s="6"/>
      <c r="AT12" s="100" t="s">
        <v>53</v>
      </c>
      <c r="AU12" s="100"/>
      <c r="AV12" s="6"/>
      <c r="AW12" s="100" t="s">
        <v>55</v>
      </c>
      <c r="AX12" s="100"/>
      <c r="AY12" s="6"/>
      <c r="AZ12" s="100" t="s">
        <v>18</v>
      </c>
      <c r="BA12" s="100"/>
      <c r="BB12" s="6"/>
      <c r="BC12" s="100" t="s">
        <v>56</v>
      </c>
      <c r="BD12" s="100"/>
      <c r="BE12" s="6"/>
      <c r="BF12" s="6"/>
      <c r="BG12" s="6"/>
      <c r="BH12" s="6" t="s">
        <v>23</v>
      </c>
      <c r="BJ12" s="100" t="s">
        <v>28</v>
      </c>
      <c r="BK12" s="100"/>
      <c r="BL12" s="6"/>
      <c r="BM12" s="6"/>
      <c r="BN12" s="100" t="s">
        <v>28</v>
      </c>
      <c r="BO12" s="100"/>
      <c r="BP12" s="6"/>
      <c r="BR12" s="108" t="s">
        <v>39</v>
      </c>
      <c r="BS12" s="10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0" t="s">
        <v>32</v>
      </c>
      <c r="BK51" s="100"/>
      <c r="BL51" s="100"/>
      <c r="BM51" s="100"/>
      <c r="BN51" s="100"/>
      <c r="BO51" s="100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5"/>
      <c r="BK52" s="106"/>
      <c r="BL52" s="107"/>
      <c r="BM52" s="6"/>
      <c r="BN52" s="105"/>
      <c r="BO52" s="106"/>
      <c r="BP52" s="107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02" t="s">
        <v>33</v>
      </c>
      <c r="D53" s="102"/>
      <c r="E53" s="102"/>
      <c r="F53" s="102" t="s">
        <v>36</v>
      </c>
      <c r="G53" s="102"/>
      <c r="H53" s="102"/>
      <c r="I53" s="102" t="s">
        <v>40</v>
      </c>
      <c r="J53" s="102"/>
      <c r="K53" s="102"/>
      <c r="L53" s="102" t="s">
        <v>42</v>
      </c>
      <c r="M53" s="102"/>
      <c r="N53" s="102"/>
      <c r="O53" s="102" t="s">
        <v>44</v>
      </c>
      <c r="P53" s="102"/>
      <c r="Q53" s="102"/>
      <c r="R53" s="102" t="s">
        <v>38</v>
      </c>
      <c r="S53" s="102"/>
      <c r="T53" s="102"/>
      <c r="U53" s="7"/>
      <c r="V53" s="101" t="s">
        <v>35</v>
      </c>
      <c r="W53" s="101"/>
      <c r="X53" s="101"/>
      <c r="Y53" s="101" t="s">
        <v>48</v>
      </c>
      <c r="Z53" s="101"/>
      <c r="AA53" s="101"/>
      <c r="AB53" s="101" t="s">
        <v>50</v>
      </c>
      <c r="AC53" s="101"/>
      <c r="AD53" s="101"/>
      <c r="AE53" s="101" t="s">
        <v>34</v>
      </c>
      <c r="AF53" s="101"/>
      <c r="AG53" s="101"/>
      <c r="AH53" s="101" t="s">
        <v>36</v>
      </c>
      <c r="AI53" s="101"/>
      <c r="AJ53" s="101"/>
      <c r="AK53" s="101" t="s">
        <v>40</v>
      </c>
      <c r="AL53" s="101"/>
      <c r="AM53" s="101"/>
      <c r="AN53" s="101" t="s">
        <v>42</v>
      </c>
      <c r="AO53" s="101"/>
      <c r="AP53" s="101"/>
      <c r="AQ53" s="101" t="s">
        <v>37</v>
      </c>
      <c r="AR53" s="101"/>
      <c r="AS53" s="101"/>
      <c r="AT53" s="101" t="s">
        <v>52</v>
      </c>
      <c r="AU53" s="101"/>
      <c r="AV53" s="101"/>
      <c r="AW53" s="101" t="s">
        <v>54</v>
      </c>
      <c r="AX53" s="101"/>
      <c r="AY53" s="101"/>
      <c r="AZ53" s="101" t="s">
        <v>38</v>
      </c>
      <c r="BA53" s="101"/>
      <c r="BB53" s="101"/>
      <c r="BC53" s="101" t="s">
        <v>57</v>
      </c>
      <c r="BD53" s="101"/>
      <c r="BE53" s="101"/>
      <c r="BF53" s="7"/>
      <c r="BG53" s="7"/>
      <c r="BH53" s="7"/>
      <c r="BJ53" s="101"/>
      <c r="BK53" s="101"/>
      <c r="BL53" s="101"/>
      <c r="BM53" s="8"/>
      <c r="BN53" s="101"/>
      <c r="BO53" s="101"/>
      <c r="BP53" s="101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00" t="s">
        <v>14</v>
      </c>
      <c r="D54" s="100"/>
      <c r="E54" s="100"/>
      <c r="F54" s="100" t="s">
        <v>26</v>
      </c>
      <c r="G54" s="100"/>
      <c r="H54" s="100"/>
      <c r="I54" s="100" t="s">
        <v>41</v>
      </c>
      <c r="J54" s="100"/>
      <c r="K54" s="100"/>
      <c r="L54" s="100" t="s">
        <v>43</v>
      </c>
      <c r="M54" s="100"/>
      <c r="N54" s="100"/>
      <c r="O54" s="100" t="s">
        <v>45</v>
      </c>
      <c r="P54" s="100"/>
      <c r="Q54" s="100"/>
      <c r="R54" s="100" t="s">
        <v>18</v>
      </c>
      <c r="S54" s="100"/>
      <c r="T54" s="100"/>
      <c r="V54" s="100" t="s">
        <v>16</v>
      </c>
      <c r="W54" s="100"/>
      <c r="X54" s="100"/>
      <c r="Y54" s="100" t="s">
        <v>49</v>
      </c>
      <c r="Z54" s="100"/>
      <c r="AA54" s="100"/>
      <c r="AB54" s="100" t="s">
        <v>51</v>
      </c>
      <c r="AC54" s="100"/>
      <c r="AD54" s="100"/>
      <c r="AE54" s="100" t="s">
        <v>17</v>
      </c>
      <c r="AF54" s="100"/>
      <c r="AG54" s="100"/>
      <c r="AH54" s="100" t="s">
        <v>26</v>
      </c>
      <c r="AI54" s="100"/>
      <c r="AJ54" s="100"/>
      <c r="AK54" s="100" t="s">
        <v>41</v>
      </c>
      <c r="AL54" s="100"/>
      <c r="AM54" s="100"/>
      <c r="AN54" s="100" t="s">
        <v>43</v>
      </c>
      <c r="AO54" s="100"/>
      <c r="AP54" s="100"/>
      <c r="AQ54" s="100" t="s">
        <v>27</v>
      </c>
      <c r="AR54" s="100"/>
      <c r="AS54" s="100"/>
      <c r="AT54" s="100" t="s">
        <v>53</v>
      </c>
      <c r="AU54" s="100"/>
      <c r="AV54" s="100"/>
      <c r="AW54" s="100" t="s">
        <v>55</v>
      </c>
      <c r="AX54" s="100"/>
      <c r="AY54" s="100"/>
      <c r="AZ54" s="100" t="s">
        <v>18</v>
      </c>
      <c r="BA54" s="100"/>
      <c r="BB54" s="100"/>
      <c r="BC54" s="100" t="s">
        <v>56</v>
      </c>
      <c r="BD54" s="100"/>
      <c r="BE54" s="100"/>
      <c r="BF54" s="6"/>
      <c r="BG54" s="6"/>
      <c r="BH54" s="6"/>
      <c r="BJ54" s="100" t="s">
        <v>28</v>
      </c>
      <c r="BK54" s="100"/>
      <c r="BL54" s="100"/>
      <c r="BM54" s="6"/>
      <c r="BN54" s="100" t="s">
        <v>28</v>
      </c>
      <c r="BO54" s="100"/>
      <c r="BP54" s="100"/>
      <c r="BR54" s="100" t="s">
        <v>10</v>
      </c>
      <c r="BS54" s="10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99"/>
      <c r="D94" s="9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5" t="s">
        <v>76</v>
      </c>
      <c r="BZ94" s="115"/>
      <c r="CA94" s="115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3" t="s">
        <v>29</v>
      </c>
      <c r="D95" s="119"/>
      <c r="E95" s="119"/>
      <c r="F95" s="104"/>
      <c r="G95"/>
      <c r="H95" s="6"/>
      <c r="I95" s="103" t="s">
        <v>22</v>
      </c>
      <c r="J95" s="104"/>
      <c r="K95" s="6"/>
      <c r="L95" s="103" t="s">
        <v>22</v>
      </c>
      <c r="M95" s="104"/>
      <c r="N95" s="6"/>
      <c r="O95" s="103" t="s">
        <v>22</v>
      </c>
      <c r="P95" s="104"/>
      <c r="Q95" s="6"/>
      <c r="R95" s="103" t="s">
        <v>22</v>
      </c>
      <c r="S95" s="104"/>
      <c r="T95" s="6"/>
      <c r="U95" s="1"/>
      <c r="V95" s="103" t="s">
        <v>22</v>
      </c>
      <c r="W95" s="104"/>
      <c r="X95" s="19"/>
      <c r="Y95" s="103" t="s">
        <v>22</v>
      </c>
      <c r="Z95" s="104"/>
      <c r="AA95" s="19"/>
      <c r="AB95" s="103" t="s">
        <v>22</v>
      </c>
      <c r="AC95" s="104"/>
      <c r="AD95" s="19"/>
      <c r="AE95" s="103" t="s">
        <v>22</v>
      </c>
      <c r="AF95" s="104"/>
      <c r="AG95" s="19"/>
      <c r="AH95" s="103" t="s">
        <v>22</v>
      </c>
      <c r="AI95" s="104"/>
      <c r="AJ95" s="19"/>
      <c r="AK95" s="103" t="s">
        <v>22</v>
      </c>
      <c r="AL95" s="104"/>
      <c r="AM95" s="19"/>
      <c r="AN95" s="103" t="s">
        <v>22</v>
      </c>
      <c r="AO95" s="104"/>
      <c r="AP95" s="19"/>
      <c r="AQ95" s="103" t="s">
        <v>22</v>
      </c>
      <c r="AR95" s="104"/>
      <c r="AS95" s="19"/>
      <c r="AT95" s="103" t="s">
        <v>22</v>
      </c>
      <c r="AU95" s="104"/>
      <c r="AV95" s="19"/>
      <c r="AW95" s="103" t="s">
        <v>22</v>
      </c>
      <c r="AX95" s="104"/>
      <c r="AY95" s="19"/>
      <c r="AZ95" s="103" t="s">
        <v>22</v>
      </c>
      <c r="BA95" s="104"/>
      <c r="BB95" s="19"/>
      <c r="BC95" s="103" t="s">
        <v>22</v>
      </c>
      <c r="BD95" s="10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0"/>
      <c r="D96" s="100"/>
      <c r="E96" s="6" t="s">
        <v>30</v>
      </c>
      <c r="F96"/>
      <c r="G96"/>
      <c r="H96" s="6"/>
      <c r="I96" s="100" t="s">
        <v>28</v>
      </c>
      <c r="J96" s="100"/>
      <c r="K96" s="6"/>
      <c r="L96" s="100" t="s">
        <v>28</v>
      </c>
      <c r="M96" s="100"/>
      <c r="N96" s="6"/>
      <c r="O96" s="100" t="s">
        <v>28</v>
      </c>
      <c r="P96" s="100"/>
      <c r="Q96" s="6"/>
      <c r="R96" s="100" t="s">
        <v>28</v>
      </c>
      <c r="S96" s="100"/>
      <c r="T96" s="6"/>
      <c r="V96" s="100" t="s">
        <v>28</v>
      </c>
      <c r="W96" s="100"/>
      <c r="X96" s="6"/>
      <c r="Y96" s="100" t="s">
        <v>28</v>
      </c>
      <c r="Z96" s="100"/>
      <c r="AA96" s="6"/>
      <c r="AB96" s="100" t="s">
        <v>28</v>
      </c>
      <c r="AC96" s="100"/>
      <c r="AD96" s="6"/>
      <c r="AE96" s="100" t="s">
        <v>28</v>
      </c>
      <c r="AF96" s="100"/>
      <c r="AG96" s="6"/>
      <c r="AH96" s="100" t="s">
        <v>28</v>
      </c>
      <c r="AI96" s="100"/>
      <c r="AJ96" s="6"/>
      <c r="AK96" s="100" t="s">
        <v>28</v>
      </c>
      <c r="AL96" s="100"/>
      <c r="AM96" s="6"/>
      <c r="AN96" s="100" t="s">
        <v>28</v>
      </c>
      <c r="AO96" s="100"/>
      <c r="AP96" s="6"/>
      <c r="AQ96" s="100" t="s">
        <v>28</v>
      </c>
      <c r="AR96" s="100"/>
      <c r="AS96" s="6"/>
      <c r="AT96" s="100" t="s">
        <v>28</v>
      </c>
      <c r="AU96" s="100"/>
      <c r="AV96" s="6"/>
      <c r="AW96" s="100" t="s">
        <v>28</v>
      </c>
      <c r="AX96" s="100"/>
      <c r="AY96" s="6"/>
      <c r="AZ96" s="100" t="s">
        <v>28</v>
      </c>
      <c r="BA96" s="100"/>
      <c r="BB96" s="6"/>
      <c r="BC96" s="100" t="s">
        <v>28</v>
      </c>
      <c r="BD96" s="100"/>
      <c r="BE96" s="6"/>
      <c r="BF96" s="6"/>
      <c r="BG96" s="6"/>
      <c r="BH96" s="6"/>
      <c r="BJ96" s="100"/>
      <c r="BK96" s="100"/>
      <c r="BL96" s="6"/>
      <c r="BM96" s="6"/>
      <c r="BN96" s="100"/>
      <c r="BO96" s="100"/>
      <c r="BP96" s="6"/>
      <c r="BR96" s="100"/>
      <c r="BS96" s="100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6" t="s">
        <v>79</v>
      </c>
      <c r="B133" s="117"/>
      <c r="C133" s="117"/>
      <c r="D133" s="117"/>
      <c r="E133" s="117"/>
      <c r="F133" s="11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5:F95"/>
    <mergeCell ref="Y96:Z96"/>
    <mergeCell ref="AB95:AC95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BY10:CI10"/>
    <mergeCell ref="BY52:CI52"/>
    <mergeCell ref="BY11:BZ11"/>
    <mergeCell ref="CB11:CF11"/>
    <mergeCell ref="CH11:CI11"/>
    <mergeCell ref="BY53:CC53"/>
    <mergeCell ref="CE53:CG53"/>
    <mergeCell ref="AH12:AI12"/>
    <mergeCell ref="AK12:AL12"/>
    <mergeCell ref="AN12:AO12"/>
    <mergeCell ref="C53:E53"/>
    <mergeCell ref="C54:E54"/>
    <mergeCell ref="F54:H54"/>
    <mergeCell ref="I54:K54"/>
    <mergeCell ref="F53:H53"/>
    <mergeCell ref="L54:N54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B12:AC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03"/>
  <sheetViews>
    <sheetView tabSelected="1" zoomScale="90" workbookViewId="0"/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4" customFormat="1" ht="13.2" x14ac:dyDescent="0.25">
      <c r="A1" s="83" t="s">
        <v>0</v>
      </c>
    </row>
    <row r="2" spans="1:75" s="84" customFormat="1" ht="13.2" x14ac:dyDescent="0.25">
      <c r="A2" s="83" t="s">
        <v>13</v>
      </c>
    </row>
    <row r="3" spans="1:75" s="84" customFormat="1" ht="13.2" x14ac:dyDescent="0.25">
      <c r="A3" s="83"/>
    </row>
    <row r="4" spans="1:75" s="84" customFormat="1" ht="13.2" x14ac:dyDescent="0.25">
      <c r="A4" s="85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91" customFormat="1" x14ac:dyDescent="0.2">
      <c r="A41" s="90" t="s">
        <v>88</v>
      </c>
      <c r="E41" s="93" t="s">
        <v>83</v>
      </c>
      <c r="F41" s="93" t="s">
        <v>92</v>
      </c>
      <c r="I41" s="94"/>
      <c r="AO41" s="92" t="s">
        <v>104</v>
      </c>
      <c r="AP41" s="92" t="s">
        <v>102</v>
      </c>
      <c r="AQ41" s="92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</f>
        <v>82000</v>
      </c>
      <c r="AP43" s="17">
        <f>SUM(I43:AM43)*E43</f>
        <v>8200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</f>
        <v>0</v>
      </c>
      <c r="AP44" s="17">
        <f t="shared" ref="AP44:AP57" si="16">SUM(I44:AM44)*E44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165000</v>
      </c>
      <c r="AP46" s="17">
        <f t="shared" si="16"/>
        <v>16500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620000</v>
      </c>
      <c r="AP47" s="17">
        <f t="shared" si="16"/>
        <v>49600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247700</v>
      </c>
      <c r="AP48" s="17">
        <f t="shared" si="16"/>
        <v>24770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15000</v>
      </c>
      <c r="AP51" s="17">
        <f t="shared" si="16"/>
        <v>1500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277300</v>
      </c>
      <c r="AP55" s="17">
        <f t="shared" si="16"/>
        <v>27730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>
        <v>0.01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-120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1395000</v>
      </c>
      <c r="AP58" s="21">
        <f>SUM(AP43:AP57)</f>
        <v>128300</v>
      </c>
      <c r="AQ58" s="20">
        <f>SUM(AQ43:AQ57)</f>
        <v>10850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91" customFormat="1" x14ac:dyDescent="0.2">
      <c r="A68" s="90" t="s">
        <v>8</v>
      </c>
      <c r="B68" s="90"/>
      <c r="E68" s="91" t="s">
        <v>83</v>
      </c>
      <c r="G68" s="91" t="s">
        <v>101</v>
      </c>
      <c r="AO68" s="92" t="s">
        <v>104</v>
      </c>
      <c r="AP68" s="92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44650</v>
      </c>
      <c r="V70" s="16">
        <f t="shared" ref="V70:AM70" si="29">V58-(V43*$F43+V44*$F44+V45*$F45+V46*$F46+V47*$F47+V48*$F48+V49*$F49+V50*$F50+V51*$F51+V52*$F52+V53*$F53+V54*$F54+V55*$F55+V56*$F56)-V57*$F57-V73-V76-V79-V82-V85</f>
        <v>44650</v>
      </c>
      <c r="W70" s="16">
        <f t="shared" si="29"/>
        <v>44650</v>
      </c>
      <c r="X70" s="16">
        <f t="shared" si="29"/>
        <v>44650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1384150</v>
      </c>
      <c r="AP70" s="17">
        <f>AP16+AP31+AP34+AP37+AP58+AP61+AP64-AP73-AP76-AP79-AP82-AP85+((SUM(I58:AM58,I61:AM61,I64:AM64)-SUM(I57:AM57))*G70)</f>
        <v>3934644.5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0" t="s">
        <v>79</v>
      </c>
      <c r="AL87" s="121"/>
      <c r="AM87" s="121"/>
      <c r="AN87" s="121"/>
      <c r="AO87" s="121"/>
      <c r="AP87" s="122"/>
    </row>
    <row r="88" spans="2:42" x14ac:dyDescent="0.2">
      <c r="AK88" s="68"/>
      <c r="AL88" s="69"/>
      <c r="AM88" s="69"/>
      <c r="AN88" s="69"/>
      <c r="AO88" s="80" t="s">
        <v>2</v>
      </c>
      <c r="AP88" s="81" t="s">
        <v>102</v>
      </c>
    </row>
    <row r="89" spans="2:42" x14ac:dyDescent="0.2">
      <c r="AK89" s="82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1395000</v>
      </c>
      <c r="AP93" s="71">
        <f>AP58</f>
        <v>128300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75</v>
      </c>
      <c r="AL97" s="27"/>
      <c r="AM97" s="27"/>
      <c r="AN97" s="27"/>
      <c r="AO97" s="64">
        <f>AO70</f>
        <v>1384150</v>
      </c>
      <c r="AP97" s="71">
        <f>AP70</f>
        <v>3934644.5</v>
      </c>
    </row>
    <row r="98" spans="37:42" x14ac:dyDescent="0.2">
      <c r="AK98" s="70"/>
      <c r="AL98" s="27"/>
      <c r="AM98" s="27"/>
      <c r="AN98" s="27"/>
      <c r="AO98" s="27"/>
      <c r="AP98" s="74"/>
    </row>
    <row r="99" spans="37:42" x14ac:dyDescent="0.2">
      <c r="AK99" s="70"/>
      <c r="AL99" s="27" t="s">
        <v>77</v>
      </c>
      <c r="AM99" s="27"/>
      <c r="AN99" s="27"/>
      <c r="AO99" s="64">
        <f>AQ58</f>
        <v>10850</v>
      </c>
      <c r="AP99" s="74"/>
    </row>
    <row r="100" spans="37:42" x14ac:dyDescent="0.2">
      <c r="AK100" s="70"/>
      <c r="AL100" s="27" t="s">
        <v>78</v>
      </c>
      <c r="AM100" s="27"/>
      <c r="AN100" s="27"/>
      <c r="AO100" s="64">
        <f>-AO57</f>
        <v>12000</v>
      </c>
      <c r="AP100" s="74"/>
    </row>
    <row r="101" spans="37:42" x14ac:dyDescent="0.2">
      <c r="AK101" s="70"/>
      <c r="AL101" s="27" t="s">
        <v>12</v>
      </c>
      <c r="AM101" s="27"/>
      <c r="AN101" s="27"/>
      <c r="AO101" s="64">
        <f>SUM(AO89:AO91)-SUM(AO96:AO97)-AO99-AO100</f>
        <v>0</v>
      </c>
      <c r="AP101" s="74"/>
    </row>
    <row r="102" spans="37:42" x14ac:dyDescent="0.2">
      <c r="AK102" s="70"/>
      <c r="AL102" s="27"/>
      <c r="AM102" s="27"/>
      <c r="AN102" s="27"/>
      <c r="AO102" s="27"/>
      <c r="AP102" s="74"/>
    </row>
    <row r="103" spans="37:42" x14ac:dyDescent="0.2">
      <c r="AK103" s="76"/>
      <c r="AL103" s="77"/>
      <c r="AM103" s="77"/>
      <c r="AN103" s="77"/>
      <c r="AO103" s="78" t="s">
        <v>107</v>
      </c>
      <c r="AP103" s="79">
        <f>-(SUM(AP89:AP94)-SUM(AP96:AP97))</f>
        <v>56280</v>
      </c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4" customFormat="1" ht="13.2" x14ac:dyDescent="0.25">
      <c r="A1" s="83" t="s">
        <v>0</v>
      </c>
    </row>
    <row r="2" spans="1:75" s="84" customFormat="1" ht="13.2" x14ac:dyDescent="0.25">
      <c r="A2" s="83" t="s">
        <v>13</v>
      </c>
    </row>
    <row r="3" spans="1:75" s="84" customFormat="1" ht="13.2" x14ac:dyDescent="0.25">
      <c r="A3" s="83"/>
    </row>
    <row r="4" spans="1:75" s="84" customFormat="1" ht="13.2" x14ac:dyDescent="0.25">
      <c r="A4" s="85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6">
        <f t="shared" si="0"/>
        <v>36951</v>
      </c>
      <c r="AL7" s="86">
        <f t="shared" si="0"/>
        <v>36952</v>
      </c>
      <c r="AM7" s="86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109</v>
      </c>
      <c r="D11" s="1" t="s">
        <v>110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7">
        <f t="shared" si="8"/>
        <v>0</v>
      </c>
      <c r="AL16" s="87">
        <f t="shared" si="8"/>
        <v>0</v>
      </c>
      <c r="AM16" s="87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8">
        <f t="shared" si="9"/>
        <v>0</v>
      </c>
      <c r="AL17" s="88">
        <f t="shared" si="9"/>
        <v>0</v>
      </c>
      <c r="AM17" s="88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56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7">
        <f t="shared" si="39"/>
        <v>0</v>
      </c>
      <c r="AL32" s="87">
        <f t="shared" si="39"/>
        <v>0</v>
      </c>
      <c r="AM32" s="87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8">
        <f t="shared" si="40"/>
        <v>0</v>
      </c>
      <c r="AL33" s="88">
        <f t="shared" si="40"/>
        <v>0</v>
      </c>
      <c r="AM33" s="88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8"/>
      <c r="AL34" s="88"/>
      <c r="AM34" s="88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8"/>
      <c r="AL35" s="88"/>
      <c r="AM35" s="88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8"/>
      <c r="AL41" s="88"/>
      <c r="AM41" s="88"/>
    </row>
    <row r="42" spans="1:43" x14ac:dyDescent="0.2">
      <c r="I42" s="11"/>
      <c r="AK42" s="43"/>
      <c r="AL42" s="43"/>
      <c r="AM42" s="43"/>
    </row>
    <row r="43" spans="1:43" s="91" customFormat="1" x14ac:dyDescent="0.2">
      <c r="A43" s="90" t="s">
        <v>114</v>
      </c>
      <c r="E43" s="93" t="s">
        <v>83</v>
      </c>
      <c r="F43" s="93" t="s">
        <v>92</v>
      </c>
      <c r="I43" s="94"/>
      <c r="AO43" s="92" t="s">
        <v>104</v>
      </c>
      <c r="AP43" s="92" t="s">
        <v>102</v>
      </c>
      <c r="AQ43" s="92" t="s">
        <v>11</v>
      </c>
    </row>
    <row r="44" spans="1:43" x14ac:dyDescent="0.2">
      <c r="A44" s="5"/>
      <c r="B44" s="56" t="s">
        <v>113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11">
        <v>0</v>
      </c>
      <c r="AL45" s="11">
        <v>0</v>
      </c>
      <c r="AM45" s="11">
        <v>0</v>
      </c>
      <c r="AO45" s="16">
        <f t="shared" ref="AO45:AO60" si="42">SUM(I45:AN45)</f>
        <v>0</v>
      </c>
      <c r="AP45" s="17">
        <f t="shared" ref="AP45:AP60" si="43">SUM(I45:AM45)*E45</f>
        <v>0</v>
      </c>
      <c r="AQ45" s="16">
        <f t="shared" ref="AQ45:AQ60" si="44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5">J21-J77</f>
        <v>0</v>
      </c>
      <c r="K46" s="11">
        <f t="shared" si="45"/>
        <v>0</v>
      </c>
      <c r="L46" s="11">
        <f t="shared" si="45"/>
        <v>0</v>
      </c>
      <c r="M46" s="11">
        <f t="shared" si="45"/>
        <v>0</v>
      </c>
      <c r="N46" s="11">
        <f t="shared" si="45"/>
        <v>0</v>
      </c>
      <c r="O46" s="11">
        <f t="shared" si="45"/>
        <v>0</v>
      </c>
      <c r="P46" s="11">
        <f t="shared" si="45"/>
        <v>0</v>
      </c>
      <c r="Q46" s="11">
        <f t="shared" si="45"/>
        <v>0</v>
      </c>
      <c r="R46" s="11">
        <f t="shared" si="45"/>
        <v>0</v>
      </c>
      <c r="S46" s="11">
        <f t="shared" si="45"/>
        <v>0</v>
      </c>
      <c r="T46" s="11">
        <f t="shared" si="45"/>
        <v>0</v>
      </c>
      <c r="U46" s="11">
        <f t="shared" si="45"/>
        <v>0</v>
      </c>
      <c r="V46" s="11">
        <f t="shared" si="45"/>
        <v>0</v>
      </c>
      <c r="W46" s="11">
        <f t="shared" si="45"/>
        <v>0</v>
      </c>
      <c r="X46" s="11">
        <f t="shared" si="45"/>
        <v>0</v>
      </c>
      <c r="Y46" s="11">
        <f t="shared" si="45"/>
        <v>0</v>
      </c>
      <c r="Z46" s="11">
        <f t="shared" si="45"/>
        <v>0</v>
      </c>
      <c r="AA46" s="11">
        <f t="shared" si="45"/>
        <v>0</v>
      </c>
      <c r="AB46" s="11">
        <f t="shared" si="45"/>
        <v>0</v>
      </c>
      <c r="AC46" s="11">
        <f t="shared" si="45"/>
        <v>0</v>
      </c>
      <c r="AD46" s="11">
        <f t="shared" si="45"/>
        <v>0</v>
      </c>
      <c r="AE46" s="11">
        <f t="shared" si="45"/>
        <v>0</v>
      </c>
      <c r="AF46" s="11">
        <f t="shared" si="45"/>
        <v>0</v>
      </c>
      <c r="AG46" s="11">
        <f t="shared" si="45"/>
        <v>0</v>
      </c>
      <c r="AH46" s="11">
        <f t="shared" si="45"/>
        <v>0</v>
      </c>
      <c r="AI46" s="11">
        <f t="shared" si="45"/>
        <v>0</v>
      </c>
      <c r="AJ46" s="11">
        <f t="shared" si="45"/>
        <v>0</v>
      </c>
      <c r="AK46" s="11">
        <v>0</v>
      </c>
      <c r="AL46" s="11">
        <v>0</v>
      </c>
      <c r="AM46" s="11">
        <v>0</v>
      </c>
      <c r="AO46" s="16">
        <f t="shared" si="42"/>
        <v>0</v>
      </c>
      <c r="AP46" s="17">
        <f t="shared" si="43"/>
        <v>0</v>
      </c>
      <c r="AQ46" s="16">
        <f t="shared" si="44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11">
        <v>0</v>
      </c>
      <c r="AL47" s="11">
        <v>0</v>
      </c>
      <c r="AM47" s="11">
        <v>0</v>
      </c>
      <c r="AO47" s="16">
        <f t="shared" si="42"/>
        <v>0</v>
      </c>
      <c r="AP47" s="17">
        <f t="shared" si="43"/>
        <v>0</v>
      </c>
      <c r="AQ47" s="16">
        <f t="shared" si="44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11">
        <v>0</v>
      </c>
      <c r="AL48" s="11">
        <v>0</v>
      </c>
      <c r="AM48" s="11">
        <v>0</v>
      </c>
      <c r="AO48" s="16">
        <f t="shared" si="42"/>
        <v>0</v>
      </c>
      <c r="AP48" s="17">
        <f t="shared" si="43"/>
        <v>0</v>
      </c>
      <c r="AQ48" s="16">
        <f t="shared" si="44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f t="shared" si="48"/>
        <v>0</v>
      </c>
      <c r="R49" s="11">
        <f t="shared" si="48"/>
        <v>0</v>
      </c>
      <c r="S49" s="11">
        <f t="shared" si="48"/>
        <v>0</v>
      </c>
      <c r="T49" s="11">
        <f t="shared" si="48"/>
        <v>0</v>
      </c>
      <c r="U49" s="11">
        <f t="shared" si="48"/>
        <v>0</v>
      </c>
      <c r="V49" s="11">
        <f t="shared" si="48"/>
        <v>0</v>
      </c>
      <c r="W49" s="11">
        <f t="shared" si="48"/>
        <v>0</v>
      </c>
      <c r="X49" s="11">
        <f t="shared" si="48"/>
        <v>0</v>
      </c>
      <c r="Y49" s="11">
        <f t="shared" si="48"/>
        <v>0</v>
      </c>
      <c r="Z49" s="11">
        <f t="shared" si="48"/>
        <v>0</v>
      </c>
      <c r="AA49" s="11">
        <f t="shared" si="48"/>
        <v>0</v>
      </c>
      <c r="AB49" s="11">
        <f t="shared" si="48"/>
        <v>0</v>
      </c>
      <c r="AC49" s="11">
        <f t="shared" si="48"/>
        <v>0</v>
      </c>
      <c r="AD49" s="11">
        <f t="shared" si="48"/>
        <v>0</v>
      </c>
      <c r="AE49" s="11">
        <f t="shared" si="48"/>
        <v>0</v>
      </c>
      <c r="AF49" s="11">
        <f t="shared" si="48"/>
        <v>0</v>
      </c>
      <c r="AG49" s="11">
        <f t="shared" si="48"/>
        <v>0</v>
      </c>
      <c r="AH49" s="11">
        <f t="shared" si="48"/>
        <v>0</v>
      </c>
      <c r="AI49" s="11">
        <f t="shared" si="48"/>
        <v>0</v>
      </c>
      <c r="AJ49" s="11">
        <f t="shared" si="48"/>
        <v>0</v>
      </c>
      <c r="AK49" s="11">
        <v>0</v>
      </c>
      <c r="AL49" s="11">
        <v>0</v>
      </c>
      <c r="AM49" s="11">
        <v>0</v>
      </c>
      <c r="AO49" s="16">
        <f t="shared" si="42"/>
        <v>15000</v>
      </c>
      <c r="AP49" s="17">
        <f t="shared" si="43"/>
        <v>1200</v>
      </c>
      <c r="AQ49" s="16">
        <f t="shared" si="44"/>
        <v>75</v>
      </c>
    </row>
    <row r="50" spans="2:43" x14ac:dyDescent="0.2">
      <c r="C50" s="1" t="s">
        <v>109</v>
      </c>
      <c r="D50" s="1" t="s">
        <v>110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f t="shared" si="49"/>
        <v>0</v>
      </c>
      <c r="R50" s="11">
        <f t="shared" si="49"/>
        <v>0</v>
      </c>
      <c r="S50" s="11">
        <f t="shared" si="49"/>
        <v>0</v>
      </c>
      <c r="T50" s="11">
        <f t="shared" si="49"/>
        <v>0</v>
      </c>
      <c r="U50" s="11">
        <f t="shared" si="49"/>
        <v>0</v>
      </c>
      <c r="V50" s="11">
        <f t="shared" si="49"/>
        <v>0</v>
      </c>
      <c r="W50" s="11">
        <f t="shared" si="49"/>
        <v>0</v>
      </c>
      <c r="X50" s="11">
        <f t="shared" si="49"/>
        <v>0</v>
      </c>
      <c r="Y50" s="11">
        <f t="shared" si="49"/>
        <v>0</v>
      </c>
      <c r="Z50" s="11">
        <f t="shared" si="49"/>
        <v>0</v>
      </c>
      <c r="AA50" s="11">
        <f t="shared" si="49"/>
        <v>0</v>
      </c>
      <c r="AB50" s="11">
        <f t="shared" si="49"/>
        <v>0</v>
      </c>
      <c r="AC50" s="11">
        <f t="shared" si="49"/>
        <v>0</v>
      </c>
      <c r="AD50" s="11">
        <f t="shared" si="49"/>
        <v>0</v>
      </c>
      <c r="AE50" s="11">
        <f t="shared" si="49"/>
        <v>0</v>
      </c>
      <c r="AF50" s="11">
        <f t="shared" si="49"/>
        <v>0</v>
      </c>
      <c r="AG50" s="11">
        <f t="shared" si="49"/>
        <v>0</v>
      </c>
      <c r="AH50" s="11">
        <f t="shared" si="49"/>
        <v>0</v>
      </c>
      <c r="AI50" s="11">
        <f t="shared" si="49"/>
        <v>0</v>
      </c>
      <c r="AJ50" s="11">
        <f t="shared" si="49"/>
        <v>0</v>
      </c>
      <c r="AK50" s="11">
        <v>0</v>
      </c>
      <c r="AL50" s="11">
        <v>0</v>
      </c>
      <c r="AM50" s="11">
        <v>0</v>
      </c>
      <c r="AO50" s="16">
        <f>SUM(I50:AN50)</f>
        <v>35482</v>
      </c>
      <c r="AP50" s="17">
        <f>SUM(I50:AM50)*E50</f>
        <v>2838.56</v>
      </c>
      <c r="AQ50" s="16">
        <f>SUM(I50:AM50)*F50</f>
        <v>177.41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11">
        <v>0</v>
      </c>
      <c r="AL51" s="11">
        <v>0</v>
      </c>
      <c r="AM51" s="11">
        <v>0</v>
      </c>
      <c r="AO51" s="16">
        <f t="shared" si="42"/>
        <v>0</v>
      </c>
      <c r="AP51" s="17">
        <f t="shared" si="43"/>
        <v>0</v>
      </c>
      <c r="AQ51" s="16">
        <f t="shared" si="44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11">
        <v>0</v>
      </c>
      <c r="AL52" s="11">
        <v>0</v>
      </c>
      <c r="AM52" s="11">
        <v>0</v>
      </c>
      <c r="AO52" s="16">
        <f t="shared" si="42"/>
        <v>0</v>
      </c>
      <c r="AP52" s="17">
        <f t="shared" si="43"/>
        <v>0</v>
      </c>
      <c r="AQ52" s="16">
        <f t="shared" si="44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11">
        <v>0</v>
      </c>
      <c r="AL53" s="11">
        <v>0</v>
      </c>
      <c r="AM53" s="11">
        <v>0</v>
      </c>
      <c r="AO53" s="16">
        <f t="shared" si="42"/>
        <v>0</v>
      </c>
      <c r="AP53" s="17">
        <f t="shared" si="43"/>
        <v>0</v>
      </c>
      <c r="AQ53" s="16">
        <f t="shared" si="44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11">
        <v>0</v>
      </c>
      <c r="AL54" s="11">
        <v>0</v>
      </c>
      <c r="AM54" s="11">
        <v>0</v>
      </c>
      <c r="AO54" s="16">
        <f t="shared" si="42"/>
        <v>0</v>
      </c>
      <c r="AP54" s="17">
        <f t="shared" si="43"/>
        <v>0</v>
      </c>
      <c r="AQ54" s="16">
        <f t="shared" si="44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11">
        <v>0</v>
      </c>
      <c r="AL55" s="11">
        <v>0</v>
      </c>
      <c r="AM55" s="11">
        <v>0</v>
      </c>
      <c r="AO55" s="16">
        <f t="shared" si="42"/>
        <v>0</v>
      </c>
      <c r="AP55" s="17">
        <f t="shared" si="43"/>
        <v>0</v>
      </c>
      <c r="AQ55" s="16">
        <f t="shared" si="44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11">
        <v>0</v>
      </c>
      <c r="AL56" s="11">
        <v>0</v>
      </c>
      <c r="AM56" s="11">
        <v>0</v>
      </c>
      <c r="AO56" s="16">
        <f t="shared" si="42"/>
        <v>0</v>
      </c>
      <c r="AP56" s="17">
        <f t="shared" si="43"/>
        <v>0</v>
      </c>
      <c r="AQ56" s="16">
        <f t="shared" si="44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f t="shared" si="56"/>
        <v>0</v>
      </c>
      <c r="R57" s="11">
        <f t="shared" si="56"/>
        <v>0</v>
      </c>
      <c r="S57" s="11">
        <f t="shared" si="56"/>
        <v>0</v>
      </c>
      <c r="T57" s="11">
        <f t="shared" si="56"/>
        <v>0</v>
      </c>
      <c r="U57" s="11">
        <f t="shared" si="56"/>
        <v>0</v>
      </c>
      <c r="V57" s="11">
        <f t="shared" si="56"/>
        <v>0</v>
      </c>
      <c r="W57" s="11">
        <f t="shared" si="56"/>
        <v>0</v>
      </c>
      <c r="X57" s="11">
        <f t="shared" si="56"/>
        <v>0</v>
      </c>
      <c r="Y57" s="11">
        <f t="shared" si="56"/>
        <v>0</v>
      </c>
      <c r="Z57" s="11">
        <f t="shared" si="56"/>
        <v>0</v>
      </c>
      <c r="AA57" s="11">
        <f t="shared" si="56"/>
        <v>0</v>
      </c>
      <c r="AB57" s="11">
        <f t="shared" si="56"/>
        <v>0</v>
      </c>
      <c r="AC57" s="11">
        <f t="shared" si="56"/>
        <v>0</v>
      </c>
      <c r="AD57" s="11">
        <f t="shared" si="56"/>
        <v>0</v>
      </c>
      <c r="AE57" s="11">
        <f t="shared" si="56"/>
        <v>0</v>
      </c>
      <c r="AF57" s="11">
        <f t="shared" si="56"/>
        <v>0</v>
      </c>
      <c r="AG57" s="11">
        <f t="shared" si="56"/>
        <v>0</v>
      </c>
      <c r="AH57" s="11">
        <f t="shared" si="56"/>
        <v>0</v>
      </c>
      <c r="AI57" s="11">
        <f t="shared" si="56"/>
        <v>0</v>
      </c>
      <c r="AJ57" s="11">
        <f t="shared" si="56"/>
        <v>0</v>
      </c>
      <c r="AK57" s="11">
        <v>0</v>
      </c>
      <c r="AL57" s="11">
        <v>0</v>
      </c>
      <c r="AM57" s="11">
        <v>0</v>
      </c>
      <c r="AO57" s="16">
        <f t="shared" si="42"/>
        <v>35235</v>
      </c>
      <c r="AP57" s="17">
        <f t="shared" si="43"/>
        <v>3523.5</v>
      </c>
      <c r="AQ57" s="16">
        <f t="shared" si="44"/>
        <v>352.35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J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f t="shared" si="57"/>
        <v>0</v>
      </c>
      <c r="R58" s="11">
        <f t="shared" si="57"/>
        <v>0</v>
      </c>
      <c r="S58" s="11">
        <f t="shared" si="57"/>
        <v>0</v>
      </c>
      <c r="T58" s="11">
        <f t="shared" si="57"/>
        <v>0</v>
      </c>
      <c r="U58" s="11">
        <f t="shared" si="57"/>
        <v>0</v>
      </c>
      <c r="V58" s="11">
        <f t="shared" si="57"/>
        <v>0</v>
      </c>
      <c r="W58" s="11">
        <f t="shared" si="57"/>
        <v>0</v>
      </c>
      <c r="X58" s="11">
        <f t="shared" si="57"/>
        <v>0</v>
      </c>
      <c r="Y58" s="11">
        <f t="shared" si="57"/>
        <v>0</v>
      </c>
      <c r="Z58" s="11">
        <f t="shared" si="57"/>
        <v>0</v>
      </c>
      <c r="AA58" s="11">
        <f t="shared" si="57"/>
        <v>0</v>
      </c>
      <c r="AB58" s="11">
        <f t="shared" si="57"/>
        <v>0</v>
      </c>
      <c r="AC58" s="11">
        <f t="shared" si="57"/>
        <v>0</v>
      </c>
      <c r="AD58" s="11">
        <f t="shared" si="57"/>
        <v>0</v>
      </c>
      <c r="AE58" s="11">
        <f t="shared" si="57"/>
        <v>0</v>
      </c>
      <c r="AF58" s="11">
        <f t="shared" si="57"/>
        <v>0</v>
      </c>
      <c r="AG58" s="11">
        <f t="shared" si="57"/>
        <v>0</v>
      </c>
      <c r="AH58" s="11">
        <f t="shared" si="57"/>
        <v>0</v>
      </c>
      <c r="AI58" s="11">
        <f t="shared" si="57"/>
        <v>0</v>
      </c>
      <c r="AJ58" s="11">
        <f t="shared" si="57"/>
        <v>0</v>
      </c>
      <c r="AK58" s="11">
        <v>0</v>
      </c>
      <c r="AL58" s="11">
        <v>0</v>
      </c>
      <c r="AM58" s="11">
        <v>0</v>
      </c>
      <c r="AO58" s="16">
        <f t="shared" si="42"/>
        <v>39765</v>
      </c>
      <c r="AP58" s="17">
        <f t="shared" si="43"/>
        <v>3976.5</v>
      </c>
      <c r="AQ58" s="16">
        <f t="shared" si="44"/>
        <v>397.65000000000003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11">
        <v>0</v>
      </c>
      <c r="AL59" s="11">
        <v>0</v>
      </c>
      <c r="AM59" s="11">
        <v>0</v>
      </c>
      <c r="AO59" s="16">
        <f t="shared" si="42"/>
        <v>0</v>
      </c>
      <c r="AP59" s="17">
        <f t="shared" si="43"/>
        <v>0</v>
      </c>
      <c r="AQ59" s="16">
        <f t="shared" si="44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59">
        <v>0</v>
      </c>
      <c r="AL60" s="59">
        <v>0</v>
      </c>
      <c r="AM60" s="59">
        <v>0</v>
      </c>
      <c r="AO60" s="60">
        <f t="shared" si="42"/>
        <v>0</v>
      </c>
      <c r="AP60" s="66">
        <f t="shared" si="43"/>
        <v>0</v>
      </c>
      <c r="AQ60" s="60">
        <f t="shared" si="44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0</v>
      </c>
      <c r="R61" s="20">
        <f t="shared" si="59"/>
        <v>0</v>
      </c>
      <c r="S61" s="20">
        <f t="shared" si="59"/>
        <v>0</v>
      </c>
      <c r="T61" s="20">
        <f t="shared" si="59"/>
        <v>0</v>
      </c>
      <c r="U61" s="20">
        <f t="shared" si="59"/>
        <v>0</v>
      </c>
      <c r="V61" s="20">
        <f t="shared" si="59"/>
        <v>0</v>
      </c>
      <c r="W61" s="20">
        <f t="shared" si="59"/>
        <v>0</v>
      </c>
      <c r="X61" s="20">
        <f t="shared" si="59"/>
        <v>0</v>
      </c>
      <c r="Y61" s="20">
        <f t="shared" si="59"/>
        <v>0</v>
      </c>
      <c r="Z61" s="20">
        <f t="shared" si="59"/>
        <v>0</v>
      </c>
      <c r="AA61" s="20">
        <f t="shared" si="59"/>
        <v>0</v>
      </c>
      <c r="AB61" s="20">
        <f t="shared" si="59"/>
        <v>0</v>
      </c>
      <c r="AC61" s="20">
        <f t="shared" si="59"/>
        <v>0</v>
      </c>
      <c r="AD61" s="20">
        <f t="shared" si="59"/>
        <v>0</v>
      </c>
      <c r="AE61" s="20">
        <f t="shared" si="59"/>
        <v>0</v>
      </c>
      <c r="AF61" s="20">
        <f t="shared" si="59"/>
        <v>0</v>
      </c>
      <c r="AG61" s="20">
        <f t="shared" si="59"/>
        <v>0</v>
      </c>
      <c r="AH61" s="20">
        <f t="shared" si="59"/>
        <v>0</v>
      </c>
      <c r="AI61" s="20">
        <f t="shared" si="59"/>
        <v>0</v>
      </c>
      <c r="AJ61" s="20">
        <f t="shared" si="59"/>
        <v>0</v>
      </c>
      <c r="AK61" s="89">
        <f t="shared" si="59"/>
        <v>0</v>
      </c>
      <c r="AL61" s="89">
        <f t="shared" si="59"/>
        <v>0</v>
      </c>
      <c r="AM61" s="89">
        <f t="shared" si="59"/>
        <v>0</v>
      </c>
      <c r="AO61" s="20">
        <f>SUM(AO45:AO60)</f>
        <v>125482</v>
      </c>
      <c r="AP61" s="21">
        <f>SUM(AP45:AP60)</f>
        <v>11538.56</v>
      </c>
      <c r="AQ61" s="20">
        <f>SUM(AQ45:AQ60)</f>
        <v>1002.4100000000001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9"/>
      <c r="AL62" s="89"/>
      <c r="AM62" s="89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9"/>
      <c r="AL63" s="89"/>
      <c r="AM63" s="89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9"/>
      <c r="AL68" s="89"/>
      <c r="AM68" s="89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9"/>
      <c r="AL69" s="89"/>
      <c r="AM69" s="89"/>
    </row>
    <row r="70" spans="1:44" x14ac:dyDescent="0.2">
      <c r="AK70" s="43"/>
      <c r="AL70" s="43"/>
      <c r="AM70" s="43"/>
    </row>
    <row r="71" spans="1:44" s="91" customFormat="1" x14ac:dyDescent="0.2">
      <c r="A71" s="90" t="s">
        <v>8</v>
      </c>
      <c r="B71" s="90"/>
      <c r="E71" s="91" t="s">
        <v>83</v>
      </c>
      <c r="G71" s="91" t="s">
        <v>101</v>
      </c>
      <c r="AO71" s="92" t="s">
        <v>104</v>
      </c>
      <c r="AP71" s="92" t="s">
        <v>102</v>
      </c>
    </row>
    <row r="72" spans="1:44" x14ac:dyDescent="0.2">
      <c r="A72" s="5"/>
      <c r="B72" s="56" t="s">
        <v>115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0</v>
      </c>
      <c r="R73" s="16">
        <f t="shared" si="60"/>
        <v>0</v>
      </c>
      <c r="S73" s="16">
        <f t="shared" si="60"/>
        <v>0</v>
      </c>
      <c r="T73" s="16">
        <f t="shared" si="60"/>
        <v>0</v>
      </c>
      <c r="U73" s="16">
        <f t="shared" si="60"/>
        <v>0</v>
      </c>
      <c r="V73" s="16">
        <f t="shared" si="60"/>
        <v>0</v>
      </c>
      <c r="W73" s="16">
        <f t="shared" si="60"/>
        <v>0</v>
      </c>
      <c r="X73" s="16">
        <f t="shared" si="60"/>
        <v>0</v>
      </c>
      <c r="Y73" s="16">
        <f t="shared" si="60"/>
        <v>0</v>
      </c>
      <c r="Z73" s="16">
        <f t="shared" si="60"/>
        <v>0</v>
      </c>
      <c r="AA73" s="16">
        <f t="shared" si="60"/>
        <v>0</v>
      </c>
      <c r="AB73" s="16">
        <f t="shared" si="60"/>
        <v>0</v>
      </c>
      <c r="AC73" s="16">
        <f t="shared" si="60"/>
        <v>0</v>
      </c>
      <c r="AD73" s="16">
        <f t="shared" si="60"/>
        <v>0</v>
      </c>
      <c r="AE73" s="16">
        <f t="shared" si="60"/>
        <v>0</v>
      </c>
      <c r="AF73" s="16">
        <f t="shared" si="60"/>
        <v>0</v>
      </c>
      <c r="AG73" s="16">
        <f t="shared" si="60"/>
        <v>0</v>
      </c>
      <c r="AH73" s="16">
        <f t="shared" si="60"/>
        <v>0</v>
      </c>
      <c r="AI73" s="16">
        <f t="shared" si="60"/>
        <v>0</v>
      </c>
      <c r="AJ73" s="16">
        <f t="shared" si="60"/>
        <v>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124479.59</v>
      </c>
      <c r="AP73" s="17">
        <f>AP17+AP33+AP36+AP39+AP61+AP64+AP67-AP91-AP94-AP97-AP100-AP103+(MAX((SUM(AO73:AO103)-AO91),SUM(AO61:AO69),SUM(AO33:AO41,AO17))*G73)</f>
        <v>-29851.642000000458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56" t="s">
        <v>112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f t="shared" si="61"/>
        <v>5000</v>
      </c>
      <c r="R80" s="11">
        <f t="shared" si="61"/>
        <v>5000</v>
      </c>
      <c r="S80" s="11">
        <f t="shared" si="61"/>
        <v>5000</v>
      </c>
      <c r="T80" s="11">
        <f t="shared" si="61"/>
        <v>5000</v>
      </c>
      <c r="U80" s="11">
        <f t="shared" si="61"/>
        <v>5000</v>
      </c>
      <c r="V80" s="11">
        <f t="shared" si="61"/>
        <v>5000</v>
      </c>
      <c r="W80" s="11">
        <f t="shared" si="61"/>
        <v>5000</v>
      </c>
      <c r="X80" s="11">
        <f t="shared" si="61"/>
        <v>5000</v>
      </c>
      <c r="Y80" s="11">
        <f t="shared" si="61"/>
        <v>5000</v>
      </c>
      <c r="Z80" s="11">
        <f t="shared" si="61"/>
        <v>5000</v>
      </c>
      <c r="AA80" s="11">
        <f t="shared" si="61"/>
        <v>5000</v>
      </c>
      <c r="AB80" s="11">
        <f t="shared" si="61"/>
        <v>5000</v>
      </c>
      <c r="AC80" s="11">
        <f t="shared" si="61"/>
        <v>5000</v>
      </c>
      <c r="AD80" s="11">
        <f t="shared" si="61"/>
        <v>5000</v>
      </c>
      <c r="AE80" s="11">
        <f t="shared" si="61"/>
        <v>5000</v>
      </c>
      <c r="AF80" s="11">
        <f t="shared" si="61"/>
        <v>5000</v>
      </c>
      <c r="AG80" s="11">
        <f t="shared" si="61"/>
        <v>5000</v>
      </c>
      <c r="AH80" s="11">
        <f t="shared" si="61"/>
        <v>5000</v>
      </c>
      <c r="AI80" s="11">
        <f t="shared" si="61"/>
        <v>5000</v>
      </c>
      <c r="AJ80" s="11">
        <f t="shared" si="61"/>
        <v>5000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125000</v>
      </c>
      <c r="AP80" s="16">
        <f t="shared" si="64"/>
        <v>379875</v>
      </c>
      <c r="AR80" s="17"/>
    </row>
    <row r="81" spans="2:44" x14ac:dyDescent="0.2">
      <c r="B81" s="56"/>
      <c r="C81" s="1" t="s">
        <v>109</v>
      </c>
      <c r="D81" s="1" t="s">
        <v>110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f t="shared" si="61"/>
        <v>15000</v>
      </c>
      <c r="R81" s="11">
        <f t="shared" si="61"/>
        <v>15000</v>
      </c>
      <c r="S81" s="11">
        <f t="shared" si="61"/>
        <v>15000</v>
      </c>
      <c r="T81" s="11">
        <f t="shared" si="61"/>
        <v>15000</v>
      </c>
      <c r="U81" s="11">
        <f t="shared" si="61"/>
        <v>15000</v>
      </c>
      <c r="V81" s="11">
        <f t="shared" si="61"/>
        <v>15000</v>
      </c>
      <c r="W81" s="11">
        <f t="shared" si="61"/>
        <v>15000</v>
      </c>
      <c r="X81" s="11">
        <f t="shared" si="61"/>
        <v>15000</v>
      </c>
      <c r="Y81" s="11">
        <f t="shared" si="61"/>
        <v>15000</v>
      </c>
      <c r="Z81" s="11">
        <f t="shared" si="61"/>
        <v>15000</v>
      </c>
      <c r="AA81" s="11">
        <f t="shared" si="61"/>
        <v>15000</v>
      </c>
      <c r="AB81" s="11">
        <f t="shared" si="61"/>
        <v>15000</v>
      </c>
      <c r="AC81" s="11">
        <f t="shared" si="61"/>
        <v>15000</v>
      </c>
      <c r="AD81" s="11">
        <f t="shared" si="61"/>
        <v>15000</v>
      </c>
      <c r="AE81" s="11">
        <f t="shared" si="61"/>
        <v>15000</v>
      </c>
      <c r="AF81" s="11">
        <f t="shared" si="61"/>
        <v>15000</v>
      </c>
      <c r="AG81" s="11">
        <f t="shared" si="61"/>
        <v>15000</v>
      </c>
      <c r="AH81" s="11">
        <f t="shared" si="61"/>
        <v>15000</v>
      </c>
      <c r="AI81" s="11">
        <f t="shared" si="61"/>
        <v>15000</v>
      </c>
      <c r="AJ81" s="11">
        <f t="shared" si="61"/>
        <v>15000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384518</v>
      </c>
      <c r="AP81" s="16">
        <f t="shared" si="64"/>
        <v>1168550.202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f t="shared" si="66"/>
        <v>5000</v>
      </c>
      <c r="R88" s="11">
        <f t="shared" si="66"/>
        <v>5000</v>
      </c>
      <c r="S88" s="11">
        <f t="shared" si="66"/>
        <v>5000</v>
      </c>
      <c r="T88" s="11">
        <f t="shared" si="66"/>
        <v>5000</v>
      </c>
      <c r="U88" s="11">
        <f t="shared" si="66"/>
        <v>5000</v>
      </c>
      <c r="V88" s="11">
        <f t="shared" si="66"/>
        <v>5000</v>
      </c>
      <c r="W88" s="11">
        <f t="shared" si="66"/>
        <v>5000</v>
      </c>
      <c r="X88" s="11">
        <f t="shared" si="66"/>
        <v>5000</v>
      </c>
      <c r="Y88" s="11">
        <f t="shared" si="66"/>
        <v>5000</v>
      </c>
      <c r="Z88" s="11">
        <f t="shared" si="66"/>
        <v>5000</v>
      </c>
      <c r="AA88" s="11">
        <f t="shared" si="66"/>
        <v>5000</v>
      </c>
      <c r="AB88" s="11">
        <f t="shared" si="66"/>
        <v>5000</v>
      </c>
      <c r="AC88" s="11">
        <f t="shared" si="66"/>
        <v>5000</v>
      </c>
      <c r="AD88" s="11">
        <f t="shared" si="66"/>
        <v>5000</v>
      </c>
      <c r="AE88" s="11">
        <f t="shared" si="66"/>
        <v>5000</v>
      </c>
      <c r="AF88" s="11">
        <f t="shared" si="66"/>
        <v>5000</v>
      </c>
      <c r="AG88" s="11">
        <f t="shared" si="66"/>
        <v>5000</v>
      </c>
      <c r="AH88" s="11">
        <f t="shared" si="66"/>
        <v>5000</v>
      </c>
      <c r="AI88" s="11">
        <f t="shared" si="66"/>
        <v>5000</v>
      </c>
      <c r="AJ88" s="11">
        <f t="shared" si="66"/>
        <v>5000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138490</v>
      </c>
      <c r="AP88" s="16">
        <f t="shared" si="64"/>
        <v>420871.11000000004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f t="shared" si="66"/>
        <v>20000</v>
      </c>
      <c r="R89" s="11">
        <f t="shared" si="66"/>
        <v>20000</v>
      </c>
      <c r="S89" s="11">
        <f t="shared" si="66"/>
        <v>20000</v>
      </c>
      <c r="T89" s="11">
        <f t="shared" si="66"/>
        <v>20000</v>
      </c>
      <c r="U89" s="11">
        <f t="shared" si="66"/>
        <v>20000</v>
      </c>
      <c r="V89" s="11">
        <f t="shared" si="66"/>
        <v>20000</v>
      </c>
      <c r="W89" s="11">
        <f t="shared" si="66"/>
        <v>20000</v>
      </c>
      <c r="X89" s="11">
        <f t="shared" si="66"/>
        <v>20000</v>
      </c>
      <c r="Y89" s="11">
        <f t="shared" si="66"/>
        <v>20000</v>
      </c>
      <c r="Z89" s="11">
        <f t="shared" si="66"/>
        <v>20000</v>
      </c>
      <c r="AA89" s="11">
        <f t="shared" si="66"/>
        <v>20000</v>
      </c>
      <c r="AB89" s="11">
        <f t="shared" si="66"/>
        <v>20000</v>
      </c>
      <c r="AC89" s="11">
        <f t="shared" si="66"/>
        <v>20000</v>
      </c>
      <c r="AD89" s="11">
        <f t="shared" si="66"/>
        <v>20000</v>
      </c>
      <c r="AE89" s="11">
        <f t="shared" si="66"/>
        <v>20000</v>
      </c>
      <c r="AF89" s="11">
        <f t="shared" si="66"/>
        <v>20000</v>
      </c>
      <c r="AG89" s="11">
        <f t="shared" si="66"/>
        <v>20000</v>
      </c>
      <c r="AH89" s="11">
        <f t="shared" si="66"/>
        <v>20000</v>
      </c>
      <c r="AI89" s="11">
        <f t="shared" si="66"/>
        <v>20000</v>
      </c>
      <c r="AJ89" s="11">
        <f t="shared" si="66"/>
        <v>20000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486510</v>
      </c>
      <c r="AP89" s="64">
        <f>SUM(I89:AM89)*E89</f>
        <v>1478503.8900000001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6">
        <f t="shared" si="66"/>
        <v>0</v>
      </c>
      <c r="AL90" s="96">
        <f t="shared" si="66"/>
        <v>0</v>
      </c>
      <c r="AM90" s="96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45000</v>
      </c>
      <c r="W91" s="58">
        <f t="shared" si="67"/>
        <v>45000</v>
      </c>
      <c r="X91" s="58">
        <f t="shared" si="67"/>
        <v>45000</v>
      </c>
      <c r="Y91" s="58">
        <f t="shared" si="67"/>
        <v>45000</v>
      </c>
      <c r="Z91" s="58">
        <f t="shared" si="67"/>
        <v>45000</v>
      </c>
      <c r="AA91" s="58">
        <f t="shared" si="67"/>
        <v>45000</v>
      </c>
      <c r="AB91" s="58">
        <f t="shared" si="67"/>
        <v>45000</v>
      </c>
      <c r="AC91" s="58">
        <f t="shared" si="67"/>
        <v>45000</v>
      </c>
      <c r="AD91" s="58">
        <f t="shared" si="67"/>
        <v>45000</v>
      </c>
      <c r="AE91" s="58">
        <f t="shared" si="67"/>
        <v>45000</v>
      </c>
      <c r="AF91" s="58">
        <f t="shared" si="67"/>
        <v>45000</v>
      </c>
      <c r="AG91" s="58">
        <f t="shared" si="67"/>
        <v>45000</v>
      </c>
      <c r="AH91" s="58">
        <f t="shared" si="67"/>
        <v>45000</v>
      </c>
      <c r="AI91" s="58">
        <f t="shared" si="67"/>
        <v>45000</v>
      </c>
      <c r="AJ91" s="58">
        <f t="shared" si="67"/>
        <v>45000</v>
      </c>
      <c r="AK91" s="88">
        <f t="shared" si="67"/>
        <v>0</v>
      </c>
      <c r="AL91" s="88">
        <f t="shared" si="67"/>
        <v>0</v>
      </c>
      <c r="AM91" s="88">
        <f t="shared" si="67"/>
        <v>0</v>
      </c>
      <c r="AO91" s="20">
        <f>SUM(AO76:AO90)</f>
        <v>1134518</v>
      </c>
      <c r="AP91" s="20">
        <f>SUM(AP76:AP90)</f>
        <v>3447800.2020000005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0" t="s">
        <v>79</v>
      </c>
      <c r="AL105" s="121"/>
      <c r="AM105" s="121"/>
      <c r="AN105" s="121"/>
      <c r="AO105" s="121"/>
      <c r="AP105" s="122"/>
    </row>
    <row r="106" spans="2:42" x14ac:dyDescent="0.2">
      <c r="AK106" s="68"/>
      <c r="AL106" s="69"/>
      <c r="AM106" s="69"/>
      <c r="AN106" s="69"/>
      <c r="AO106" s="80" t="s">
        <v>2</v>
      </c>
      <c r="AP106" s="81" t="s">
        <v>102</v>
      </c>
    </row>
    <row r="107" spans="2:42" x14ac:dyDescent="0.2">
      <c r="AK107" s="82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125482</v>
      </c>
      <c r="AP111" s="71">
        <f>AP61</f>
        <v>11538.56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5" x14ac:dyDescent="0.2">
      <c r="AK113" s="70"/>
      <c r="AL113" s="27"/>
      <c r="AM113" s="27"/>
      <c r="AN113" s="27"/>
      <c r="AO113" s="27"/>
      <c r="AP113" s="74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1134518</v>
      </c>
      <c r="AP114" s="75">
        <f>SUM(AP75:AP103)-AP91</f>
        <v>3447800.2020000005</v>
      </c>
    </row>
    <row r="115" spans="37:45" x14ac:dyDescent="0.2">
      <c r="AK115" s="70" t="s">
        <v>75</v>
      </c>
      <c r="AL115" s="27"/>
      <c r="AM115" s="27"/>
      <c r="AN115" s="27"/>
      <c r="AO115" s="64">
        <f>AO73</f>
        <v>124479.59</v>
      </c>
      <c r="AP115" s="71">
        <f>AP73</f>
        <v>-29851.642000000458</v>
      </c>
    </row>
    <row r="116" spans="37:45" x14ac:dyDescent="0.2">
      <c r="AK116" s="70"/>
      <c r="AL116" s="27"/>
      <c r="AM116" s="27"/>
      <c r="AN116" s="27"/>
      <c r="AO116" s="27"/>
      <c r="AP116" s="74"/>
    </row>
    <row r="117" spans="37:45" x14ac:dyDescent="0.2">
      <c r="AK117" s="70"/>
      <c r="AL117" s="27" t="s">
        <v>77</v>
      </c>
      <c r="AM117" s="27"/>
      <c r="AN117" s="27"/>
      <c r="AO117" s="64">
        <f>AQ61</f>
        <v>1002.4100000000001</v>
      </c>
      <c r="AP117" s="74"/>
    </row>
    <row r="118" spans="37:45" x14ac:dyDescent="0.2">
      <c r="AK118" s="70"/>
      <c r="AL118" s="27" t="s">
        <v>78</v>
      </c>
      <c r="AM118" s="27"/>
      <c r="AN118" s="27"/>
      <c r="AO118" s="64">
        <f>-AO60</f>
        <v>0</v>
      </c>
      <c r="AP118" s="74"/>
    </row>
    <row r="119" spans="37:45" x14ac:dyDescent="0.2">
      <c r="AK119" s="70"/>
      <c r="AL119" s="97" t="s">
        <v>12</v>
      </c>
      <c r="AM119" s="97"/>
      <c r="AN119" s="97"/>
      <c r="AO119" s="98">
        <f>SUM(AO107:AO109)-SUM(AO114:AO115)-AO117-AO118</f>
        <v>-8.390088623855263E-11</v>
      </c>
      <c r="AP119" s="74"/>
    </row>
    <row r="120" spans="37:45" x14ac:dyDescent="0.2">
      <c r="AK120" s="70"/>
      <c r="AL120" s="27"/>
      <c r="AM120" s="27"/>
      <c r="AN120" s="27"/>
      <c r="AO120" s="27"/>
      <c r="AP120" s="74"/>
    </row>
    <row r="121" spans="37:45" x14ac:dyDescent="0.2">
      <c r="AK121" s="76"/>
      <c r="AL121" s="77"/>
      <c r="AM121" s="77"/>
      <c r="AN121" s="77"/>
      <c r="AO121" s="78" t="s">
        <v>107</v>
      </c>
      <c r="AP121" s="79">
        <f>-(SUM(AP107:AP112)-SUM(AP114:AP115))</f>
        <v>50400</v>
      </c>
      <c r="AR121" s="16">
        <f>MAX((SUM(AO73:AO103)-AO91),SUM(AO61:AO70),SUM(AO17,AO33,AO34:AO42))*0.04</f>
        <v>50400</v>
      </c>
      <c r="AS121" s="1" t="s">
        <v>111</v>
      </c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 01 trial</vt:lpstr>
      <vt:lpstr>Jan 01 Est</vt:lpstr>
      <vt:lpstr>Feb 01 Est</vt:lpstr>
      <vt:lpstr>'Feb 01 Est'!Print_Area</vt:lpstr>
      <vt:lpstr>'Jan 01 Est'!Print_Area</vt:lpstr>
      <vt:lpstr>'Jan 01 trial'!Print_Area</vt:lpstr>
      <vt:lpstr>'Jan 01 trial'!Print_Titles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2001-02-07T23:39:39Z</cp:lastPrinted>
  <dcterms:created xsi:type="dcterms:W3CDTF">2001-01-04T18:32:47Z</dcterms:created>
  <dcterms:modified xsi:type="dcterms:W3CDTF">2023-09-10T15:07:59Z</dcterms:modified>
</cp:coreProperties>
</file>