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32" yWindow="-108" windowWidth="14892" windowHeight="8856"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Analysis'!$A$1:$N$41</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K8" i="10"/>
  <c r="N8" i="10"/>
  <c r="K9" i="10"/>
  <c r="N9" i="10"/>
  <c r="K10" i="10"/>
  <c r="N10" i="10"/>
  <c r="N11" i="10"/>
  <c r="K12" i="10"/>
  <c r="N12" i="10"/>
  <c r="K13" i="10"/>
  <c r="N13" i="10"/>
  <c r="K14" i="10"/>
  <c r="N14" i="10"/>
  <c r="K15" i="10"/>
  <c r="N15" i="10"/>
  <c r="K16"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30" i="10"/>
  <c r="L30" i="10"/>
  <c r="N32" i="10"/>
  <c r="K34" i="10"/>
  <c r="N34" i="10"/>
  <c r="K35" i="10"/>
  <c r="N35" i="10"/>
  <c r="K36" i="10"/>
  <c r="N36" i="10"/>
  <c r="K37" i="10"/>
  <c r="L37" i="10"/>
  <c r="N39"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<sst xmlns="http://schemas.openxmlformats.org/spreadsheetml/2006/main" count="597" uniqueCount="261">
  <si>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</si>
  <si>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</si>
  <si>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</si>
  <si>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</si>
  <si>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</si>
  <si>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</si>
  <si>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</si>
  <si>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</si>
  <si>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</si>
  <si>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</si>
  <si>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</si>
  <si>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</si>
  <si>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</si>
  <si>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</si>
  <si>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</si>
  <si>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</si>
  <si>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</si>
  <si>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</si>
  <si>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</si>
  <si>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</si>
  <si>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</si>
  <si>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</si>
  <si>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</si>
  <si>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</si>
  <si>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</si>
  <si>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</si>
  <si>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</si>
  <si>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</si>
  <si>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</si>
  <si>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</si>
  <si>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</si>
  <si>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</si>
  <si>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</si>
  <si>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</si>
  <si>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</si>
  <si>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</si>
  <si>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</si>
  <si>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</si>
  <si>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</si>
  <si>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</si>
  <si>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</si>
  <si>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</si>
  <si>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</si>
  <si>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</si>
  <si>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</si>
  <si>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</si>
  <si>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</si>
  <si>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</si>
  <si>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</si>
  <si>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</si>
  <si>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</si>
  <si>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</si>
  <si>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</si>
  <si>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</si>
  <si>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</si>
  <si>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</si>
  <si>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</si>
  <si>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</si>
  <si>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</si>
  <si>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</si>
  <si>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</si>
  <si>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</si>
  <si>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</si>
  <si>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</si>
  <si>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</si>
  <si>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</si>
  <si>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</si>
  <si>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</si>
  <si>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</si>
  <si>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</si>
  <si>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</si>
  <si>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</si>
  <si>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</si>
  <si>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</si>
  <si>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</si>
  <si>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</si>
  <si>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</si>
  <si>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</si>
  <si>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</si>
  <si>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</si>
  <si>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</si>
  <si>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</si>
  <si>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</si>
  <si>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</si>
  <si>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</si>
  <si>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</si>
  <si>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</si>
  <si>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</si>
  <si>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</si>
  <si>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</si>
  <si>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</si>
  <si>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</si>
  <si>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</si>
  <si>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</si>
  <si>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</si>
  <si>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</si>
  <si>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</si>
  <si>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</si>
  <si>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</si>
  <si>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</si>
  <si>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</si>
  <si>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</si>
  <si>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</si>
  <si>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</si>
  <si>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</si>
  <si>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</si>
  <si>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</si>
  <si>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</si>
  <si>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</si>
  <si>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</si>
  <si>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</si>
  <si>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</si>
  <si>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</si>
  <si>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</si>
  <si>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</si>
  <si>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</si>
  <si>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</si>
  <si>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</si>
  <si>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</si>
  <si>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</si>
  <si>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</si>
  <si>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</si>
  <si>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</si>
  <si>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</si>
  <si>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</si>
  <si>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</si>
  <si>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</si>
  <si>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</si>
  <si>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</si>
  <si>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</si>
  <si>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</si>
  <si>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</si>
  <si>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</si>
  <si>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</si>
  <si>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</si>
  <si>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</si>
  <si>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</si>
  <si>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</si>
  <si>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</si>
  <si>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</si>
  <si>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</si>
  <si>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</si>
  <si>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</si>
  <si>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</si>
  <si>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</si>
  <si>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</si>
  <si>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</si>
  <si>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</si>
  <si>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</si>
  <si>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</si>
  <si>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</si>
  <si>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</si>
  <si>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</si>
  <si>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</si>
  <si>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</si>
  <si>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</si>
  <si>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</si>
  <si>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</si>
  <si>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</si>
  <si>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</si>
  <si>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</si>
  <si>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</si>
  <si>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</si>
  <si>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</si>
  <si>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</si>
  <si>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</si>
  <si>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</si>
  <si>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</si>
  <si>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</si>
  <si>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</si>
  <si>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</si>
  <si>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</si>
  <si>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</si>
  <si>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</si>
  <si>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</si>
  <si>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</si>
  <si>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</si>
  <si>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</si>
  <si>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</si>
  <si>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</si>
  <si>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</si>
  <si>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EOG</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</si>
  <si>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</si>
  <si>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</si>
  <si>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</si>
  <si>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</si>
  <si>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</si>
  <si>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</si>
  <si>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</si>
  <si>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</si>
  <si>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</si>
  <si>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</si>
  <si>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</si>
  <si>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</si>
  <si>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</si>
  <si>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</si>
  <si>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</si>
  <si>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</si>
  <si>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</si>
  <si>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</si>
  <si>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</si>
  <si>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</si>
  <si>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</si>
  <si>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</si>
  <si>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</si>
  <si>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</si>
  <si>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</si>
  <si>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</si>
  <si>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</si>
  <si>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</si>
  <si>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</si>
  <si>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</si>
  <si>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</si>
  <si>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</si>
  <si>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</si>
  <si>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</si>
  <si>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</si>
  <si>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</si>
  <si>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</si>
  <si>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</si>
  <si>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</si>
  <si>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</si>
  <si>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</si>
  <si>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</si>
  <si>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</si>
  <si>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</si>
  <si>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</si>
  <si>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</si>
  <si>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</si>
  <si>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</si>
  <si>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</si>
  <si>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</si>
  <si>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</si>
  <si>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</si>
  <si>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</si>
  <si>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</si>
  <si>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</si>
  <si>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</si>
  <si>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McBee</t>
  </si>
  <si>
    <t>Cobra Oper</t>
  </si>
  <si>
    <t>Goldston</t>
  </si>
  <si>
    <t>Louis Dreyfus</t>
  </si>
  <si>
    <t>Dallas Prod</t>
  </si>
  <si>
    <t>Dominion Ex</t>
  </si>
  <si>
    <t>El Paso Prod</t>
  </si>
  <si>
    <t>Upstream</t>
  </si>
  <si>
    <t>CLECO Energy</t>
  </si>
  <si>
    <t>Comstock O &amp; G</t>
  </si>
  <si>
    <t>Kerr-McGee</t>
  </si>
  <si>
    <t>Marquee Corp</t>
  </si>
  <si>
    <t>Maynard Oil</t>
  </si>
  <si>
    <t>O'Conner &amp; Hew</t>
  </si>
  <si>
    <t>February, 2001</t>
  </si>
  <si>
    <t>Basin Expl.</t>
  </si>
  <si>
    <t>Cobra Oil &amp; Gas</t>
  </si>
  <si>
    <t>HS Resources</t>
  </si>
  <si>
    <t>Walter O &amp; G</t>
  </si>
  <si>
    <t>As of 02/07/01</t>
  </si>
  <si>
    <t>Cody Texas</t>
  </si>
  <si>
    <t>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</si>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</sst>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8"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
      <b/>
      <i/>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5">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27" fillId="0" borderId="0" xfId="0" applyFont="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3.2" x14ac:dyDescent="0.25"/>
  <cols>
    <col min="2" max="2" width="1.5546875" customWidth="1"/>
    <col min="3" max="3" width="10.33203125" bestFit="1" customWidth="1"/>
    <col min="4" max="4" width="10.88671875" bestFit="1" customWidth="1"/>
    <col min="5" max="5" width="2.6640625" customWidth="1"/>
    <col min="6" max="6" width="10.88671875" bestFit="1" customWidth="1"/>
    <col min="7" max="7" width="10.33203125" bestFit="1" customWidth="1"/>
    <col min="8" max="8" width="10.88671875" bestFit="1" customWidth="1"/>
    <col min="9" max="9" width="2.6640625" customWidth="1"/>
    <col min="10" max="10" width="11.44140625" bestFit="1" customWidth="1"/>
    <col min="14" max="14" width="9.109375" style="2" customWidth="1"/>
  </cols>
  <sheetData>
    <row r="1" spans="1:14" x14ac:dyDescent="0.25">
      <c r="A1" s="2" t="s">
        <v>16</v>
      </c>
    </row>
    <row r="2" spans="1:14" x14ac:dyDescent="0.25">
      <c r="A2" s="2"/>
    </row>
    <row r="3" spans="1:14" x14ac:dyDescent="0.25">
      <c r="A3" s="2" t="s">
        <v>17</v>
      </c>
    </row>
    <row r="4" spans="1:14" x14ac:dyDescent="0.25">
      <c r="A4" s="2"/>
    </row>
    <row r="5" spans="1:14" x14ac:dyDescent="0.25">
      <c r="A5" s="18" t="str">
        <f>'GC Recon'!A4</f>
        <v>July 2000</v>
      </c>
    </row>
    <row r="6" spans="1:14" x14ac:dyDescent="0.25">
      <c r="F6" t="s">
        <v>109</v>
      </c>
    </row>
    <row r="7" spans="1:14" x14ac:dyDescent="0.25">
      <c r="A7" s="2"/>
      <c r="B7" s="2"/>
      <c r="C7" s="197" t="s">
        <v>2</v>
      </c>
      <c r="D7" s="199"/>
      <c r="E7" s="2"/>
      <c r="F7" s="197" t="s">
        <v>18</v>
      </c>
      <c r="G7" s="198"/>
      <c r="H7" s="199"/>
      <c r="I7" s="2"/>
      <c r="J7" s="29" t="s">
        <v>22</v>
      </c>
      <c r="N7" s="138" t="s">
        <v>184</v>
      </c>
    </row>
    <row r="8" spans="1:14" x14ac:dyDescent="0.25">
      <c r="A8" s="2"/>
      <c r="B8" s="2"/>
      <c r="C8" s="200" t="s">
        <v>26</v>
      </c>
      <c r="D8" s="200"/>
      <c r="E8" s="2"/>
      <c r="F8" s="2"/>
      <c r="G8" s="19" t="s">
        <v>20</v>
      </c>
      <c r="H8" s="19" t="s">
        <v>21</v>
      </c>
      <c r="I8" s="19"/>
      <c r="J8" s="19"/>
      <c r="L8" t="s">
        <v>173</v>
      </c>
      <c r="N8" s="138" t="s">
        <v>185</v>
      </c>
    </row>
    <row r="9" spans="1:14" x14ac:dyDescent="0.25">
      <c r="A9" s="20" t="s">
        <v>23</v>
      </c>
      <c r="B9" s="20"/>
      <c r="C9" s="21">
        <v>0.4375</v>
      </c>
      <c r="D9" s="21">
        <v>0.70833333333333337</v>
      </c>
      <c r="E9" s="22"/>
      <c r="F9" s="23" t="s">
        <v>24</v>
      </c>
      <c r="G9" s="23" t="s">
        <v>19</v>
      </c>
      <c r="H9" s="23" t="s">
        <v>19</v>
      </c>
      <c r="I9" s="21"/>
      <c r="J9" s="23" t="s">
        <v>25</v>
      </c>
      <c r="N9" s="23"/>
    </row>
    <row r="10" spans="1:14" x14ac:dyDescent="0.25">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5">
      <c r="A11">
        <v>2</v>
      </c>
      <c r="C11" s="24">
        <f>C10</f>
        <v>-24198</v>
      </c>
      <c r="D11" s="24">
        <f>D10</f>
        <v>14568</v>
      </c>
      <c r="E11" s="26"/>
      <c r="F11" s="24">
        <f t="shared" si="0"/>
        <v>14568</v>
      </c>
      <c r="G11" s="24">
        <f t="shared" si="1"/>
        <v>14568</v>
      </c>
      <c r="H11" s="24">
        <f t="shared" si="1"/>
        <v>14568</v>
      </c>
      <c r="I11" s="26"/>
      <c r="J11" s="24"/>
      <c r="L11" s="17">
        <v>0</v>
      </c>
      <c r="M11" s="17"/>
    </row>
    <row r="12" spans="1:14" x14ac:dyDescent="0.25">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5">
      <c r="A13">
        <v>4</v>
      </c>
      <c r="C13" s="24">
        <f>C12</f>
        <v>-54198</v>
      </c>
      <c r="D13" s="24">
        <f>D12</f>
        <v>-15432</v>
      </c>
      <c r="E13" s="26"/>
      <c r="F13" s="24">
        <f t="shared" si="0"/>
        <v>-15432</v>
      </c>
      <c r="G13" s="24">
        <f t="shared" si="1"/>
        <v>-15432</v>
      </c>
      <c r="H13" s="24">
        <v>0</v>
      </c>
      <c r="I13" s="26"/>
      <c r="J13" s="24"/>
      <c r="L13" s="17">
        <f t="shared" si="2"/>
        <v>-15432</v>
      </c>
    </row>
    <row r="14" spans="1:14" x14ac:dyDescent="0.25">
      <c r="A14">
        <v>5</v>
      </c>
      <c r="C14" s="24">
        <f>C13-30000</f>
        <v>-84198</v>
      </c>
      <c r="D14" s="24">
        <f>D13-30000</f>
        <v>-45432</v>
      </c>
      <c r="E14" s="26"/>
      <c r="F14" s="24">
        <f t="shared" si="0"/>
        <v>-45432</v>
      </c>
      <c r="G14" s="24">
        <v>0</v>
      </c>
      <c r="H14" s="24">
        <f t="shared" si="1"/>
        <v>0</v>
      </c>
      <c r="I14" s="26"/>
      <c r="J14" s="24"/>
      <c r="L14" s="17">
        <f t="shared" si="2"/>
        <v>-45432</v>
      </c>
    </row>
    <row r="15" spans="1:14" x14ac:dyDescent="0.25">
      <c r="A15">
        <v>6</v>
      </c>
      <c r="C15" s="24">
        <v>-22002</v>
      </c>
      <c r="D15" s="24">
        <f t="shared" ref="D15:D37" si="3">C15</f>
        <v>-22002</v>
      </c>
      <c r="E15" s="26"/>
      <c r="F15" s="24">
        <v>49400</v>
      </c>
      <c r="G15" s="24">
        <v>0</v>
      </c>
      <c r="H15" s="24">
        <f t="shared" si="1"/>
        <v>0</v>
      </c>
      <c r="I15" s="26"/>
      <c r="J15" s="24"/>
      <c r="L15" s="17">
        <f t="shared" si="2"/>
        <v>-22002</v>
      </c>
    </row>
    <row r="16" spans="1:14" x14ac:dyDescent="0.25">
      <c r="A16">
        <v>7</v>
      </c>
      <c r="C16" s="24">
        <v>0</v>
      </c>
      <c r="D16" s="24">
        <f t="shared" si="3"/>
        <v>0</v>
      </c>
      <c r="E16" s="26"/>
      <c r="F16" s="24">
        <v>-27600</v>
      </c>
      <c r="G16" s="24">
        <f t="shared" si="1"/>
        <v>-27600</v>
      </c>
      <c r="H16" s="24">
        <v>0</v>
      </c>
      <c r="I16" s="26"/>
      <c r="J16" s="8"/>
      <c r="L16" s="17">
        <f t="shared" si="2"/>
        <v>0</v>
      </c>
    </row>
    <row r="17" spans="1:14" x14ac:dyDescent="0.25">
      <c r="A17">
        <v>8</v>
      </c>
      <c r="C17" s="24">
        <v>14000</v>
      </c>
      <c r="D17" s="24">
        <f t="shared" si="3"/>
        <v>14000</v>
      </c>
      <c r="E17" s="26"/>
      <c r="F17" s="24">
        <f t="shared" si="0"/>
        <v>14000</v>
      </c>
      <c r="G17" s="24">
        <f t="shared" si="1"/>
        <v>14000</v>
      </c>
      <c r="H17" s="24">
        <v>0</v>
      </c>
      <c r="I17" s="26"/>
      <c r="J17" s="8"/>
      <c r="L17" s="17">
        <f t="shared" si="2"/>
        <v>14000</v>
      </c>
    </row>
    <row r="18" spans="1:14" x14ac:dyDescent="0.25">
      <c r="A18">
        <v>9</v>
      </c>
      <c r="C18" s="24">
        <v>14000</v>
      </c>
      <c r="D18" s="24">
        <f t="shared" si="3"/>
        <v>14000</v>
      </c>
      <c r="E18" s="26"/>
      <c r="F18" s="24">
        <f t="shared" si="0"/>
        <v>14000</v>
      </c>
      <c r="G18" s="24">
        <v>0</v>
      </c>
      <c r="H18" s="24">
        <f t="shared" si="1"/>
        <v>0</v>
      </c>
      <c r="I18" s="26"/>
      <c r="J18" s="8"/>
      <c r="L18" s="17">
        <f t="shared" si="2"/>
        <v>14000</v>
      </c>
    </row>
    <row r="19" spans="1:14" x14ac:dyDescent="0.25">
      <c r="A19">
        <v>10</v>
      </c>
      <c r="C19" s="24">
        <v>-80000</v>
      </c>
      <c r="D19" s="24">
        <f t="shared" si="3"/>
        <v>-80000</v>
      </c>
      <c r="E19" s="26"/>
      <c r="F19" s="24">
        <v>-55730</v>
      </c>
      <c r="G19" s="24">
        <v>-70000</v>
      </c>
      <c r="H19" s="24">
        <v>-82800</v>
      </c>
      <c r="I19" s="26"/>
      <c r="J19" s="8"/>
      <c r="L19" s="17">
        <f t="shared" si="2"/>
        <v>2800</v>
      </c>
    </row>
    <row r="20" spans="1:14" x14ac:dyDescent="0.25">
      <c r="A20">
        <v>11</v>
      </c>
      <c r="C20" s="24">
        <f>-160660-9000+10000</f>
        <v>-159660</v>
      </c>
      <c r="D20" s="24">
        <f>C20+25000-15174</f>
        <v>-149834</v>
      </c>
      <c r="E20" s="26"/>
      <c r="F20" s="24">
        <v>-137388</v>
      </c>
      <c r="G20" s="24">
        <v>-140000</v>
      </c>
      <c r="H20" s="24">
        <v>-143300</v>
      </c>
      <c r="I20" s="26"/>
      <c r="J20" s="27"/>
      <c r="L20" s="17">
        <f t="shared" si="2"/>
        <v>-6534</v>
      </c>
    </row>
    <row r="21" spans="1:14" x14ac:dyDescent="0.25">
      <c r="A21">
        <v>12</v>
      </c>
      <c r="C21" s="24">
        <v>-163329</v>
      </c>
      <c r="D21" s="24">
        <f>-160000-5774</f>
        <v>-165774</v>
      </c>
      <c r="E21" s="26"/>
      <c r="F21" s="24">
        <v>-141763</v>
      </c>
      <c r="G21" s="24">
        <v>-37000</v>
      </c>
      <c r="H21" s="24">
        <v>-61000</v>
      </c>
      <c r="I21" s="26"/>
      <c r="J21" s="24"/>
      <c r="L21" s="17">
        <f t="shared" si="2"/>
        <v>-104774</v>
      </c>
    </row>
    <row r="22" spans="1:14" x14ac:dyDescent="0.25">
      <c r="A22">
        <v>13</v>
      </c>
      <c r="C22" s="24">
        <f>-103584+20000</f>
        <v>-83584</v>
      </c>
      <c r="D22" s="24">
        <f>-85000-21384+20000</f>
        <v>-86384</v>
      </c>
      <c r="E22" s="26"/>
      <c r="F22" s="24">
        <v>-41609</v>
      </c>
      <c r="G22" s="24">
        <v>-43000</v>
      </c>
      <c r="H22" s="24">
        <v>-43500</v>
      </c>
      <c r="I22" s="26"/>
      <c r="J22" s="24"/>
      <c r="L22" s="17">
        <f t="shared" si="2"/>
        <v>-42884</v>
      </c>
    </row>
    <row r="23" spans="1:14" x14ac:dyDescent="0.25">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5">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5">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5">
      <c r="A26">
        <v>17</v>
      </c>
      <c r="C26" s="24">
        <f>C25-50000</f>
        <v>-86966</v>
      </c>
      <c r="D26" s="24">
        <f t="shared" si="3"/>
        <v>-86966</v>
      </c>
      <c r="E26" s="26"/>
      <c r="F26" s="24">
        <v>-102694</v>
      </c>
      <c r="G26" s="24">
        <v>-48000</v>
      </c>
      <c r="H26" s="24">
        <f t="shared" si="1"/>
        <v>-48000</v>
      </c>
      <c r="I26" s="26"/>
      <c r="J26" s="24"/>
      <c r="L26" s="17">
        <f t="shared" si="2"/>
        <v>-38966</v>
      </c>
    </row>
    <row r="27" spans="1:14" x14ac:dyDescent="0.25">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5">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5">
      <c r="A29">
        <v>20</v>
      </c>
      <c r="C29" s="24">
        <v>0</v>
      </c>
      <c r="D29" s="24">
        <f t="shared" si="3"/>
        <v>0</v>
      </c>
      <c r="E29" s="26"/>
      <c r="F29" s="24">
        <f t="shared" si="0"/>
        <v>0</v>
      </c>
      <c r="G29" s="24">
        <f t="shared" si="1"/>
        <v>0</v>
      </c>
      <c r="H29" s="24">
        <f t="shared" si="1"/>
        <v>0</v>
      </c>
      <c r="I29" s="26"/>
      <c r="J29" s="24"/>
      <c r="L29" s="17">
        <f t="shared" si="2"/>
        <v>0</v>
      </c>
    </row>
    <row r="30" spans="1:14" x14ac:dyDescent="0.25">
      <c r="A30">
        <v>21</v>
      </c>
      <c r="C30" s="24">
        <v>0</v>
      </c>
      <c r="D30" s="24">
        <f t="shared" si="3"/>
        <v>0</v>
      </c>
      <c r="E30" s="26"/>
      <c r="F30" s="24">
        <f t="shared" si="0"/>
        <v>0</v>
      </c>
      <c r="G30" s="24">
        <f t="shared" si="1"/>
        <v>0</v>
      </c>
      <c r="H30" s="24">
        <f t="shared" si="1"/>
        <v>0</v>
      </c>
      <c r="I30" s="26"/>
      <c r="J30" s="24"/>
      <c r="L30" s="17">
        <f t="shared" si="2"/>
        <v>0</v>
      </c>
    </row>
    <row r="31" spans="1:14" x14ac:dyDescent="0.25">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5">
      <c r="A32">
        <v>23</v>
      </c>
      <c r="C32" s="24">
        <v>0</v>
      </c>
      <c r="D32" s="24">
        <f t="shared" si="3"/>
        <v>0</v>
      </c>
      <c r="E32" s="26"/>
      <c r="F32" s="24">
        <f t="shared" si="4"/>
        <v>0</v>
      </c>
      <c r="G32" s="24">
        <f t="shared" si="1"/>
        <v>0</v>
      </c>
      <c r="H32" s="24">
        <f t="shared" si="1"/>
        <v>0</v>
      </c>
      <c r="I32" s="26"/>
      <c r="J32" s="24"/>
      <c r="L32" s="17">
        <f t="shared" si="2"/>
        <v>0</v>
      </c>
    </row>
    <row r="33" spans="1:12" x14ac:dyDescent="0.25">
      <c r="A33">
        <v>24</v>
      </c>
      <c r="C33" s="24">
        <v>0</v>
      </c>
      <c r="D33" s="24">
        <f t="shared" si="3"/>
        <v>0</v>
      </c>
      <c r="E33" s="26"/>
      <c r="F33" s="24">
        <f t="shared" si="4"/>
        <v>0</v>
      </c>
      <c r="G33" s="24">
        <f t="shared" si="1"/>
        <v>0</v>
      </c>
      <c r="H33" s="24">
        <f t="shared" si="1"/>
        <v>0</v>
      </c>
      <c r="I33" s="26"/>
      <c r="J33" s="24"/>
      <c r="L33" s="17">
        <f t="shared" si="2"/>
        <v>0</v>
      </c>
    </row>
    <row r="34" spans="1:12" x14ac:dyDescent="0.25">
      <c r="A34">
        <v>25</v>
      </c>
      <c r="C34" s="24">
        <v>0</v>
      </c>
      <c r="D34" s="24">
        <f t="shared" si="3"/>
        <v>0</v>
      </c>
      <c r="E34" s="26"/>
      <c r="F34" s="24">
        <f t="shared" si="4"/>
        <v>0</v>
      </c>
      <c r="G34" s="24">
        <f t="shared" si="1"/>
        <v>0</v>
      </c>
      <c r="H34" s="24">
        <f t="shared" si="1"/>
        <v>0</v>
      </c>
      <c r="I34" s="26"/>
      <c r="J34" s="24">
        <v>0</v>
      </c>
      <c r="L34" s="17">
        <f t="shared" si="2"/>
        <v>0</v>
      </c>
    </row>
    <row r="35" spans="1:12" x14ac:dyDescent="0.25">
      <c r="A35">
        <v>26</v>
      </c>
      <c r="C35" s="24">
        <v>0</v>
      </c>
      <c r="D35" s="24">
        <f t="shared" si="3"/>
        <v>0</v>
      </c>
      <c r="E35" s="26"/>
      <c r="F35" s="24">
        <f t="shared" si="4"/>
        <v>0</v>
      </c>
      <c r="G35" s="24">
        <f t="shared" si="1"/>
        <v>0</v>
      </c>
      <c r="H35" s="24">
        <f t="shared" si="1"/>
        <v>0</v>
      </c>
      <c r="I35" s="26"/>
      <c r="J35" s="24"/>
      <c r="L35" s="17">
        <f t="shared" si="2"/>
        <v>0</v>
      </c>
    </row>
    <row r="36" spans="1:12" x14ac:dyDescent="0.25">
      <c r="A36">
        <v>27</v>
      </c>
      <c r="C36" s="24">
        <v>0</v>
      </c>
      <c r="D36" s="24">
        <f t="shared" si="3"/>
        <v>0</v>
      </c>
      <c r="E36" s="26"/>
      <c r="F36" s="24">
        <f t="shared" si="4"/>
        <v>0</v>
      </c>
      <c r="G36" s="24">
        <f t="shared" si="1"/>
        <v>0</v>
      </c>
      <c r="H36" s="24">
        <f t="shared" si="1"/>
        <v>0</v>
      </c>
      <c r="I36" s="26"/>
      <c r="J36" s="24"/>
      <c r="L36" s="17">
        <f t="shared" si="2"/>
        <v>0</v>
      </c>
    </row>
    <row r="37" spans="1:12" x14ac:dyDescent="0.25">
      <c r="A37">
        <v>28</v>
      </c>
      <c r="C37" s="24">
        <v>0</v>
      </c>
      <c r="D37" s="24">
        <f t="shared" si="3"/>
        <v>0</v>
      </c>
      <c r="E37" s="26"/>
      <c r="F37" s="24">
        <f t="shared" si="4"/>
        <v>0</v>
      </c>
      <c r="G37" s="24">
        <f t="shared" si="1"/>
        <v>0</v>
      </c>
      <c r="H37" s="24">
        <f t="shared" si="1"/>
        <v>0</v>
      </c>
      <c r="I37" s="26"/>
      <c r="J37" s="24"/>
      <c r="L37" s="17">
        <f t="shared" si="2"/>
        <v>0</v>
      </c>
    </row>
    <row r="38" spans="1:12" x14ac:dyDescent="0.25">
      <c r="A38">
        <v>29</v>
      </c>
      <c r="C38" s="24">
        <v>0</v>
      </c>
      <c r="D38" s="24">
        <f>C38</f>
        <v>0</v>
      </c>
      <c r="E38" s="26"/>
      <c r="F38" s="24">
        <f t="shared" si="4"/>
        <v>0</v>
      </c>
      <c r="G38" s="24">
        <f t="shared" si="1"/>
        <v>0</v>
      </c>
      <c r="H38" s="24">
        <f t="shared" si="1"/>
        <v>0</v>
      </c>
      <c r="I38" s="26"/>
      <c r="J38" s="24"/>
      <c r="L38" s="17">
        <f t="shared" si="2"/>
        <v>0</v>
      </c>
    </row>
    <row r="39" spans="1:12" x14ac:dyDescent="0.25">
      <c r="A39">
        <v>30</v>
      </c>
      <c r="C39" s="24">
        <v>0</v>
      </c>
      <c r="D39" s="24">
        <f>C39</f>
        <v>0</v>
      </c>
      <c r="E39" s="26"/>
      <c r="F39" s="24">
        <f t="shared" si="4"/>
        <v>0</v>
      </c>
      <c r="G39" s="24">
        <f t="shared" si="1"/>
        <v>0</v>
      </c>
      <c r="H39" s="24">
        <f t="shared" si="1"/>
        <v>0</v>
      </c>
      <c r="I39" s="26"/>
      <c r="J39" s="24"/>
      <c r="L39" s="17">
        <f t="shared" si="2"/>
        <v>0</v>
      </c>
    </row>
    <row r="40" spans="1:12" x14ac:dyDescent="0.25">
      <c r="A40">
        <v>31</v>
      </c>
      <c r="C40" s="24">
        <v>0</v>
      </c>
      <c r="D40" s="24">
        <f>C40</f>
        <v>0</v>
      </c>
      <c r="E40" s="28"/>
      <c r="F40" s="24">
        <v>0</v>
      </c>
      <c r="G40" s="24">
        <v>0</v>
      </c>
      <c r="H40" s="24">
        <f>G40</f>
        <v>0</v>
      </c>
      <c r="I40" s="28"/>
      <c r="J40" s="24"/>
      <c r="L40" s="17">
        <f t="shared" si="2"/>
        <v>0</v>
      </c>
    </row>
    <row r="42" spans="1:12" x14ac:dyDescent="0.25">
      <c r="C42" s="17"/>
      <c r="D42" s="17">
        <f>SUM(D10:D40)</f>
        <v>-1013206</v>
      </c>
      <c r="H42" s="17"/>
      <c r="J42" s="17">
        <f>SUM(J10:J40)</f>
        <v>0</v>
      </c>
    </row>
    <row r="45" spans="1:12" x14ac:dyDescent="0.25">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3.2" x14ac:dyDescent="0.25"/>
  <cols>
    <col min="1" max="1" width="32.33203125" customWidth="1"/>
    <col min="2" max="2" width="8.33203125" customWidth="1"/>
    <col min="3" max="3" width="13.44140625" customWidth="1"/>
    <col min="4" max="5" width="10.6640625" customWidth="1"/>
    <col min="6" max="6" width="10.33203125" customWidth="1"/>
    <col min="7" max="7" width="11.33203125" customWidth="1"/>
    <col min="8" max="8" width="10.33203125" customWidth="1"/>
    <col min="9" max="11" width="11.33203125" customWidth="1"/>
    <col min="12" max="13" width="10.33203125" customWidth="1"/>
    <col min="14" max="17" width="10.109375" customWidth="1"/>
    <col min="18" max="19" width="10.33203125" customWidth="1"/>
    <col min="20" max="20" width="10.109375" customWidth="1"/>
    <col min="21" max="21" width="10.6640625" customWidth="1"/>
    <col min="22" max="22" width="10.33203125" hidden="1" customWidth="1"/>
    <col min="23" max="23" width="10.5546875" hidden="1" customWidth="1"/>
    <col min="24" max="24" width="10.109375" hidden="1" customWidth="1"/>
    <col min="25" max="25" width="10.33203125" hidden="1" customWidth="1"/>
    <col min="26" max="26" width="10.44140625" hidden="1" customWidth="1"/>
    <col min="27" max="27" width="10.109375" hidden="1" customWidth="1"/>
    <col min="28" max="29" width="10.33203125" hidden="1" customWidth="1"/>
    <col min="30" max="31" width="10.109375" hidden="1" customWidth="1"/>
    <col min="32" max="32" width="10.33203125" hidden="1" customWidth="1"/>
    <col min="33" max="33" width="11.88671875" hidden="1" customWidth="1"/>
    <col min="34" max="34" width="12.109375" customWidth="1"/>
    <col min="35" max="35" width="15.88671875" style="24" customWidth="1"/>
  </cols>
  <sheetData>
    <row r="1" spans="1:35" ht="15.6" x14ac:dyDescent="0.3">
      <c r="A1" s="1" t="s">
        <v>0</v>
      </c>
      <c r="B1" s="1"/>
      <c r="C1" s="2"/>
      <c r="D1" s="2"/>
      <c r="E1" s="2"/>
    </row>
    <row r="2" spans="1:35" ht="15.6" x14ac:dyDescent="0.3">
      <c r="A2" s="1" t="s">
        <v>1</v>
      </c>
      <c r="B2" s="1"/>
      <c r="C2" s="2"/>
      <c r="D2" s="2"/>
      <c r="E2" s="2"/>
    </row>
    <row r="3" spans="1:35" ht="15.6" x14ac:dyDescent="0.3">
      <c r="A3" s="1"/>
      <c r="B3" s="1"/>
      <c r="C3" s="2"/>
      <c r="D3" s="2"/>
      <c r="E3" s="2"/>
    </row>
    <row r="4" spans="1:35" ht="15.6" x14ac:dyDescent="0.3">
      <c r="A4" s="3" t="s">
        <v>188</v>
      </c>
      <c r="B4" s="3"/>
      <c r="C4" s="2"/>
      <c r="D4" s="2"/>
      <c r="E4" s="2"/>
    </row>
    <row r="5" spans="1:35" x14ac:dyDescent="0.25">
      <c r="A5" s="2"/>
      <c r="B5" s="2"/>
      <c r="C5" s="2"/>
      <c r="D5" s="2"/>
      <c r="E5" s="2"/>
    </row>
    <row r="6" spans="1:35" x14ac:dyDescent="0.25">
      <c r="A6" s="2"/>
      <c r="B6" s="2"/>
      <c r="C6" s="2"/>
      <c r="D6" s="8"/>
      <c r="E6" s="2"/>
    </row>
    <row r="7" spans="1:35" x14ac:dyDescent="0.25">
      <c r="A7" s="2"/>
      <c r="B7" s="2"/>
      <c r="C7" s="2"/>
      <c r="D7" s="2"/>
      <c r="E7" s="2"/>
    </row>
    <row r="8" spans="1:35" x14ac:dyDescent="0.25">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5">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5">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5">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5">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5">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5">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5">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5">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5">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5">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5">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5">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5">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5">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5">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5">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5">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5">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5">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5">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5">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5">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5">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5">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5">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5">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5">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5">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5">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5">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5">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5">
      <c r="A44" s="80" t="s">
        <v>189</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5">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5">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5">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5">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5">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5">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5">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5">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5">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5">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5">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5">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5">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5">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5">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5">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5">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5">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5">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5">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5">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5">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5">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5">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5">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5">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5">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5">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5">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5">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5">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5">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5">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5">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5">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5">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5">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5">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5">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5">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5">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5">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5">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5">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5">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5">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5">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5">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5">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5">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5">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5">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5">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5">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5">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5">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5">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5">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5">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5">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5">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5">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5">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5">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5">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5">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5">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5">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5">
      <c r="A113" s="124" t="s">
        <v>207</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5">
      <c r="A114" s="124" t="s">
        <v>208</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5">
      <c r="A115" s="124" t="s">
        <v>209</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5">
      <c r="A116" s="124" t="s">
        <v>210</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5">
      <c r="A117" s="124" t="s">
        <v>211</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5">
      <c r="A118" s="124" t="s">
        <v>213</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5">
      <c r="A119" s="124" t="s">
        <v>214</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5">
      <c r="A120" s="124" t="s">
        <v>215</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5">
      <c r="A121" s="124" t="s">
        <v>217</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5">
      <c r="A122" s="124" t="s">
        <v>218</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5">
      <c r="A123" s="124" t="s">
        <v>219</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5">
      <c r="A124" s="124" t="s">
        <v>220</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5">
      <c r="A125" s="124" t="s">
        <v>221</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5">
      <c r="A126" s="124" t="s">
        <v>222</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5">
      <c r="A127" s="124" t="s">
        <v>223</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5">
      <c r="A128" s="124" t="s">
        <v>224</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5">
      <c r="A129" s="124" t="s">
        <v>225</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5">
      <c r="A130" s="124" t="s">
        <v>226</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5">
      <c r="A131" s="124" t="s">
        <v>228</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5">
      <c r="A132" s="124" t="s">
        <v>229</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5">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5">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5">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5">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5">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5"/>
    <row r="139" spans="1:105" s="30" customFormat="1" hidden="1" x14ac:dyDescent="0.25">
      <c r="AI139" s="63"/>
    </row>
    <row r="140" spans="1:105" x14ac:dyDescent="0.25">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5">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5">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5">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236</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5">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5">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5">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5">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5">
      <c r="C148" s="6"/>
      <c r="D148" s="6"/>
      <c r="E148" s="6"/>
      <c r="F148" s="6"/>
      <c r="G148" s="6"/>
      <c r="H148" s="6"/>
      <c r="I148" s="6"/>
      <c r="J148" s="6"/>
      <c r="K148" s="6"/>
      <c r="L148" s="6"/>
      <c r="M148" s="6"/>
      <c r="N148" s="6"/>
      <c r="O148" s="6"/>
      <c r="AI148" s="111"/>
    </row>
    <row r="149" spans="1:105" x14ac:dyDescent="0.25">
      <c r="C149" s="6"/>
      <c r="D149" s="6"/>
      <c r="E149" s="6"/>
      <c r="F149" s="6"/>
      <c r="G149" s="6"/>
      <c r="H149" s="6"/>
      <c r="I149" s="6"/>
      <c r="J149" s="6"/>
      <c r="K149" s="6"/>
      <c r="L149" s="6"/>
      <c r="M149" s="6"/>
      <c r="N149" s="6"/>
      <c r="O149" s="6"/>
      <c r="AI149" s="111"/>
    </row>
    <row r="150" spans="1:105" s="82" customFormat="1" x14ac:dyDescent="0.25">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5">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5">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5">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5">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5">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8" thickBot="1" x14ac:dyDescent="0.3">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8" thickTop="1" x14ac:dyDescent="0.25">
      <c r="C157" s="6"/>
      <c r="D157" s="6"/>
      <c r="E157" s="6"/>
      <c r="F157" s="6"/>
      <c r="G157" s="6"/>
      <c r="H157" s="6"/>
      <c r="I157" s="6"/>
      <c r="J157" s="6"/>
      <c r="K157" s="6"/>
      <c r="L157" s="6"/>
      <c r="M157" s="6"/>
      <c r="N157" s="6"/>
      <c r="O157" s="6"/>
    </row>
    <row r="158" spans="1:105" x14ac:dyDescent="0.25">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5">
      <c r="C159" s="16"/>
      <c r="D159" s="6"/>
      <c r="E159" s="6"/>
      <c r="F159" s="6"/>
      <c r="G159" s="6"/>
      <c r="H159" s="6"/>
      <c r="I159" s="6"/>
      <c r="J159" s="6"/>
      <c r="K159" s="6"/>
      <c r="L159" s="6"/>
      <c r="M159" s="6"/>
      <c r="N159" s="6"/>
      <c r="O159" s="6"/>
    </row>
    <row r="160" spans="1:105" hidden="1" x14ac:dyDescent="0.25">
      <c r="A160" t="s">
        <v>84</v>
      </c>
      <c r="C160" s="16"/>
      <c r="D160" s="6">
        <v>0</v>
      </c>
      <c r="E160" s="6">
        <v>0</v>
      </c>
      <c r="F160" s="6">
        <v>0</v>
      </c>
      <c r="G160" s="6">
        <v>0</v>
      </c>
      <c r="H160" s="6">
        <v>0</v>
      </c>
      <c r="I160" s="6">
        <v>0</v>
      </c>
      <c r="J160" s="6">
        <v>0</v>
      </c>
      <c r="K160" s="6">
        <v>0</v>
      </c>
      <c r="L160" s="6"/>
      <c r="M160" s="6"/>
      <c r="N160" s="6"/>
      <c r="O160" s="6"/>
    </row>
    <row r="161" spans="1:35" s="180" customFormat="1" x14ac:dyDescent="0.25">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5">
      <c r="A162" s="34" t="s">
        <v>30</v>
      </c>
      <c r="B162" s="166"/>
      <c r="C162" s="35"/>
      <c r="D162" s="6"/>
      <c r="F162" s="6"/>
      <c r="I162" s="6"/>
      <c r="J162" s="6"/>
      <c r="K162" s="6"/>
      <c r="L162" s="6"/>
      <c r="M162" s="6"/>
      <c r="O162" s="6"/>
    </row>
    <row r="163" spans="1:35" x14ac:dyDescent="0.25">
      <c r="A163" s="42"/>
      <c r="B163" s="167"/>
      <c r="C163" s="43"/>
      <c r="D163" s="6"/>
      <c r="F163" s="6"/>
      <c r="I163" s="6"/>
      <c r="J163" s="6"/>
      <c r="K163" s="6"/>
      <c r="L163" s="6"/>
      <c r="M163" s="6"/>
      <c r="O163" s="6"/>
    </row>
    <row r="164" spans="1:35" x14ac:dyDescent="0.25">
      <c r="A164" s="36" t="s">
        <v>28</v>
      </c>
      <c r="B164" s="31"/>
      <c r="C164" s="41">
        <v>3900000</v>
      </c>
      <c r="D164" s="6"/>
      <c r="E164" s="6"/>
      <c r="F164" s="6"/>
      <c r="G164" s="6"/>
      <c r="H164" s="6"/>
      <c r="I164" s="6"/>
      <c r="J164" s="6"/>
      <c r="K164" s="6"/>
      <c r="L164" s="6"/>
      <c r="M164" s="6"/>
      <c r="O164" s="6"/>
    </row>
    <row r="165" spans="1:35" x14ac:dyDescent="0.25">
      <c r="A165" s="36" t="s">
        <v>31</v>
      </c>
      <c r="B165" s="31"/>
      <c r="C165" s="37">
        <f>AI147</f>
        <v>-994347</v>
      </c>
      <c r="D165" s="6"/>
      <c r="E165" s="6"/>
      <c r="F165" s="6"/>
      <c r="G165" s="6"/>
      <c r="H165" s="6"/>
      <c r="I165" s="6"/>
      <c r="J165" s="6"/>
      <c r="K165" s="6"/>
      <c r="L165" s="6"/>
      <c r="M165" s="6"/>
      <c r="O165" s="6"/>
    </row>
    <row r="166" spans="1:35" x14ac:dyDescent="0.25">
      <c r="A166" s="36" t="s">
        <v>14</v>
      </c>
      <c r="B166" s="31"/>
      <c r="C166" s="37">
        <f>AH158</f>
        <v>60170</v>
      </c>
      <c r="D166" s="6"/>
      <c r="E166" s="6"/>
      <c r="F166" s="6"/>
      <c r="G166" s="6"/>
      <c r="H166" s="6"/>
      <c r="I166" s="6"/>
      <c r="J166" s="6"/>
      <c r="K166" s="6"/>
      <c r="L166" s="6"/>
      <c r="M166" s="6"/>
      <c r="O166" s="6"/>
    </row>
    <row r="167" spans="1:35" x14ac:dyDescent="0.25">
      <c r="A167" s="36"/>
      <c r="B167" s="31"/>
      <c r="C167" s="37"/>
      <c r="D167" s="6"/>
      <c r="E167" s="6"/>
      <c r="F167" s="6"/>
      <c r="G167" s="6"/>
      <c r="H167" s="6"/>
      <c r="I167" s="6"/>
      <c r="J167" s="6"/>
      <c r="K167" s="6"/>
      <c r="L167" s="6"/>
      <c r="M167" s="6"/>
      <c r="O167" s="6"/>
    </row>
    <row r="168" spans="1:35" x14ac:dyDescent="0.25">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5">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5">
      <c r="A170" s="38"/>
      <c r="B170" s="30"/>
      <c r="C170" s="39"/>
      <c r="D170" s="6"/>
      <c r="E170" s="6"/>
      <c r="F170" s="6"/>
      <c r="G170" s="6"/>
      <c r="H170" s="6"/>
      <c r="I170" s="6"/>
      <c r="J170" s="6"/>
      <c r="K170" s="6"/>
      <c r="L170" s="6"/>
      <c r="M170" s="6"/>
      <c r="O170" s="6"/>
      <c r="AH170" t="s">
        <v>151</v>
      </c>
      <c r="AI170" s="24">
        <f>AI168-AI169</f>
        <v>41311</v>
      </c>
    </row>
    <row r="171" spans="1:35" x14ac:dyDescent="0.25">
      <c r="C171" s="6"/>
      <c r="D171" s="6"/>
      <c r="E171" s="6"/>
      <c r="F171" s="6"/>
      <c r="G171" s="6"/>
      <c r="H171" s="6"/>
      <c r="I171" s="6"/>
      <c r="J171" s="6"/>
      <c r="K171" s="6"/>
      <c r="L171" s="6"/>
      <c r="M171" s="6"/>
      <c r="O171" s="6"/>
    </row>
    <row r="172" spans="1:35" x14ac:dyDescent="0.25">
      <c r="C172" s="6"/>
      <c r="D172" s="6"/>
      <c r="E172" s="6"/>
      <c r="F172" s="6"/>
      <c r="G172" s="6"/>
      <c r="H172" s="6"/>
      <c r="I172" s="6"/>
      <c r="J172" s="6"/>
      <c r="K172" s="6"/>
      <c r="L172" s="6"/>
      <c r="M172" s="6"/>
      <c r="O172" s="6"/>
    </row>
    <row r="173" spans="1:35" x14ac:dyDescent="0.25">
      <c r="C173" s="6"/>
      <c r="D173" s="6"/>
      <c r="E173" s="6"/>
      <c r="L173" s="6"/>
      <c r="M173" s="6"/>
    </row>
    <row r="174" spans="1:35" x14ac:dyDescent="0.25">
      <c r="C174" s="6"/>
      <c r="D174" s="6"/>
      <c r="E174" s="6"/>
      <c r="L174" s="6"/>
      <c r="M174" s="6"/>
    </row>
    <row r="175" spans="1:35" x14ac:dyDescent="0.25">
      <c r="C175" s="6"/>
      <c r="D175" s="6"/>
      <c r="E175" s="6"/>
      <c r="L175" s="6"/>
      <c r="M175" s="6"/>
    </row>
    <row r="176" spans="1:35" x14ac:dyDescent="0.25">
      <c r="C176" s="6"/>
      <c r="D176" s="6"/>
      <c r="E176" s="6"/>
      <c r="L176" s="6"/>
      <c r="M176" s="6"/>
    </row>
    <row r="177" spans="1:123" x14ac:dyDescent="0.25">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5">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5">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5">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5">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5">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5">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5">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5">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5">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5">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5">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5">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5">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5">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5">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5">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5">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5">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5">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5">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5">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5">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5">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5">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5">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5">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5">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5">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5">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5">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5">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5">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5">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5">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5">
      <c r="A212" s="109" t="s">
        <v>149</v>
      </c>
      <c r="B212" s="109" t="s">
        <v>212</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5">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5">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5">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5">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5">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5">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5">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5">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5">
      <c r="A221" s="109" t="s">
        <v>116</v>
      </c>
      <c r="B221" s="109" t="s">
        <v>204</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5">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5">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5">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5">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5">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5">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5">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5">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5">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5">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5">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5">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5">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5">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8" thickBot="1" x14ac:dyDescent="0.3">
      <c r="A236" s="109" t="s">
        <v>97</v>
      </c>
      <c r="B236" s="109" t="s">
        <v>205</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5">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5">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5">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5">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5">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5">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5">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5">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5">
      <c r="A245" s="109" t="s">
        <v>95</v>
      </c>
      <c r="B245" s="109" t="s">
        <v>206</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5">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5">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5">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5">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5">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5">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5">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5">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5">
      <c r="A254" s="108" t="s">
        <v>207</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5">
      <c r="A255" s="108" t="s">
        <v>208</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5">
      <c r="A256" s="108" t="s">
        <v>209</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5">
      <c r="A257" s="108" t="s">
        <v>210</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5">
      <c r="A258" s="108" t="s">
        <v>211</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5">
      <c r="A259" s="108" t="s">
        <v>213</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5">
      <c r="A260" s="108" t="s">
        <v>214</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5">
      <c r="A261" s="108" t="s">
        <v>215</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216</v>
      </c>
      <c r="AL261" s="183"/>
    </row>
    <row r="262" spans="1:38" s="106" customFormat="1" x14ac:dyDescent="0.25">
      <c r="A262" s="108" t="s">
        <v>217</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5">
      <c r="A263" s="108" t="s">
        <v>218</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5">
      <c r="A264" s="108" t="s">
        <v>219</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5">
      <c r="A265" s="108" t="s">
        <v>220</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5">
      <c r="A266" s="108" t="s">
        <v>221</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5">
      <c r="A267" s="108" t="s">
        <v>222</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5">
      <c r="A268" s="108" t="s">
        <v>223</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5">
      <c r="A269" s="108" t="s">
        <v>224</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5">
      <c r="A270" s="108" t="s">
        <v>225</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5">
      <c r="A271" s="108" t="s">
        <v>226</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230</v>
      </c>
      <c r="AL271" s="183"/>
    </row>
    <row r="272" spans="1:38" s="106" customFormat="1" x14ac:dyDescent="0.25">
      <c r="A272" s="108" t="s">
        <v>228</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5">
      <c r="A273" s="108" t="s">
        <v>229</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5">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5">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5">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5">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5">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5">
      <c r="C280" s="17"/>
      <c r="D280" s="17"/>
    </row>
    <row r="281" spans="1:123" x14ac:dyDescent="0.25">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5">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5">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5">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5">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5">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5">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5">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5">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5">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5">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5">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5">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5">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5">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5">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5">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5">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5">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5">
      <c r="A300" s="102" t="s">
        <v>116</v>
      </c>
      <c r="B300" s="102" t="s">
        <v>204</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5">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5">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5">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5">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5">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5">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5">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5">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5">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5">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5">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5">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5">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5">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5">
      <c r="A315" s="102" t="s">
        <v>97</v>
      </c>
      <c r="B315" s="102" t="s">
        <v>205</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5">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5">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5">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5">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5">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5">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5">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5">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5">
      <c r="A324" s="102" t="s">
        <v>95</v>
      </c>
      <c r="B324" s="102" t="s">
        <v>206</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5">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5">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5">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5">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5">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5">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5">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5">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5">
      <c r="A333" s="164" t="s">
        <v>207</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5">
      <c r="A334" s="164" t="s">
        <v>208</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5">
      <c r="A335" s="164" t="s">
        <v>209</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5">
      <c r="A336" s="164" t="s">
        <v>210</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5">
      <c r="A337" s="108" t="s">
        <v>211</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5">
      <c r="A338" s="164" t="s">
        <v>213</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5">
      <c r="A339" s="164" t="s">
        <v>214</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5">
      <c r="A340" s="164" t="s">
        <v>215</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5">
      <c r="A341" s="108" t="s">
        <v>217</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5">
      <c r="A342" s="108" t="s">
        <v>218</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5">
      <c r="A343" s="108" t="s">
        <v>219</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5">
      <c r="A344" s="108" t="s">
        <v>220</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5">
      <c r="A345" s="108" t="s">
        <v>221</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5">
      <c r="A346" s="108" t="s">
        <v>222</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5">
      <c r="A347" s="108" t="s">
        <v>223</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5">
      <c r="A348" s="108" t="s">
        <v>224</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5">
      <c r="A349" s="108" t="s">
        <v>225</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5">
      <c r="A350" s="108" t="s">
        <v>226</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5">
      <c r="A351" s="108" t="s">
        <v>228</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5">
      <c r="A352" s="108" t="s">
        <v>227</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5">
      <c r="A353" s="172"/>
      <c r="B353" s="124"/>
    </row>
    <row r="354" spans="1:57" s="24" customFormat="1" x14ac:dyDescent="0.25">
      <c r="A354" s="172"/>
      <c r="B354" s="124"/>
    </row>
    <row r="355" spans="1:57" s="24" customFormat="1" x14ac:dyDescent="0.25">
      <c r="A355" s="172"/>
      <c r="B355" s="124"/>
    </row>
    <row r="356" spans="1:57" s="104" customFormat="1" ht="13.8" thickBot="1" x14ac:dyDescent="0.3">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5">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5">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5">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5">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5">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5">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5">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5">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5">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5">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5">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5">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5">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5">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5">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5">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5">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5">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5">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5">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5">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5">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5">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5">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5">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5">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5">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5">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5">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5">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5">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5">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5">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5">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5">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5">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5">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5">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5">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5">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5">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5">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5">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5">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5">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5">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5">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3.2" x14ac:dyDescent="0.25"/>
  <cols>
    <col min="1" max="1" width="16.44140625" customWidth="1"/>
    <col min="2" max="2" width="10.33203125" bestFit="1" customWidth="1"/>
    <col min="3" max="3" width="5.6640625" customWidth="1"/>
    <col min="4" max="4" width="12.109375" customWidth="1"/>
    <col min="5" max="5" width="10.88671875" bestFit="1" customWidth="1"/>
    <col min="8" max="8" width="10" customWidth="1"/>
    <col min="10" max="10" width="12.5546875" customWidth="1"/>
  </cols>
  <sheetData>
    <row r="2" spans="1:15" x14ac:dyDescent="0.25">
      <c r="A2" s="201" t="s">
        <v>162</v>
      </c>
      <c r="B2" s="202"/>
      <c r="D2" s="144" t="s">
        <v>165</v>
      </c>
      <c r="E2" s="145"/>
      <c r="G2" s="148" t="s">
        <v>193</v>
      </c>
      <c r="H2" s="149"/>
      <c r="I2" s="24"/>
      <c r="J2" s="146" t="s">
        <v>163</v>
      </c>
      <c r="K2" s="147"/>
    </row>
    <row r="3" spans="1:15" x14ac:dyDescent="0.25">
      <c r="A3" s="24" t="s">
        <v>163</v>
      </c>
      <c r="B3" s="142">
        <f>10174-10000</f>
        <v>174</v>
      </c>
      <c r="C3" s="24"/>
      <c r="D3" s="24" t="s">
        <v>156</v>
      </c>
      <c r="E3" s="57">
        <v>15000</v>
      </c>
      <c r="F3" s="24"/>
      <c r="G3" s="101" t="s">
        <v>190</v>
      </c>
      <c r="H3" s="150">
        <v>-10000</v>
      </c>
      <c r="I3" s="24"/>
      <c r="J3" s="24" t="s">
        <v>194</v>
      </c>
      <c r="K3" s="133">
        <v>0</v>
      </c>
      <c r="L3" s="24"/>
      <c r="M3" s="24"/>
      <c r="N3" s="24"/>
      <c r="O3" s="24"/>
    </row>
    <row r="4" spans="1:15" x14ac:dyDescent="0.25">
      <c r="A4" s="24" t="s">
        <v>161</v>
      </c>
      <c r="B4" s="142">
        <v>71650</v>
      </c>
      <c r="C4" s="24"/>
      <c r="D4" s="24" t="s">
        <v>168</v>
      </c>
      <c r="E4" s="57">
        <v>0</v>
      </c>
      <c r="F4" s="24"/>
      <c r="G4" s="101" t="s">
        <v>191</v>
      </c>
      <c r="H4" s="150">
        <v>70000</v>
      </c>
      <c r="I4" s="24"/>
      <c r="J4" s="24"/>
      <c r="L4" s="24"/>
      <c r="M4" s="24"/>
      <c r="N4" s="24"/>
      <c r="O4" s="24"/>
    </row>
    <row r="5" spans="1:15" x14ac:dyDescent="0.25">
      <c r="A5" s="24" t="s">
        <v>164</v>
      </c>
      <c r="B5" s="57">
        <v>-97518</v>
      </c>
      <c r="C5" s="24"/>
      <c r="D5" s="24" t="s">
        <v>166</v>
      </c>
      <c r="E5" s="57">
        <v>0</v>
      </c>
      <c r="F5" s="24"/>
      <c r="G5" s="24"/>
      <c r="L5" s="24"/>
      <c r="M5" s="24"/>
      <c r="N5" s="24"/>
      <c r="O5" s="24"/>
    </row>
    <row r="6" spans="1:15" x14ac:dyDescent="0.25">
      <c r="A6" s="24" t="s">
        <v>170</v>
      </c>
      <c r="B6" s="57">
        <v>0</v>
      </c>
      <c r="C6" s="24"/>
      <c r="D6" s="24" t="s">
        <v>167</v>
      </c>
      <c r="E6" s="57">
        <v>0</v>
      </c>
      <c r="F6" s="24"/>
      <c r="G6" s="24"/>
      <c r="J6" s="24"/>
      <c r="K6" s="24"/>
      <c r="L6" s="24"/>
      <c r="M6" s="24"/>
      <c r="N6" s="24"/>
      <c r="O6" s="24"/>
    </row>
    <row r="7" spans="1:15" x14ac:dyDescent="0.25">
      <c r="A7" s="24" t="s">
        <v>174</v>
      </c>
      <c r="B7" s="57">
        <v>0</v>
      </c>
      <c r="C7" s="24"/>
      <c r="D7" s="24" t="s">
        <v>163</v>
      </c>
      <c r="E7" s="24">
        <f>B3-B31</f>
        <v>0</v>
      </c>
      <c r="F7" s="24"/>
      <c r="G7" s="24"/>
      <c r="J7" s="24"/>
      <c r="K7" s="24"/>
      <c r="L7" s="24"/>
      <c r="M7" s="24"/>
      <c r="N7" s="24"/>
      <c r="O7" s="24"/>
    </row>
    <row r="8" spans="1:15" x14ac:dyDescent="0.25">
      <c r="A8" s="24" t="s">
        <v>177</v>
      </c>
      <c r="B8" s="57">
        <v>0</v>
      </c>
      <c r="C8" s="24"/>
      <c r="D8" s="24" t="s">
        <v>169</v>
      </c>
      <c r="E8" s="57">
        <v>0</v>
      </c>
      <c r="F8" s="24"/>
      <c r="G8" s="24"/>
      <c r="J8" s="24"/>
      <c r="K8" s="24"/>
      <c r="L8" s="24"/>
      <c r="M8" s="24"/>
      <c r="N8" s="24"/>
      <c r="O8" s="24"/>
    </row>
    <row r="9" spans="1:15" x14ac:dyDescent="0.25">
      <c r="A9" s="24" t="s">
        <v>171</v>
      </c>
      <c r="B9" s="57">
        <v>0</v>
      </c>
      <c r="C9" s="24"/>
      <c r="D9" s="24" t="s">
        <v>170</v>
      </c>
      <c r="E9" s="57">
        <v>-15000</v>
      </c>
      <c r="F9" s="24"/>
      <c r="G9" s="24"/>
      <c r="J9" s="24"/>
      <c r="K9" s="24"/>
      <c r="L9" s="24"/>
      <c r="M9" s="24"/>
      <c r="N9" s="24"/>
      <c r="O9" s="24"/>
    </row>
    <row r="10" spans="1:15" x14ac:dyDescent="0.25">
      <c r="A10" s="24" t="s">
        <v>187</v>
      </c>
      <c r="B10" s="57">
        <f>-20000+40000</f>
        <v>20000</v>
      </c>
      <c r="C10" s="24"/>
      <c r="D10" s="24" t="s">
        <v>146</v>
      </c>
      <c r="E10" s="57">
        <v>0</v>
      </c>
      <c r="F10" s="24"/>
      <c r="G10" s="24"/>
      <c r="H10" s="24"/>
      <c r="I10" s="24"/>
      <c r="J10" s="24"/>
      <c r="K10" s="24"/>
      <c r="L10" s="24"/>
      <c r="M10" s="24"/>
      <c r="N10" s="24"/>
      <c r="O10" s="24"/>
    </row>
    <row r="11" spans="1:15" x14ac:dyDescent="0.25">
      <c r="A11" s="24" t="s">
        <v>186</v>
      </c>
      <c r="B11" s="57">
        <f>-20000-20000+20000+20000</f>
        <v>0</v>
      </c>
      <c r="C11" s="24"/>
      <c r="D11" s="24" t="s">
        <v>172</v>
      </c>
      <c r="E11" s="57">
        <v>0</v>
      </c>
      <c r="F11" s="24"/>
      <c r="G11" s="24"/>
      <c r="H11" s="24"/>
      <c r="I11" s="24"/>
      <c r="J11" s="24"/>
      <c r="K11" s="24"/>
      <c r="L11" s="24"/>
      <c r="M11" s="24"/>
      <c r="N11" s="24"/>
      <c r="O11" s="24"/>
    </row>
    <row r="12" spans="1:15" x14ac:dyDescent="0.25">
      <c r="A12" s="24"/>
      <c r="B12" s="63"/>
      <c r="C12" s="24"/>
      <c r="D12" s="24" t="s">
        <v>171</v>
      </c>
      <c r="E12" s="141">
        <f>B9</f>
        <v>0</v>
      </c>
      <c r="F12" s="24"/>
      <c r="G12" s="24"/>
      <c r="H12" s="24"/>
      <c r="I12" s="24"/>
      <c r="J12" s="24"/>
      <c r="K12" s="24"/>
      <c r="L12" s="24"/>
      <c r="M12" s="24"/>
      <c r="N12" s="24"/>
      <c r="O12" s="24"/>
    </row>
    <row r="13" spans="1:15" x14ac:dyDescent="0.25">
      <c r="A13" s="152" t="s">
        <v>201</v>
      </c>
      <c r="B13" s="153">
        <f>SUM(B3:B12)</f>
        <v>-5694</v>
      </c>
      <c r="C13" s="24"/>
      <c r="D13" s="24"/>
      <c r="E13" s="24">
        <f>SUM(E3:E12)</f>
        <v>0</v>
      </c>
      <c r="F13" s="24"/>
      <c r="G13" s="24"/>
      <c r="H13" s="24"/>
      <c r="I13" s="24"/>
      <c r="J13" s="24"/>
      <c r="K13" s="24"/>
      <c r="L13" s="24"/>
      <c r="M13" s="24"/>
      <c r="N13" s="24"/>
      <c r="O13" s="24"/>
    </row>
    <row r="14" spans="1:15" x14ac:dyDescent="0.25">
      <c r="A14" s="24"/>
      <c r="B14" s="24"/>
      <c r="C14" s="24"/>
      <c r="D14" s="24"/>
      <c r="E14" s="24"/>
      <c r="F14" s="24"/>
      <c r="G14" s="24"/>
      <c r="H14" s="24"/>
      <c r="I14" s="24"/>
      <c r="J14" s="24"/>
      <c r="K14" s="24"/>
      <c r="L14" s="24"/>
      <c r="M14" s="24"/>
      <c r="N14" s="24"/>
      <c r="O14" s="24"/>
    </row>
    <row r="15" spans="1:15" x14ac:dyDescent="0.25">
      <c r="A15" s="151" t="s">
        <v>196</v>
      </c>
      <c r="B15" s="143"/>
      <c r="C15" s="24"/>
      <c r="D15" s="24"/>
      <c r="E15" s="24"/>
      <c r="F15" s="24"/>
      <c r="G15" s="24"/>
      <c r="H15" s="24"/>
      <c r="I15" s="24"/>
      <c r="J15" s="24"/>
      <c r="K15" s="24"/>
      <c r="L15" s="24"/>
      <c r="M15" s="24"/>
      <c r="N15" s="24"/>
      <c r="O15" s="24"/>
    </row>
    <row r="16" spans="1:15" x14ac:dyDescent="0.25">
      <c r="A16" s="24" t="s">
        <v>198</v>
      </c>
      <c r="B16" s="57">
        <v>0</v>
      </c>
      <c r="C16" s="24"/>
      <c r="D16" s="24"/>
      <c r="E16" s="24"/>
      <c r="F16" s="24"/>
      <c r="G16" s="24"/>
      <c r="H16" s="24"/>
      <c r="I16" s="24"/>
      <c r="J16" s="24"/>
      <c r="K16" s="24"/>
      <c r="L16" s="24"/>
      <c r="M16" s="24"/>
      <c r="N16" s="24"/>
      <c r="O16" s="24"/>
    </row>
    <row r="17" spans="1:15" x14ac:dyDescent="0.25">
      <c r="A17" s="24" t="s">
        <v>199</v>
      </c>
      <c r="B17" s="140">
        <v>0</v>
      </c>
      <c r="C17" s="24"/>
      <c r="D17" s="24"/>
      <c r="E17" s="24"/>
      <c r="F17" s="24"/>
      <c r="G17" s="24"/>
      <c r="H17" s="24"/>
      <c r="I17" s="24"/>
      <c r="J17" s="24"/>
      <c r="K17" s="24"/>
      <c r="L17" s="24"/>
      <c r="M17" s="24"/>
      <c r="N17" s="24"/>
      <c r="O17" s="24"/>
    </row>
    <row r="18" spans="1:15" x14ac:dyDescent="0.25">
      <c r="A18" s="152" t="s">
        <v>195</v>
      </c>
      <c r="B18" s="153">
        <f>SUM(B16:B17)</f>
        <v>0</v>
      </c>
      <c r="C18" s="24"/>
      <c r="D18" s="24" t="s">
        <v>175</v>
      </c>
      <c r="E18" s="24"/>
      <c r="F18" s="24"/>
      <c r="G18" s="24"/>
      <c r="H18" s="24"/>
      <c r="I18" s="24"/>
      <c r="J18" s="24"/>
      <c r="K18" s="24"/>
      <c r="L18" s="24"/>
      <c r="M18" s="24"/>
      <c r="N18" s="24"/>
      <c r="O18" s="24"/>
    </row>
    <row r="19" spans="1:15" x14ac:dyDescent="0.25">
      <c r="A19" s="24"/>
      <c r="B19" s="24"/>
      <c r="C19" s="24"/>
      <c r="D19" s="24" t="s">
        <v>169</v>
      </c>
      <c r="E19" s="57">
        <v>0</v>
      </c>
      <c r="F19" s="24"/>
      <c r="G19" s="24"/>
      <c r="H19" s="24"/>
      <c r="I19" s="24"/>
      <c r="J19" s="24"/>
      <c r="K19" s="24"/>
      <c r="L19" s="24"/>
      <c r="M19" s="24"/>
      <c r="N19" s="24"/>
      <c r="O19" s="24"/>
    </row>
    <row r="20" spans="1:15" x14ac:dyDescent="0.25">
      <c r="A20" s="24"/>
      <c r="B20" s="24"/>
      <c r="C20" s="24"/>
      <c r="D20" s="24" t="s">
        <v>172</v>
      </c>
      <c r="E20" s="140">
        <v>0</v>
      </c>
      <c r="F20" s="24"/>
      <c r="G20" s="24"/>
      <c r="H20" s="24"/>
      <c r="I20" s="24"/>
      <c r="J20" s="24"/>
      <c r="K20" s="24"/>
      <c r="L20" s="24"/>
      <c r="M20" s="24"/>
      <c r="N20" s="24"/>
      <c r="O20" s="24"/>
    </row>
    <row r="21" spans="1:15" x14ac:dyDescent="0.25">
      <c r="A21" s="152" t="s">
        <v>197</v>
      </c>
      <c r="B21" s="153">
        <f>B13-B18</f>
        <v>-5694</v>
      </c>
      <c r="C21" s="24"/>
      <c r="D21" s="24"/>
      <c r="E21" s="101"/>
      <c r="F21" s="24"/>
      <c r="G21" s="24"/>
      <c r="J21" s="24"/>
      <c r="K21" s="24"/>
      <c r="L21" s="24"/>
      <c r="M21" s="24"/>
      <c r="N21" s="24"/>
      <c r="O21" s="24"/>
    </row>
    <row r="22" spans="1:15" x14ac:dyDescent="0.25">
      <c r="A22" s="24"/>
      <c r="B22" s="24"/>
      <c r="C22" s="24"/>
      <c r="D22" s="134" t="s">
        <v>176</v>
      </c>
      <c r="E22" s="17">
        <f>SUM(E19:E20)+E13</f>
        <v>0</v>
      </c>
      <c r="F22" s="24"/>
      <c r="G22" s="24"/>
      <c r="J22" s="24"/>
      <c r="K22" s="24"/>
      <c r="L22" s="24"/>
      <c r="M22" s="24"/>
      <c r="N22" s="24"/>
      <c r="O22" s="24"/>
    </row>
    <row r="23" spans="1:15" x14ac:dyDescent="0.25">
      <c r="A23" s="24"/>
      <c r="B23" s="24"/>
      <c r="C23" s="24"/>
      <c r="G23" s="24"/>
      <c r="J23" s="24"/>
      <c r="K23" s="24"/>
      <c r="L23" s="24"/>
      <c r="M23" s="24"/>
      <c r="N23" s="24"/>
      <c r="O23" s="24"/>
    </row>
    <row r="24" spans="1:15" x14ac:dyDescent="0.25">
      <c r="G24" s="24"/>
      <c r="J24" s="24"/>
      <c r="K24" s="24"/>
      <c r="L24" s="24"/>
      <c r="M24" s="24"/>
      <c r="N24" s="24"/>
      <c r="O24" s="24"/>
    </row>
    <row r="25" spans="1:15" x14ac:dyDescent="0.25">
      <c r="G25" s="24"/>
      <c r="J25" s="24"/>
      <c r="K25" s="24"/>
      <c r="L25" s="24"/>
      <c r="M25" s="24"/>
      <c r="N25" s="24"/>
      <c r="O25" s="24"/>
    </row>
    <row r="26" spans="1:15" x14ac:dyDescent="0.25">
      <c r="G26" s="24"/>
      <c r="H26" s="24"/>
      <c r="I26" s="24"/>
      <c r="J26" s="24"/>
      <c r="K26" s="24"/>
      <c r="L26" s="24"/>
      <c r="M26" s="24"/>
      <c r="N26" s="24"/>
      <c r="O26" s="24"/>
    </row>
    <row r="27" spans="1:15" x14ac:dyDescent="0.25">
      <c r="A27" s="162" t="s">
        <v>200</v>
      </c>
      <c r="B27" s="163"/>
      <c r="C27" s="24"/>
      <c r="G27" s="24"/>
      <c r="H27" s="24"/>
      <c r="I27" s="24"/>
      <c r="J27" s="24"/>
      <c r="K27" s="24"/>
      <c r="L27" s="24"/>
      <c r="M27" s="24"/>
      <c r="N27" s="24"/>
      <c r="O27" s="24"/>
    </row>
    <row r="28" spans="1:15" x14ac:dyDescent="0.25">
      <c r="A28" s="154" t="s">
        <v>192</v>
      </c>
      <c r="B28" s="155">
        <f>IF((-(B21-B31)+H3)&lt;0,0,(-(B21-B31)+H3))</f>
        <v>0</v>
      </c>
      <c r="C28" s="24"/>
      <c r="D28" s="24"/>
      <c r="G28" s="24"/>
      <c r="H28" s="24"/>
      <c r="I28" s="24"/>
      <c r="J28" s="24"/>
      <c r="K28" s="24"/>
      <c r="L28" s="24"/>
      <c r="M28" s="24"/>
      <c r="N28" s="24"/>
      <c r="O28" s="24"/>
    </row>
    <row r="29" spans="1:15" x14ac:dyDescent="0.25">
      <c r="A29" s="156" t="s">
        <v>202</v>
      </c>
      <c r="B29" s="157">
        <f>IF(B21-H4&lt;0,0,B21-H4)</f>
        <v>0</v>
      </c>
      <c r="C29" s="24"/>
      <c r="D29" s="24"/>
      <c r="E29" s="24"/>
    </row>
    <row r="30" spans="1:15" x14ac:dyDescent="0.25">
      <c r="A30" s="158"/>
      <c r="B30" s="159"/>
      <c r="C30" s="101"/>
      <c r="D30" s="101"/>
      <c r="E30" s="101"/>
    </row>
    <row r="31" spans="1:15" x14ac:dyDescent="0.25">
      <c r="A31" s="160" t="s">
        <v>203</v>
      </c>
      <c r="B31" s="161">
        <f>IF(B3-K3&lt;0,0,B3-K3)</f>
        <v>174</v>
      </c>
      <c r="C31" s="101"/>
      <c r="D31" s="101"/>
      <c r="E31" s="101"/>
    </row>
    <row r="32" spans="1:15" x14ac:dyDescent="0.25">
      <c r="A32" s="24"/>
      <c r="B32" s="24"/>
      <c r="C32" s="101"/>
      <c r="D32" s="101"/>
      <c r="E32" s="101"/>
    </row>
    <row r="33" spans="1:7" x14ac:dyDescent="0.25">
      <c r="A33" s="24"/>
      <c r="B33" s="24"/>
      <c r="C33" s="101"/>
      <c r="D33" s="101"/>
      <c r="E33" s="101"/>
    </row>
    <row r="34" spans="1:7" x14ac:dyDescent="0.25">
      <c r="A34" s="24"/>
      <c r="B34" s="24"/>
      <c r="C34" s="24"/>
      <c r="D34" s="24"/>
      <c r="E34" s="24"/>
    </row>
    <row r="35" spans="1:7" x14ac:dyDescent="0.25">
      <c r="A35" s="133"/>
      <c r="B35" s="134"/>
      <c r="C35" s="24"/>
      <c r="D35" s="24"/>
      <c r="E35" s="24"/>
    </row>
    <row r="36" spans="1:7" x14ac:dyDescent="0.25">
      <c r="B36" s="24"/>
      <c r="C36" s="24"/>
      <c r="D36" s="24"/>
      <c r="E36" s="24"/>
    </row>
    <row r="37" spans="1:7" x14ac:dyDescent="0.25">
      <c r="B37" s="24"/>
      <c r="C37" s="24"/>
      <c r="D37" s="24"/>
      <c r="E37" s="24"/>
    </row>
    <row r="38" spans="1:7" x14ac:dyDescent="0.25">
      <c r="B38" s="24"/>
      <c r="C38" s="24"/>
      <c r="D38" s="24"/>
      <c r="E38" s="24"/>
    </row>
    <row r="39" spans="1:7" x14ac:dyDescent="0.25">
      <c r="B39" s="24"/>
      <c r="C39" s="24"/>
      <c r="D39" s="24"/>
      <c r="E39" s="24"/>
    </row>
    <row r="40" spans="1:7" x14ac:dyDescent="0.25">
      <c r="B40" s="24"/>
      <c r="C40" s="24"/>
      <c r="D40" s="24"/>
      <c r="E40" s="24"/>
      <c r="G40" s="17"/>
    </row>
    <row r="41" spans="1:7" x14ac:dyDescent="0.25">
      <c r="B41" s="24"/>
      <c r="C41" s="24"/>
      <c r="D41" s="24"/>
      <c r="E41" s="24"/>
      <c r="G41" s="17"/>
    </row>
    <row r="42" spans="1:7" x14ac:dyDescent="0.25">
      <c r="G42" s="17"/>
    </row>
    <row r="43" spans="1:7" x14ac:dyDescent="0.25">
      <c r="B43" s="31"/>
      <c r="G43" s="17"/>
    </row>
    <row r="44" spans="1:7" x14ac:dyDescent="0.25">
      <c r="B44" s="31"/>
    </row>
    <row r="45" spans="1:7" x14ac:dyDescent="0.25">
      <c r="A45" s="56"/>
      <c r="B45" s="139"/>
      <c r="E45" s="56"/>
      <c r="F45" s="56"/>
      <c r="G45" s="135"/>
    </row>
    <row r="46" spans="1:7" x14ac:dyDescent="0.25">
      <c r="B46" s="31"/>
      <c r="E46" s="56"/>
      <c r="F46" s="56"/>
      <c r="G46" s="135"/>
    </row>
    <row r="47" spans="1:7" x14ac:dyDescent="0.25">
      <c r="B47" s="31"/>
    </row>
    <row r="48" spans="1:7" x14ac:dyDescent="0.25">
      <c r="B48" s="101"/>
    </row>
    <row r="49" spans="2:2" x14ac:dyDescent="0.25">
      <c r="B49" s="101"/>
    </row>
    <row r="50" spans="2:2" x14ac:dyDescent="0.25">
      <c r="B50" s="101"/>
    </row>
    <row r="51" spans="2:2" x14ac:dyDescent="0.25">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
  <sheetViews>
    <sheetView tabSelected="1" topLeftCell="A16" zoomScale="80" workbookViewId="0">
      <selection activeCell="C21" sqref="C21"/>
    </sheetView>
  </sheetViews>
  <sheetFormatPr defaultRowHeight="13.2" x14ac:dyDescent="0.25"/>
  <cols>
    <col min="1" max="1" width="21.88671875" bestFit="1" customWidth="1"/>
    <col min="3" max="3" width="12.88671875" style="136" bestFit="1" customWidth="1"/>
    <col min="4" max="9" width="11.33203125" customWidth="1"/>
    <col min="10" max="10" width="2.5546875" customWidth="1"/>
    <col min="11" max="12" width="13.109375" bestFit="1" customWidth="1"/>
    <col min="13" max="13" width="2.5546875" customWidth="1"/>
    <col min="14" max="14" width="12.33203125" customWidth="1"/>
    <col min="15" max="15" width="39.5546875" style="24" customWidth="1"/>
    <col min="16" max="24" width="9.109375" style="24" customWidth="1"/>
  </cols>
  <sheetData>
    <row r="1" spans="1:24" ht="17.399999999999999" x14ac:dyDescent="0.3">
      <c r="A1" s="184" t="s">
        <v>0</v>
      </c>
      <c r="B1" s="185"/>
      <c r="C1" s="186"/>
      <c r="D1" s="185"/>
      <c r="E1" s="185"/>
      <c r="F1" s="185"/>
      <c r="G1" s="185"/>
      <c r="H1" s="185"/>
      <c r="I1" s="185"/>
      <c r="J1" s="185"/>
      <c r="K1" s="185"/>
      <c r="L1" s="185"/>
      <c r="M1" s="185"/>
      <c r="N1" s="185"/>
      <c r="O1" s="187"/>
    </row>
    <row r="2" spans="1:24" ht="17.399999999999999" x14ac:dyDescent="0.3">
      <c r="A2" s="184" t="s">
        <v>179</v>
      </c>
      <c r="B2" s="185"/>
      <c r="C2" s="186"/>
      <c r="D2" s="185"/>
      <c r="E2" s="185"/>
      <c r="F2" s="185"/>
      <c r="G2" s="185"/>
      <c r="H2" s="185"/>
      <c r="I2" s="185"/>
      <c r="J2" s="185"/>
      <c r="K2" s="185"/>
      <c r="L2" s="185"/>
      <c r="M2" s="185"/>
      <c r="N2" s="185"/>
      <c r="O2" s="187"/>
    </row>
    <row r="3" spans="1:24" ht="17.399999999999999" x14ac:dyDescent="0.3">
      <c r="A3" s="184"/>
      <c r="B3" s="185"/>
      <c r="C3" s="186"/>
      <c r="D3" s="185"/>
      <c r="E3" s="185"/>
      <c r="F3" s="185"/>
      <c r="G3" s="185"/>
      <c r="H3" s="185"/>
      <c r="I3" s="185"/>
      <c r="J3" s="185"/>
      <c r="K3" s="185"/>
      <c r="L3" s="185"/>
      <c r="M3" s="185"/>
      <c r="N3" s="185"/>
      <c r="O3" s="187"/>
    </row>
    <row r="4" spans="1:24" ht="17.399999999999999" x14ac:dyDescent="0.3">
      <c r="A4" s="184" t="s">
        <v>252</v>
      </c>
      <c r="B4" s="185"/>
      <c r="C4" s="186"/>
      <c r="D4" s="185"/>
      <c r="E4" s="185"/>
      <c r="F4" s="185"/>
      <c r="G4" s="185"/>
      <c r="H4" s="185"/>
      <c r="I4" s="185"/>
      <c r="J4" s="185"/>
      <c r="K4" s="185"/>
      <c r="L4" s="185"/>
      <c r="M4" s="185"/>
      <c r="N4" s="185"/>
      <c r="O4" s="187"/>
    </row>
    <row r="5" spans="1:24" ht="17.399999999999999" x14ac:dyDescent="0.3">
      <c r="A5" s="184" t="s">
        <v>257</v>
      </c>
      <c r="B5" s="185"/>
      <c r="C5" s="186"/>
      <c r="D5" s="185"/>
      <c r="E5" s="185"/>
      <c r="F5" s="185"/>
      <c r="G5" s="185"/>
      <c r="H5" s="185"/>
      <c r="I5" s="185"/>
      <c r="J5" s="185"/>
      <c r="K5" s="185"/>
      <c r="L5" s="185"/>
      <c r="M5" s="185"/>
      <c r="N5" s="185"/>
      <c r="O5" s="187"/>
    </row>
    <row r="6" spans="1:24" ht="17.399999999999999" x14ac:dyDescent="0.3">
      <c r="A6" s="188"/>
      <c r="B6" s="185"/>
      <c r="C6" s="186"/>
      <c r="D6" s="185"/>
      <c r="E6" s="185"/>
      <c r="F6" s="185"/>
      <c r="G6" s="185"/>
      <c r="H6" s="185"/>
      <c r="I6" s="185"/>
      <c r="J6" s="185"/>
      <c r="K6" s="196" t="s">
        <v>260</v>
      </c>
      <c r="L6" s="196" t="s">
        <v>259</v>
      </c>
      <c r="M6" s="185"/>
      <c r="N6" s="185"/>
      <c r="O6" s="187"/>
    </row>
    <row r="7" spans="1:24" s="2" customFormat="1" ht="17.399999999999999" x14ac:dyDescent="0.3">
      <c r="A7" s="184"/>
      <c r="B7" s="184"/>
      <c r="C7" s="189"/>
      <c r="D7" s="190">
        <v>36923</v>
      </c>
      <c r="E7" s="190">
        <v>36924</v>
      </c>
      <c r="F7" s="190">
        <v>36925</v>
      </c>
      <c r="G7" s="190">
        <v>36926</v>
      </c>
      <c r="H7" s="190">
        <v>36927</v>
      </c>
      <c r="I7" s="190">
        <v>36928</v>
      </c>
      <c r="J7" s="190"/>
      <c r="K7" s="190" t="s">
        <v>182</v>
      </c>
      <c r="L7" s="190" t="s">
        <v>180</v>
      </c>
      <c r="M7" s="190"/>
      <c r="N7" s="190" t="s">
        <v>183</v>
      </c>
      <c r="O7" s="191"/>
      <c r="P7" s="89"/>
      <c r="Q7" s="89"/>
      <c r="R7" s="89"/>
      <c r="S7" s="89"/>
      <c r="T7" s="89"/>
      <c r="U7" s="89"/>
      <c r="V7" s="89"/>
      <c r="W7" s="89"/>
      <c r="X7" s="89"/>
    </row>
    <row r="8" spans="1:24" s="2" customFormat="1" ht="17.399999999999999" x14ac:dyDescent="0.3">
      <c r="A8" s="185" t="s">
        <v>246</v>
      </c>
      <c r="B8" s="185">
        <v>3527</v>
      </c>
      <c r="C8" s="192">
        <v>449243</v>
      </c>
      <c r="D8" s="187">
        <v>3184</v>
      </c>
      <c r="E8" s="187">
        <v>3219</v>
      </c>
      <c r="F8" s="187">
        <v>3031</v>
      </c>
      <c r="G8" s="187">
        <v>2923</v>
      </c>
      <c r="H8" s="187">
        <v>2871</v>
      </c>
      <c r="I8" s="187">
        <v>3032</v>
      </c>
      <c r="J8" s="187"/>
      <c r="K8" s="191">
        <f>AVERAGE(D8:I8)</f>
        <v>3043.3333333333335</v>
      </c>
      <c r="L8" s="187">
        <v>4000</v>
      </c>
      <c r="M8" s="187"/>
      <c r="N8" s="187">
        <f t="shared" ref="N8:N25" si="0">K8-L8</f>
        <v>-956.66666666666652</v>
      </c>
      <c r="O8" s="191"/>
      <c r="P8" s="89"/>
      <c r="Q8" s="89"/>
      <c r="R8" s="89"/>
      <c r="S8" s="89"/>
      <c r="T8" s="89"/>
      <c r="U8" s="89"/>
      <c r="V8" s="89"/>
      <c r="W8" s="89"/>
      <c r="X8" s="89"/>
    </row>
    <row r="9" spans="1:24" s="2" customFormat="1" ht="17.399999999999999" x14ac:dyDescent="0.3">
      <c r="A9" s="185" t="s">
        <v>254</v>
      </c>
      <c r="B9" s="185">
        <v>9771</v>
      </c>
      <c r="C9" s="192">
        <v>139501</v>
      </c>
      <c r="D9" s="187">
        <v>2086</v>
      </c>
      <c r="E9" s="187">
        <v>2198</v>
      </c>
      <c r="F9" s="187">
        <v>2233</v>
      </c>
      <c r="G9" s="187">
        <v>2360</v>
      </c>
      <c r="H9" s="187">
        <v>2073</v>
      </c>
      <c r="I9" s="187">
        <v>1864</v>
      </c>
      <c r="J9" s="187"/>
      <c r="K9" s="191">
        <f>AVERAGE(D9:I9)</f>
        <v>2135.6666666666665</v>
      </c>
      <c r="L9" s="187">
        <v>3131</v>
      </c>
      <c r="M9" s="187"/>
      <c r="N9" s="187">
        <f t="shared" si="0"/>
        <v>-995.33333333333348</v>
      </c>
      <c r="O9" s="191"/>
      <c r="P9" s="89"/>
      <c r="Q9" s="89"/>
      <c r="R9" s="89"/>
      <c r="S9" s="89"/>
      <c r="T9" s="89"/>
      <c r="U9" s="89"/>
      <c r="V9" s="89"/>
      <c r="W9" s="89"/>
      <c r="X9" s="89"/>
    </row>
    <row r="10" spans="1:24" ht="17.399999999999999" x14ac:dyDescent="0.3">
      <c r="A10" s="185" t="s">
        <v>239</v>
      </c>
      <c r="B10" s="185">
        <v>9748</v>
      </c>
      <c r="C10" s="192">
        <v>137205</v>
      </c>
      <c r="D10" s="187">
        <v>663</v>
      </c>
      <c r="E10" s="187">
        <v>1056</v>
      </c>
      <c r="F10" s="187">
        <v>684</v>
      </c>
      <c r="G10" s="187">
        <v>2</v>
      </c>
      <c r="H10" s="187">
        <v>0</v>
      </c>
      <c r="I10" s="187">
        <v>922</v>
      </c>
      <c r="J10" s="187"/>
      <c r="K10" s="191">
        <f>AVERAGE(D10:I10)</f>
        <v>554.5</v>
      </c>
      <c r="L10" s="187">
        <v>1440</v>
      </c>
      <c r="M10" s="187"/>
      <c r="N10" s="187">
        <f t="shared" si="0"/>
        <v>-885.5</v>
      </c>
      <c r="O10" s="187"/>
    </row>
    <row r="11" spans="1:24" ht="17.399999999999999" x14ac:dyDescent="0.3">
      <c r="A11" s="185" t="s">
        <v>258</v>
      </c>
      <c r="B11" s="185">
        <v>6722</v>
      </c>
      <c r="C11" s="192">
        <v>135865</v>
      </c>
      <c r="D11" s="187">
        <v>5572</v>
      </c>
      <c r="E11" s="187">
        <v>5567</v>
      </c>
      <c r="F11" s="187">
        <v>5565</v>
      </c>
      <c r="G11" s="187">
        <v>5565</v>
      </c>
      <c r="H11" s="187">
        <v>5791</v>
      </c>
      <c r="I11" s="187">
        <v>5797</v>
      </c>
      <c r="J11" s="187"/>
      <c r="K11" s="191">
        <v>4375</v>
      </c>
      <c r="L11" s="187">
        <v>5859</v>
      </c>
      <c r="M11" s="187"/>
      <c r="N11" s="187">
        <f>K11-L11</f>
        <v>-1484</v>
      </c>
      <c r="O11" s="187"/>
    </row>
    <row r="12" spans="1:24" ht="17.399999999999999" x14ac:dyDescent="0.3">
      <c r="A12" s="185" t="s">
        <v>247</v>
      </c>
      <c r="B12" s="185">
        <v>6884</v>
      </c>
      <c r="C12" s="192">
        <v>125899</v>
      </c>
      <c r="D12" s="187">
        <v>55103</v>
      </c>
      <c r="E12" s="187">
        <v>54367</v>
      </c>
      <c r="F12" s="187">
        <v>54197</v>
      </c>
      <c r="G12" s="187">
        <v>54359</v>
      </c>
      <c r="H12" s="187">
        <v>53028</v>
      </c>
      <c r="I12" s="187">
        <v>51592</v>
      </c>
      <c r="J12" s="187"/>
      <c r="K12" s="191">
        <f t="shared" ref="K12:K28" si="1">AVERAGE(D12:I12)</f>
        <v>53774.333333333336</v>
      </c>
      <c r="L12" s="187">
        <v>53398</v>
      </c>
      <c r="M12" s="187"/>
      <c r="N12" s="187">
        <f t="shared" si="0"/>
        <v>376.33333333333576</v>
      </c>
      <c r="O12" s="187" t="s">
        <v>147</v>
      </c>
    </row>
    <row r="13" spans="1:24" ht="17.399999999999999" x14ac:dyDescent="0.3">
      <c r="A13" s="185" t="s">
        <v>243</v>
      </c>
      <c r="B13" s="185">
        <v>9794</v>
      </c>
      <c r="C13" s="192">
        <v>299474</v>
      </c>
      <c r="D13" s="187">
        <v>9162</v>
      </c>
      <c r="E13" s="187">
        <v>9029</v>
      </c>
      <c r="F13" s="187">
        <v>8928</v>
      </c>
      <c r="G13" s="187">
        <v>8839</v>
      </c>
      <c r="H13" s="187">
        <v>10476</v>
      </c>
      <c r="I13" s="187">
        <v>13209</v>
      </c>
      <c r="J13" s="187"/>
      <c r="K13" s="191">
        <f t="shared" si="1"/>
        <v>9940.5</v>
      </c>
      <c r="L13" s="187">
        <v>13944</v>
      </c>
      <c r="M13" s="187"/>
      <c r="N13" s="187">
        <f t="shared" si="0"/>
        <v>-4003.5</v>
      </c>
      <c r="O13" s="187"/>
    </row>
    <row r="14" spans="1:24" ht="17.399999999999999" x14ac:dyDescent="0.3">
      <c r="A14" s="185" t="s">
        <v>244</v>
      </c>
      <c r="B14" s="185">
        <v>5508</v>
      </c>
      <c r="C14" s="192">
        <v>132978</v>
      </c>
      <c r="D14" s="187">
        <v>2525</v>
      </c>
      <c r="E14" s="187">
        <v>3805</v>
      </c>
      <c r="F14" s="187">
        <v>4672</v>
      </c>
      <c r="G14" s="187">
        <v>4504</v>
      </c>
      <c r="H14" s="187">
        <v>4522</v>
      </c>
      <c r="I14" s="187">
        <v>4579</v>
      </c>
      <c r="J14" s="187"/>
      <c r="K14" s="191">
        <f t="shared" si="1"/>
        <v>4101.166666666667</v>
      </c>
      <c r="L14" s="187">
        <v>4355</v>
      </c>
      <c r="M14" s="187"/>
      <c r="N14" s="187">
        <f t="shared" si="0"/>
        <v>-253.83333333333303</v>
      </c>
      <c r="O14" s="187"/>
    </row>
    <row r="15" spans="1:24" ht="17.399999999999999" x14ac:dyDescent="0.3">
      <c r="A15" s="185" t="s">
        <v>181</v>
      </c>
      <c r="B15" s="185">
        <v>6067</v>
      </c>
      <c r="C15" s="192">
        <v>126281</v>
      </c>
      <c r="D15" s="187">
        <v>5804</v>
      </c>
      <c r="E15" s="187">
        <v>5977</v>
      </c>
      <c r="F15" s="187">
        <v>5906</v>
      </c>
      <c r="G15" s="187">
        <v>5948</v>
      </c>
      <c r="H15" s="187">
        <v>6082</v>
      </c>
      <c r="I15" s="187">
        <v>5830</v>
      </c>
      <c r="J15" s="187"/>
      <c r="K15" s="191">
        <f t="shared" si="1"/>
        <v>5924.5</v>
      </c>
      <c r="L15" s="187">
        <v>6830</v>
      </c>
      <c r="M15" s="187"/>
      <c r="N15" s="187">
        <f t="shared" si="0"/>
        <v>-905.5</v>
      </c>
      <c r="O15" s="187"/>
    </row>
    <row r="16" spans="1:24" ht="17.399999999999999" x14ac:dyDescent="0.3">
      <c r="A16" s="185" t="s">
        <v>181</v>
      </c>
      <c r="B16" s="185">
        <v>5263</v>
      </c>
      <c r="C16" s="192">
        <v>126355</v>
      </c>
      <c r="D16" s="187">
        <v>5953</v>
      </c>
      <c r="E16" s="187">
        <v>5949</v>
      </c>
      <c r="F16" s="187">
        <v>5950</v>
      </c>
      <c r="G16" s="187">
        <v>5961</v>
      </c>
      <c r="H16" s="187">
        <v>5901</v>
      </c>
      <c r="I16" s="187">
        <v>5941</v>
      </c>
      <c r="J16" s="187"/>
      <c r="K16" s="191">
        <f t="shared" si="1"/>
        <v>5942.5</v>
      </c>
      <c r="L16" s="187">
        <v>4739</v>
      </c>
      <c r="M16" s="187"/>
      <c r="N16" s="187">
        <f t="shared" si="0"/>
        <v>1203.5</v>
      </c>
      <c r="O16" s="187"/>
    </row>
    <row r="17" spans="1:24" ht="17.399999999999999" x14ac:dyDescent="0.3">
      <c r="A17" s="185" t="s">
        <v>181</v>
      </c>
      <c r="B17" s="185">
        <v>9757</v>
      </c>
      <c r="C17" s="192">
        <v>126289</v>
      </c>
      <c r="D17" s="187">
        <v>5348</v>
      </c>
      <c r="E17" s="187">
        <v>5563</v>
      </c>
      <c r="F17" s="187">
        <v>5995</v>
      </c>
      <c r="G17" s="187">
        <v>6004</v>
      </c>
      <c r="H17" s="187">
        <v>5946</v>
      </c>
      <c r="I17" s="187">
        <v>5914</v>
      </c>
      <c r="J17" s="187"/>
      <c r="K17" s="191">
        <f t="shared" si="1"/>
        <v>5795</v>
      </c>
      <c r="L17" s="187">
        <v>3745</v>
      </c>
      <c r="M17" s="187"/>
      <c r="N17" s="187">
        <f>K17-L17</f>
        <v>2050</v>
      </c>
      <c r="O17" s="187"/>
    </row>
    <row r="18" spans="1:24" ht="17.399999999999999" x14ac:dyDescent="0.3">
      <c r="A18" s="185" t="s">
        <v>255</v>
      </c>
      <c r="B18" s="185">
        <v>9755</v>
      </c>
      <c r="C18" s="192">
        <v>138316</v>
      </c>
      <c r="D18" s="187">
        <v>6087</v>
      </c>
      <c r="E18" s="187">
        <v>6080</v>
      </c>
      <c r="F18" s="187">
        <v>7546</v>
      </c>
      <c r="G18" s="187">
        <v>7519</v>
      </c>
      <c r="H18" s="187">
        <v>7527</v>
      </c>
      <c r="I18" s="187">
        <v>7187</v>
      </c>
      <c r="J18" s="187"/>
      <c r="K18" s="191">
        <f t="shared" si="1"/>
        <v>6991</v>
      </c>
      <c r="L18" s="187">
        <v>2808</v>
      </c>
      <c r="M18" s="187"/>
      <c r="N18" s="187">
        <f t="shared" si="0"/>
        <v>4183</v>
      </c>
      <c r="O18" s="187"/>
    </row>
    <row r="19" spans="1:24" ht="17.399999999999999" x14ac:dyDescent="0.3">
      <c r="A19" s="185" t="s">
        <v>248</v>
      </c>
      <c r="B19" s="185">
        <v>6884</v>
      </c>
      <c r="C19" s="192">
        <v>132975</v>
      </c>
      <c r="D19" s="187">
        <v>33838</v>
      </c>
      <c r="E19" s="187">
        <v>33386</v>
      </c>
      <c r="F19" s="187">
        <v>33281</v>
      </c>
      <c r="G19" s="187">
        <v>33380</v>
      </c>
      <c r="H19" s="187">
        <v>32563</v>
      </c>
      <c r="I19" s="187">
        <v>31682</v>
      </c>
      <c r="J19" s="187"/>
      <c r="K19" s="191">
        <f t="shared" si="1"/>
        <v>33021.666666666664</v>
      </c>
      <c r="L19" s="187">
        <v>32791</v>
      </c>
      <c r="M19" s="187"/>
      <c r="N19" s="187">
        <f t="shared" si="0"/>
        <v>230.66666666666424</v>
      </c>
      <c r="O19" s="187"/>
    </row>
    <row r="20" spans="1:24" ht="17.399999999999999" x14ac:dyDescent="0.3">
      <c r="A20" s="185" t="s">
        <v>241</v>
      </c>
      <c r="B20" s="185">
        <v>9734</v>
      </c>
      <c r="C20" s="192">
        <v>408594</v>
      </c>
      <c r="D20" s="187">
        <v>28159</v>
      </c>
      <c r="E20" s="187">
        <v>27961</v>
      </c>
      <c r="F20" s="187">
        <v>27687</v>
      </c>
      <c r="G20" s="187">
        <v>27500</v>
      </c>
      <c r="H20" s="187">
        <v>26083</v>
      </c>
      <c r="I20" s="187">
        <v>26026</v>
      </c>
      <c r="J20" s="187"/>
      <c r="K20" s="191">
        <f t="shared" si="1"/>
        <v>27236</v>
      </c>
      <c r="L20" s="187">
        <v>21397</v>
      </c>
      <c r="M20" s="187"/>
      <c r="N20" s="187">
        <f>K20-L20</f>
        <v>5839</v>
      </c>
      <c r="O20" s="187"/>
    </row>
    <row r="21" spans="1:24" ht="17.399999999999999" x14ac:dyDescent="0.3">
      <c r="A21" s="185" t="s">
        <v>241</v>
      </c>
      <c r="B21" s="185">
        <v>9687</v>
      </c>
      <c r="C21" s="192">
        <v>407025</v>
      </c>
      <c r="D21" s="187">
        <v>10871</v>
      </c>
      <c r="E21" s="187">
        <v>9347</v>
      </c>
      <c r="F21" s="187">
        <v>9128</v>
      </c>
      <c r="G21" s="187">
        <v>11051</v>
      </c>
      <c r="H21" s="187">
        <v>10948</v>
      </c>
      <c r="I21" s="187">
        <v>10700</v>
      </c>
      <c r="J21" s="187"/>
      <c r="K21" s="191">
        <f t="shared" si="1"/>
        <v>10340.833333333334</v>
      </c>
      <c r="L21" s="187">
        <v>11629</v>
      </c>
      <c r="M21" s="187"/>
      <c r="N21" s="187">
        <f>K21-L21</f>
        <v>-1288.1666666666661</v>
      </c>
      <c r="O21" s="187"/>
    </row>
    <row r="22" spans="1:24" ht="17.399999999999999" x14ac:dyDescent="0.3">
      <c r="A22" s="185" t="s">
        <v>249</v>
      </c>
      <c r="B22" s="185">
        <v>9837</v>
      </c>
      <c r="C22" s="192">
        <v>310851</v>
      </c>
      <c r="D22" s="187">
        <v>3332</v>
      </c>
      <c r="E22" s="187">
        <v>3535</v>
      </c>
      <c r="F22" s="187">
        <v>3568</v>
      </c>
      <c r="G22" s="187">
        <v>3616</v>
      </c>
      <c r="H22" s="187">
        <v>3646</v>
      </c>
      <c r="I22" s="187">
        <v>3706</v>
      </c>
      <c r="J22" s="187"/>
      <c r="K22" s="191">
        <f t="shared" si="1"/>
        <v>3567.1666666666665</v>
      </c>
      <c r="L22" s="187">
        <v>2805</v>
      </c>
      <c r="M22" s="187"/>
      <c r="N22" s="187">
        <f>K22-L22</f>
        <v>762.16666666666652</v>
      </c>
      <c r="O22" s="187"/>
    </row>
    <row r="23" spans="1:24" ht="17.399999999999999" x14ac:dyDescent="0.3">
      <c r="A23" s="185" t="s">
        <v>250</v>
      </c>
      <c r="B23" s="185">
        <v>6674</v>
      </c>
      <c r="C23" s="192">
        <v>140991</v>
      </c>
      <c r="D23" s="187">
        <v>6891</v>
      </c>
      <c r="E23" s="187">
        <v>6788</v>
      </c>
      <c r="F23" s="187">
        <v>6835</v>
      </c>
      <c r="G23" s="187">
        <v>6772</v>
      </c>
      <c r="H23" s="187">
        <v>7177</v>
      </c>
      <c r="I23" s="187">
        <v>6815</v>
      </c>
      <c r="J23" s="187"/>
      <c r="K23" s="191">
        <f t="shared" si="1"/>
        <v>6879.666666666667</v>
      </c>
      <c r="L23" s="187">
        <v>5023</v>
      </c>
      <c r="M23" s="187"/>
      <c r="N23" s="187">
        <f>K23-L23</f>
        <v>1856.666666666667</v>
      </c>
      <c r="O23" s="187"/>
    </row>
    <row r="24" spans="1:24" ht="17.399999999999999" x14ac:dyDescent="0.3">
      <c r="A24" s="185" t="s">
        <v>238</v>
      </c>
      <c r="B24" s="185">
        <v>6210</v>
      </c>
      <c r="C24" s="192">
        <v>138785</v>
      </c>
      <c r="D24" s="187">
        <v>6754</v>
      </c>
      <c r="E24" s="187">
        <v>7104</v>
      </c>
      <c r="F24" s="187">
        <v>5973</v>
      </c>
      <c r="G24" s="187">
        <v>6220</v>
      </c>
      <c r="H24" s="187">
        <v>6301</v>
      </c>
      <c r="I24" s="187">
        <v>6000</v>
      </c>
      <c r="J24" s="187"/>
      <c r="K24" s="191">
        <f t="shared" si="1"/>
        <v>6392</v>
      </c>
      <c r="L24" s="187">
        <v>7777</v>
      </c>
      <c r="M24" s="187"/>
      <c r="N24" s="187">
        <f t="shared" si="0"/>
        <v>-1385</v>
      </c>
      <c r="O24" s="187"/>
    </row>
    <row r="25" spans="1:24" ht="17.399999999999999" x14ac:dyDescent="0.3">
      <c r="A25" s="185" t="s">
        <v>251</v>
      </c>
      <c r="B25" s="185">
        <v>4136</v>
      </c>
      <c r="C25" s="192">
        <v>125809</v>
      </c>
      <c r="D25" s="187">
        <v>2557</v>
      </c>
      <c r="E25" s="187">
        <v>2588</v>
      </c>
      <c r="F25" s="187">
        <v>2879</v>
      </c>
      <c r="G25" s="187">
        <v>2951</v>
      </c>
      <c r="H25" s="187">
        <v>3026</v>
      </c>
      <c r="I25" s="187">
        <v>2968</v>
      </c>
      <c r="J25" s="187"/>
      <c r="K25" s="191">
        <f t="shared" si="1"/>
        <v>2828.1666666666665</v>
      </c>
      <c r="L25" s="187">
        <v>1468</v>
      </c>
      <c r="M25" s="187"/>
      <c r="N25" s="187">
        <f t="shared" si="0"/>
        <v>1360.1666666666665</v>
      </c>
      <c r="O25" s="187"/>
    </row>
    <row r="26" spans="1:24" ht="17.399999999999999" x14ac:dyDescent="0.3">
      <c r="A26" s="185" t="s">
        <v>251</v>
      </c>
      <c r="B26" s="185">
        <v>9709</v>
      </c>
      <c r="C26" s="192">
        <v>125826</v>
      </c>
      <c r="D26" s="187">
        <v>1986</v>
      </c>
      <c r="E26" s="187">
        <v>1962</v>
      </c>
      <c r="F26" s="187">
        <v>1964</v>
      </c>
      <c r="G26" s="187">
        <v>1955</v>
      </c>
      <c r="H26" s="187">
        <v>1957</v>
      </c>
      <c r="I26" s="187">
        <v>1956</v>
      </c>
      <c r="J26" s="187"/>
      <c r="K26" s="191">
        <f t="shared" si="1"/>
        <v>1963.3333333333333</v>
      </c>
      <c r="L26" s="187">
        <v>1295</v>
      </c>
      <c r="M26" s="187"/>
      <c r="N26" s="187">
        <f>K26-L26</f>
        <v>668.33333333333326</v>
      </c>
      <c r="O26" s="187"/>
    </row>
    <row r="27" spans="1:24" s="76" customFormat="1" ht="17.399999999999999" x14ac:dyDescent="0.3">
      <c r="A27" s="193" t="s">
        <v>245</v>
      </c>
      <c r="B27" s="193">
        <v>5155</v>
      </c>
      <c r="C27" s="194">
        <v>138628</v>
      </c>
      <c r="D27" s="195">
        <v>9118</v>
      </c>
      <c r="E27" s="195">
        <v>10874</v>
      </c>
      <c r="F27" s="195">
        <v>12781</v>
      </c>
      <c r="G27" s="195">
        <v>12993</v>
      </c>
      <c r="H27" s="195">
        <v>13436</v>
      </c>
      <c r="I27" s="195">
        <v>12986</v>
      </c>
      <c r="J27" s="195"/>
      <c r="K27" s="191">
        <f t="shared" si="1"/>
        <v>12031.333333333334</v>
      </c>
      <c r="L27" s="195">
        <v>8540</v>
      </c>
      <c r="M27" s="195"/>
      <c r="N27" s="195">
        <f>K27-L27</f>
        <v>3491.3333333333339</v>
      </c>
      <c r="O27" s="195"/>
      <c r="P27" s="67"/>
      <c r="Q27" s="67"/>
      <c r="R27" s="67"/>
      <c r="S27" s="67"/>
      <c r="T27" s="67"/>
      <c r="U27" s="67"/>
      <c r="V27" s="67"/>
      <c r="W27" s="67"/>
      <c r="X27" s="67"/>
    </row>
    <row r="28" spans="1:24" s="76" customFormat="1" ht="17.399999999999999" x14ac:dyDescent="0.3">
      <c r="A28" s="193" t="s">
        <v>256</v>
      </c>
      <c r="B28" s="193">
        <v>9747</v>
      </c>
      <c r="C28" s="194">
        <v>138619</v>
      </c>
      <c r="D28" s="195">
        <v>2</v>
      </c>
      <c r="E28" s="195">
        <v>1</v>
      </c>
      <c r="F28" s="195">
        <v>14</v>
      </c>
      <c r="G28" s="195">
        <v>10</v>
      </c>
      <c r="H28" s="195">
        <v>9</v>
      </c>
      <c r="I28" s="195">
        <v>9</v>
      </c>
      <c r="J28" s="195"/>
      <c r="K28" s="191">
        <f t="shared" si="1"/>
        <v>7.5</v>
      </c>
      <c r="L28" s="195">
        <v>1125</v>
      </c>
      <c r="M28" s="195"/>
      <c r="N28" s="195">
        <f>K28-L28</f>
        <v>-1117.5</v>
      </c>
      <c r="O28" s="195"/>
      <c r="P28" s="67"/>
      <c r="Q28" s="67"/>
      <c r="R28" s="67"/>
      <c r="S28" s="67"/>
      <c r="T28" s="67"/>
      <c r="U28" s="67"/>
      <c r="V28" s="67"/>
      <c r="W28" s="67"/>
      <c r="X28" s="67"/>
    </row>
    <row r="29" spans="1:24" ht="17.399999999999999" x14ac:dyDescent="0.3">
      <c r="A29" s="185"/>
      <c r="B29" s="185"/>
      <c r="C29" s="186"/>
      <c r="D29" s="187"/>
      <c r="E29" s="187"/>
      <c r="F29" s="187"/>
      <c r="G29" s="187"/>
      <c r="H29" s="187"/>
      <c r="I29" s="187"/>
      <c r="J29" s="187"/>
      <c r="K29" s="187"/>
      <c r="L29" s="187"/>
      <c r="M29" s="187"/>
      <c r="N29" s="187"/>
      <c r="O29" s="187"/>
    </row>
    <row r="30" spans="1:24" ht="17.399999999999999" x14ac:dyDescent="0.3">
      <c r="A30" s="185"/>
      <c r="B30" s="185"/>
      <c r="C30" s="186"/>
      <c r="D30" s="187"/>
      <c r="E30" s="187"/>
      <c r="F30" s="187"/>
      <c r="G30" s="187"/>
      <c r="H30" s="187"/>
      <c r="I30" s="187"/>
      <c r="J30" s="187"/>
      <c r="K30" s="187">
        <f>SUM(K8:K28)</f>
        <v>206845.16666666669</v>
      </c>
      <c r="L30" s="187">
        <f>SUM(L8:L28)</f>
        <v>198099</v>
      </c>
      <c r="M30" s="187"/>
      <c r="N30" s="185"/>
      <c r="O30" s="187"/>
    </row>
    <row r="31" spans="1:24" ht="17.399999999999999" x14ac:dyDescent="0.3">
      <c r="A31" s="185"/>
      <c r="B31" s="185"/>
      <c r="C31" s="186"/>
      <c r="D31" s="187"/>
      <c r="E31" s="187"/>
      <c r="F31" s="187"/>
      <c r="G31" s="187"/>
      <c r="H31" s="187"/>
      <c r="I31" s="187"/>
      <c r="J31" s="187"/>
      <c r="K31" s="187"/>
      <c r="L31" s="187"/>
      <c r="M31" s="187"/>
      <c r="N31" s="185"/>
      <c r="O31" s="187"/>
    </row>
    <row r="32" spans="1:24" ht="17.399999999999999" x14ac:dyDescent="0.3">
      <c r="A32" s="185"/>
      <c r="B32" s="185"/>
      <c r="C32" s="186"/>
      <c r="D32" s="187"/>
      <c r="E32" s="187"/>
      <c r="F32" s="187"/>
      <c r="G32" s="187"/>
      <c r="H32" s="187"/>
      <c r="I32" s="187"/>
      <c r="J32" s="187"/>
      <c r="K32" s="187" t="s">
        <v>237</v>
      </c>
      <c r="L32" s="187" t="s">
        <v>183</v>
      </c>
      <c r="M32" s="187"/>
      <c r="N32" s="195">
        <f>K30-L30</f>
        <v>8746.1666666666861</v>
      </c>
      <c r="O32" s="187"/>
    </row>
    <row r="33" spans="1:15" ht="17.399999999999999" x14ac:dyDescent="0.3">
      <c r="A33" s="185" t="s">
        <v>147</v>
      </c>
      <c r="B33" s="185" t="s">
        <v>147</v>
      </c>
      <c r="C33" s="192" t="s">
        <v>147</v>
      </c>
      <c r="D33" s="187" t="s">
        <v>147</v>
      </c>
      <c r="E33" s="187" t="s">
        <v>147</v>
      </c>
      <c r="F33" s="187" t="s">
        <v>147</v>
      </c>
      <c r="G33" s="187"/>
      <c r="H33" s="187"/>
      <c r="I33" s="187"/>
      <c r="J33" s="187" t="s">
        <v>147</v>
      </c>
      <c r="K33" s="187" t="s">
        <v>147</v>
      </c>
      <c r="L33" s="187" t="s">
        <v>147</v>
      </c>
      <c r="M33" s="187" t="s">
        <v>147</v>
      </c>
      <c r="N33" s="187" t="s">
        <v>147</v>
      </c>
      <c r="O33" s="187" t="s">
        <v>147</v>
      </c>
    </row>
    <row r="34" spans="1:15" ht="17.399999999999999" x14ac:dyDescent="0.3">
      <c r="A34" s="185" t="s">
        <v>240</v>
      </c>
      <c r="B34" s="185">
        <v>9603</v>
      </c>
      <c r="C34" s="192">
        <v>563847</v>
      </c>
      <c r="D34" s="187">
        <v>37756</v>
      </c>
      <c r="E34" s="187">
        <v>37956</v>
      </c>
      <c r="F34" s="187">
        <v>37659</v>
      </c>
      <c r="G34" s="187">
        <v>37364</v>
      </c>
      <c r="H34" s="187">
        <v>36658</v>
      </c>
      <c r="I34" s="187">
        <v>37616</v>
      </c>
      <c r="J34" s="187"/>
      <c r="K34" s="191">
        <f>AVERAGE(D34:I34)</f>
        <v>37501.5</v>
      </c>
      <c r="L34" s="187">
        <v>33250</v>
      </c>
      <c r="M34" s="187"/>
      <c r="N34" s="187">
        <f>K34-L34</f>
        <v>4251.5</v>
      </c>
    </row>
    <row r="35" spans="1:15" ht="17.399999999999999" x14ac:dyDescent="0.3">
      <c r="A35" s="185" t="s">
        <v>253</v>
      </c>
      <c r="B35" s="185">
        <v>9696</v>
      </c>
      <c r="C35" s="192">
        <v>586954</v>
      </c>
      <c r="D35" s="187">
        <v>4669</v>
      </c>
      <c r="E35" s="187">
        <v>8696</v>
      </c>
      <c r="F35" s="187">
        <v>14296</v>
      </c>
      <c r="G35" s="187">
        <v>13970</v>
      </c>
      <c r="H35" s="187">
        <v>13840</v>
      </c>
      <c r="I35" s="187">
        <v>14112</v>
      </c>
      <c r="J35" s="187"/>
      <c r="K35" s="191">
        <f>AVERAGE(D35:I35)</f>
        <v>11597.166666666666</v>
      </c>
      <c r="L35" s="187">
        <v>5000</v>
      </c>
      <c r="M35" s="187"/>
      <c r="N35" s="187">
        <f>K35-L35</f>
        <v>6597.1666666666661</v>
      </c>
    </row>
    <row r="36" spans="1:15" ht="17.399999999999999" x14ac:dyDescent="0.3">
      <c r="A36" s="185" t="s">
        <v>242</v>
      </c>
      <c r="B36" s="185">
        <v>6789</v>
      </c>
      <c r="C36" s="192">
        <v>108151</v>
      </c>
      <c r="D36" s="187">
        <v>11076</v>
      </c>
      <c r="E36" s="187">
        <v>11250</v>
      </c>
      <c r="F36" s="187">
        <v>11230</v>
      </c>
      <c r="G36" s="187">
        <v>10530</v>
      </c>
      <c r="H36" s="187">
        <v>10302</v>
      </c>
      <c r="I36" s="187">
        <v>11605</v>
      </c>
      <c r="J36" s="187"/>
      <c r="K36" s="191">
        <f>AVERAGE(D36:I36)</f>
        <v>10998.833333333334</v>
      </c>
      <c r="L36" s="187">
        <v>12642</v>
      </c>
      <c r="M36" s="187"/>
      <c r="N36" s="187">
        <f>K36-L36</f>
        <v>-1643.1666666666661</v>
      </c>
    </row>
    <row r="37" spans="1:15" ht="17.399999999999999" x14ac:dyDescent="0.3">
      <c r="K37" s="191">
        <f>SUM(K34:K36)</f>
        <v>60097.5</v>
      </c>
      <c r="L37" s="187">
        <f>SUM(L34:L36)</f>
        <v>50892</v>
      </c>
    </row>
    <row r="39" spans="1:15" ht="17.399999999999999" x14ac:dyDescent="0.3">
      <c r="K39" s="187" t="s">
        <v>237</v>
      </c>
      <c r="L39" s="187" t="s">
        <v>183</v>
      </c>
      <c r="M39" s="187"/>
      <c r="N39" s="195">
        <f>K37-L37</f>
        <v>9205.5</v>
      </c>
    </row>
  </sheetData>
  <pageMargins left="0.75" right="0.75" top="1" bottom="1" header="0.5" footer="0.5"/>
  <pageSetup scale="6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3.2" x14ac:dyDescent="0.25"/>
  <cols>
    <col min="3" max="19" width="10.33203125" bestFit="1" customWidth="1"/>
  </cols>
  <sheetData>
    <row r="1" spans="1:48" x14ac:dyDescent="0.25">
      <c r="A1" t="s">
        <v>234</v>
      </c>
    </row>
    <row r="4" spans="1:48" x14ac:dyDescent="0.25">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5">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5">
      <c r="A6" s="7" t="s">
        <v>235</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5">
      <c r="A7" t="s">
        <v>231</v>
      </c>
      <c r="B7" t="s">
        <v>232</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5">
      <c r="B8" t="s">
        <v>233</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5">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5">
      <c r="A10" t="s">
        <v>18</v>
      </c>
      <c r="B10" t="s">
        <v>232</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5">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5">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5">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5">
      <c r="C14" s="24"/>
      <c r="D14" s="24"/>
      <c r="E14" s="24"/>
      <c r="F14" s="24"/>
      <c r="G14" s="24"/>
      <c r="H14" s="24"/>
      <c r="I14" s="24"/>
      <c r="J14" s="24"/>
      <c r="K14" s="24"/>
      <c r="L14" s="24"/>
      <c r="M14" s="24"/>
      <c r="N14" s="24"/>
      <c r="O14" s="24"/>
      <c r="P14" s="24"/>
      <c r="Q14" s="24"/>
      <c r="R14" s="24"/>
    </row>
    <row r="15" spans="1:48" x14ac:dyDescent="0.25">
      <c r="C15" s="24"/>
      <c r="D15" s="24"/>
      <c r="E15" s="24"/>
      <c r="F15" s="24"/>
      <c r="G15" s="24"/>
      <c r="H15" s="24"/>
      <c r="I15" s="24"/>
      <c r="J15" s="24"/>
      <c r="K15" s="24"/>
      <c r="L15" s="24"/>
      <c r="M15" s="24"/>
      <c r="N15" s="24"/>
      <c r="O15" s="24"/>
      <c r="P15" s="24"/>
      <c r="Q15" s="24"/>
      <c r="R15" s="24"/>
    </row>
    <row r="16" spans="1:48" x14ac:dyDescent="0.25">
      <c r="C16" s="24"/>
      <c r="D16" s="24"/>
      <c r="E16" s="24"/>
      <c r="F16" s="24"/>
      <c r="G16" s="24"/>
      <c r="H16" s="24"/>
      <c r="I16" s="24"/>
      <c r="J16" s="24"/>
      <c r="K16" s="24"/>
      <c r="L16" s="24"/>
      <c r="M16" s="24"/>
      <c r="N16" s="24"/>
      <c r="O16" s="24"/>
      <c r="P16" s="24"/>
      <c r="Q16" s="24"/>
      <c r="R16" s="24"/>
    </row>
    <row r="17" spans="3:18" x14ac:dyDescent="0.25">
      <c r="C17" s="24"/>
      <c r="D17" s="24"/>
      <c r="E17" s="24"/>
      <c r="F17" s="24"/>
      <c r="G17" s="24"/>
      <c r="H17" s="24"/>
      <c r="I17" s="24"/>
      <c r="J17" s="24"/>
      <c r="K17" s="24"/>
      <c r="L17" s="24"/>
      <c r="M17" s="24"/>
      <c r="N17" s="24"/>
      <c r="O17" s="24"/>
      <c r="P17" s="24"/>
      <c r="Q17" s="24"/>
      <c r="R17" s="24"/>
    </row>
    <row r="18" spans="3:18" x14ac:dyDescent="0.25">
      <c r="C18" s="24"/>
      <c r="D18" s="24"/>
      <c r="E18" s="24"/>
      <c r="F18" s="24"/>
      <c r="G18" s="24"/>
      <c r="H18" s="24"/>
      <c r="I18" s="24"/>
      <c r="J18" s="24"/>
      <c r="K18" s="24"/>
      <c r="L18" s="24"/>
      <c r="M18" s="24"/>
      <c r="N18" s="24"/>
      <c r="O18" s="24"/>
      <c r="P18" s="24"/>
      <c r="Q18" s="24"/>
      <c r="R18" s="24"/>
    </row>
    <row r="19" spans="3:18" x14ac:dyDescent="0.25">
      <c r="C19" s="24"/>
      <c r="D19" s="24"/>
      <c r="E19" s="24"/>
      <c r="F19" s="24"/>
      <c r="G19" s="24"/>
      <c r="H19" s="24"/>
      <c r="I19" s="24"/>
      <c r="J19" s="24"/>
      <c r="K19" s="24"/>
      <c r="L19" s="24"/>
      <c r="M19" s="24"/>
      <c r="N19" s="24"/>
      <c r="O19" s="24"/>
      <c r="P19" s="24"/>
      <c r="Q19" s="24"/>
      <c r="R19" s="24"/>
    </row>
    <row r="20" spans="3:18" x14ac:dyDescent="0.25">
      <c r="C20" s="24"/>
      <c r="D20" s="24"/>
      <c r="E20" s="24"/>
      <c r="F20" s="24"/>
      <c r="G20" s="24"/>
      <c r="H20" s="24"/>
      <c r="I20" s="24"/>
      <c r="J20" s="24"/>
      <c r="K20" s="24"/>
      <c r="L20" s="24"/>
      <c r="M20" s="24"/>
      <c r="N20" s="24"/>
      <c r="O20" s="24"/>
      <c r="P20" s="24"/>
      <c r="Q20" s="24"/>
      <c r="R20" s="24"/>
    </row>
    <row r="21" spans="3:18" x14ac:dyDescent="0.25">
      <c r="C21" s="24"/>
      <c r="D21" s="24"/>
      <c r="E21" s="24"/>
      <c r="F21" s="24"/>
      <c r="G21" s="24"/>
      <c r="H21" s="24"/>
      <c r="I21" s="24"/>
      <c r="J21" s="24"/>
      <c r="K21" s="24"/>
      <c r="L21" s="24"/>
      <c r="M21" s="24"/>
      <c r="N21" s="24"/>
      <c r="O21" s="24"/>
      <c r="P21" s="24"/>
      <c r="Q21" s="24"/>
      <c r="R21" s="24"/>
    </row>
    <row r="22" spans="3:18" x14ac:dyDescent="0.25">
      <c r="C22" s="24"/>
      <c r="D22" s="24"/>
      <c r="E22" s="24"/>
      <c r="F22" s="24"/>
      <c r="G22" s="24"/>
      <c r="H22" s="24"/>
      <c r="I22" s="24"/>
      <c r="J22" s="24"/>
      <c r="K22" s="24"/>
      <c r="L22" s="24"/>
      <c r="M22" s="24"/>
      <c r="N22" s="24"/>
      <c r="O22" s="24"/>
      <c r="P22" s="24"/>
      <c r="Q22" s="24"/>
      <c r="R22" s="24"/>
    </row>
    <row r="23" spans="3:18" x14ac:dyDescent="0.25">
      <c r="C23" s="24"/>
      <c r="D23" s="24"/>
      <c r="E23" s="24"/>
      <c r="F23" s="24"/>
      <c r="G23" s="24"/>
      <c r="H23" s="24"/>
      <c r="I23" s="24"/>
      <c r="J23" s="24"/>
      <c r="K23" s="24"/>
      <c r="L23" s="24"/>
      <c r="M23" s="24"/>
      <c r="N23" s="24"/>
      <c r="O23" s="24"/>
      <c r="P23" s="24"/>
      <c r="Q23" s="24"/>
      <c r="R23" s="24"/>
    </row>
    <row r="24" spans="3:18" x14ac:dyDescent="0.25">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3.2" x14ac:dyDescent="0.25"/>
  <cols>
    <col min="1" max="1" width="21.5546875" customWidth="1"/>
    <col min="2" max="2" width="12.33203125" bestFit="1" customWidth="1"/>
    <col min="9" max="10" width="9.33203125" bestFit="1" customWidth="1"/>
    <col min="15" max="21" width="9.33203125" bestFit="1" customWidth="1"/>
    <col min="23" max="23" width="9.88671875" bestFit="1" customWidth="1"/>
    <col min="26" max="26" width="9.88671875" bestFit="1" customWidth="1"/>
    <col min="29" max="30" width="9.88671875" bestFit="1" customWidth="1"/>
    <col min="32" max="32" width="9.109375" hidden="1" customWidth="1"/>
    <col min="34" max="34" width="10.33203125" bestFit="1" customWidth="1"/>
  </cols>
  <sheetData>
    <row r="1" spans="1:34" ht="15.6" x14ac:dyDescent="0.3">
      <c r="A1" s="1" t="s">
        <v>0</v>
      </c>
      <c r="B1" s="2"/>
      <c r="C1" s="2"/>
      <c r="D1" s="2"/>
    </row>
    <row r="2" spans="1:34" ht="15.6" x14ac:dyDescent="0.3">
      <c r="A2" s="1" t="s">
        <v>43</v>
      </c>
      <c r="B2" s="2"/>
      <c r="C2" s="2"/>
      <c r="D2" s="2"/>
    </row>
    <row r="3" spans="1:34" ht="15.6" x14ac:dyDescent="0.3">
      <c r="A3" s="1"/>
      <c r="B3" s="2"/>
      <c r="C3" s="2"/>
      <c r="D3" s="2"/>
    </row>
    <row r="4" spans="1:34" ht="15.6" x14ac:dyDescent="0.3">
      <c r="A4" s="3" t="str">
        <f>'GC Recon'!A4</f>
        <v>July 2000</v>
      </c>
      <c r="B4" s="2"/>
      <c r="C4" s="2"/>
      <c r="D4" s="2"/>
    </row>
    <row r="5" spans="1:34" x14ac:dyDescent="0.25">
      <c r="A5" s="2"/>
      <c r="B5" s="2"/>
      <c r="C5" s="2"/>
      <c r="D5" s="2"/>
      <c r="J5" s="17"/>
    </row>
    <row r="6" spans="1:34" x14ac:dyDescent="0.25">
      <c r="A6" s="2"/>
      <c r="B6" s="2"/>
      <c r="C6" s="8"/>
      <c r="D6" s="2"/>
    </row>
    <row r="7" spans="1:34" x14ac:dyDescent="0.25">
      <c r="A7" s="2"/>
      <c r="B7" s="2"/>
      <c r="C7" s="2"/>
      <c r="D7" s="2"/>
    </row>
    <row r="8" spans="1:34" x14ac:dyDescent="0.25">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5">
      <c r="N9" s="24"/>
      <c r="O9" s="24"/>
    </row>
    <row r="10" spans="1:34" x14ac:dyDescent="0.25">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5">
      <c r="B11" s="24"/>
      <c r="C11" s="24"/>
      <c r="D11" s="24"/>
      <c r="E11" s="24"/>
      <c r="F11" s="24"/>
      <c r="G11" s="24"/>
      <c r="H11" s="24"/>
      <c r="I11" s="24"/>
      <c r="J11" s="24"/>
      <c r="K11" s="24"/>
      <c r="M11" s="24"/>
      <c r="Q11" s="24"/>
    </row>
    <row r="12" spans="1:34" x14ac:dyDescent="0.25">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5">
      <c r="A13" s="56" t="s">
        <v>38</v>
      </c>
      <c r="B13" s="57"/>
      <c r="C13" s="57"/>
      <c r="D13" s="57"/>
      <c r="E13" s="57"/>
      <c r="F13" s="57"/>
      <c r="G13" s="57"/>
      <c r="H13" s="57"/>
      <c r="I13" s="57"/>
      <c r="J13" s="57"/>
      <c r="K13" s="24"/>
      <c r="M13" s="24"/>
      <c r="Q13" s="24"/>
    </row>
    <row r="14" spans="1:34" x14ac:dyDescent="0.25">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5">
      <c r="A15" s="60" t="s">
        <v>40</v>
      </c>
      <c r="B15" s="24"/>
      <c r="C15" s="24"/>
      <c r="D15" s="24"/>
      <c r="E15" s="24"/>
      <c r="F15" s="24"/>
      <c r="G15" s="24">
        <v>0</v>
      </c>
      <c r="H15" s="24"/>
      <c r="I15" s="24"/>
      <c r="J15" s="24"/>
      <c r="K15" s="24"/>
      <c r="M15" s="24"/>
    </row>
    <row r="16" spans="1:34" x14ac:dyDescent="0.25">
      <c r="A16" s="60" t="s">
        <v>34</v>
      </c>
      <c r="B16" s="24"/>
      <c r="C16" s="24"/>
      <c r="D16" s="24"/>
      <c r="E16" s="24"/>
      <c r="F16" s="24"/>
      <c r="G16" s="24"/>
      <c r="H16" s="24">
        <v>0</v>
      </c>
      <c r="I16" s="24">
        <v>0</v>
      </c>
      <c r="J16" s="24"/>
      <c r="K16" s="24"/>
      <c r="M16" s="24"/>
      <c r="S16" s="24">
        <v>0</v>
      </c>
    </row>
    <row r="17" spans="1:34" x14ac:dyDescent="0.25">
      <c r="A17" s="60" t="s">
        <v>50</v>
      </c>
      <c r="B17" s="24"/>
      <c r="C17" s="24"/>
      <c r="D17" s="24"/>
      <c r="E17" s="24"/>
      <c r="F17" s="24"/>
      <c r="G17" s="24"/>
      <c r="H17" s="24"/>
      <c r="I17" s="24"/>
      <c r="J17" s="24">
        <v>0</v>
      </c>
      <c r="K17" s="24"/>
      <c r="M17" s="24"/>
    </row>
    <row r="18" spans="1:34" x14ac:dyDescent="0.25">
      <c r="A18" s="60" t="s">
        <v>51</v>
      </c>
      <c r="B18" s="24">
        <v>0</v>
      </c>
      <c r="C18" s="24">
        <v>0</v>
      </c>
      <c r="D18" s="24">
        <v>0</v>
      </c>
      <c r="E18" s="24">
        <v>0</v>
      </c>
      <c r="F18" s="24">
        <v>0</v>
      </c>
      <c r="G18" s="24">
        <v>0</v>
      </c>
      <c r="H18" s="24">
        <v>0</v>
      </c>
      <c r="I18" s="24">
        <v>0</v>
      </c>
      <c r="J18" s="24">
        <v>0</v>
      </c>
      <c r="K18" s="24">
        <v>0</v>
      </c>
      <c r="M18" s="24"/>
    </row>
    <row r="19" spans="1:34" x14ac:dyDescent="0.25">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5">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5">
      <c r="B21" s="24"/>
      <c r="C21" s="24"/>
      <c r="D21" s="24"/>
      <c r="E21" s="24"/>
      <c r="F21" s="24"/>
      <c r="G21" s="24"/>
      <c r="H21" s="24"/>
      <c r="I21" s="24"/>
      <c r="J21" s="24"/>
      <c r="K21" s="24"/>
    </row>
    <row r="22" spans="1:34" x14ac:dyDescent="0.25">
      <c r="B22" s="24"/>
      <c r="C22" s="24"/>
      <c r="D22" s="24"/>
      <c r="E22" s="24"/>
      <c r="F22" s="24"/>
      <c r="G22" s="24"/>
      <c r="H22" s="24"/>
      <c r="I22" s="24"/>
      <c r="J22" s="24"/>
      <c r="K22" s="24"/>
    </row>
    <row r="23" spans="1:34" x14ac:dyDescent="0.25">
      <c r="B23" s="24"/>
      <c r="C23" s="24"/>
      <c r="D23" s="24"/>
      <c r="E23" s="24"/>
      <c r="F23" s="24"/>
      <c r="G23" s="24"/>
      <c r="H23" s="24"/>
      <c r="I23" s="24"/>
      <c r="J23" s="24"/>
      <c r="K23" s="24"/>
    </row>
    <row r="24" spans="1:34" x14ac:dyDescent="0.25">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5">
      <c r="A30" s="34" t="s">
        <v>30</v>
      </c>
      <c r="B30" s="35"/>
    </row>
    <row r="31" spans="1:34" x14ac:dyDescent="0.25">
      <c r="A31" s="42"/>
      <c r="B31" s="43"/>
    </row>
    <row r="32" spans="1:34" x14ac:dyDescent="0.25">
      <c r="A32" s="36" t="s">
        <v>28</v>
      </c>
      <c r="B32" s="41">
        <v>1100000</v>
      </c>
    </row>
    <row r="33" spans="1:12" x14ac:dyDescent="0.25">
      <c r="A33" s="36" t="s">
        <v>31</v>
      </c>
      <c r="B33" s="37">
        <f>AH20</f>
        <v>1760037</v>
      </c>
    </row>
    <row r="34" spans="1:12" x14ac:dyDescent="0.25">
      <c r="A34" s="36" t="s">
        <v>14</v>
      </c>
      <c r="B34" s="37">
        <v>0</v>
      </c>
    </row>
    <row r="35" spans="1:12" x14ac:dyDescent="0.25">
      <c r="A35" s="36"/>
      <c r="B35" s="37"/>
    </row>
    <row r="36" spans="1:12" x14ac:dyDescent="0.25">
      <c r="A36" s="44" t="s">
        <v>29</v>
      </c>
      <c r="B36" s="40">
        <f>B32-B33-B34</f>
        <v>-660037</v>
      </c>
    </row>
    <row r="37" spans="1:12" x14ac:dyDescent="0.25">
      <c r="A37" s="44" t="s">
        <v>45</v>
      </c>
      <c r="B37" s="40" t="e">
        <f>B36/(30-COUNT(B10:AF10))</f>
        <v>#DIV/0!</v>
      </c>
    </row>
    <row r="38" spans="1:12" x14ac:dyDescent="0.25">
      <c r="A38" s="38"/>
      <c r="B38" s="39"/>
    </row>
    <row r="43" spans="1:12" x14ac:dyDescent="0.25">
      <c r="A43" s="56" t="s">
        <v>37</v>
      </c>
      <c r="B43" s="57">
        <v>62659</v>
      </c>
      <c r="C43" s="57">
        <v>162565</v>
      </c>
      <c r="D43" s="57">
        <v>129813</v>
      </c>
      <c r="E43" s="57">
        <v>134742</v>
      </c>
      <c r="F43" s="57">
        <v>91495</v>
      </c>
      <c r="G43" s="57">
        <v>119425</v>
      </c>
      <c r="H43" s="57">
        <v>-26458</v>
      </c>
      <c r="I43" s="57">
        <v>-116446</v>
      </c>
    </row>
    <row r="44" spans="1:12" x14ac:dyDescent="0.25">
      <c r="A44" s="56" t="s">
        <v>38</v>
      </c>
      <c r="B44" s="57"/>
      <c r="C44" s="57"/>
      <c r="D44" s="57"/>
      <c r="E44" s="57"/>
      <c r="F44" s="57"/>
      <c r="G44" s="57"/>
      <c r="H44" s="57"/>
      <c r="I44" s="57"/>
    </row>
    <row r="45" spans="1:12" x14ac:dyDescent="0.25">
      <c r="A45" s="59" t="s">
        <v>39</v>
      </c>
      <c r="B45" s="57"/>
      <c r="C45" s="57"/>
      <c r="D45" s="57"/>
      <c r="E45" s="57"/>
      <c r="F45" s="57"/>
      <c r="G45" s="57"/>
      <c r="H45" s="57"/>
      <c r="I45" s="57"/>
    </row>
    <row r="46" spans="1:12" x14ac:dyDescent="0.25">
      <c r="A46" s="60" t="s">
        <v>40</v>
      </c>
      <c r="B46" s="24"/>
      <c r="C46" s="24"/>
      <c r="D46" s="24"/>
      <c r="E46" s="24"/>
      <c r="F46" s="24"/>
      <c r="G46" s="24">
        <v>0</v>
      </c>
      <c r="H46" s="24"/>
      <c r="I46" s="24"/>
    </row>
    <row r="47" spans="1:12" x14ac:dyDescent="0.25">
      <c r="A47" s="60" t="s">
        <v>34</v>
      </c>
      <c r="B47" s="24"/>
      <c r="C47" s="24"/>
      <c r="D47" s="24"/>
      <c r="E47" s="24"/>
      <c r="F47" s="24"/>
      <c r="G47" s="24"/>
      <c r="H47" s="24">
        <v>-25000</v>
      </c>
      <c r="I47" s="24">
        <v>-25000</v>
      </c>
    </row>
    <row r="48" spans="1:12" x14ac:dyDescent="0.25">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5">
      <c r="A49" s="56" t="s">
        <v>38</v>
      </c>
      <c r="B49" s="57"/>
      <c r="C49" s="57"/>
      <c r="D49" s="57"/>
      <c r="E49" s="57"/>
      <c r="F49" s="57"/>
      <c r="G49" s="57"/>
      <c r="H49" s="57"/>
      <c r="I49" s="57"/>
      <c r="J49" s="57"/>
      <c r="K49" s="24"/>
    </row>
    <row r="50" spans="1:13" x14ac:dyDescent="0.25">
      <c r="A50" s="59" t="s">
        <v>39</v>
      </c>
      <c r="B50" s="57"/>
      <c r="C50" s="57"/>
      <c r="D50" s="57"/>
      <c r="E50" s="57"/>
      <c r="F50" s="57"/>
      <c r="G50" s="57"/>
      <c r="H50" s="57"/>
      <c r="I50" s="57"/>
      <c r="J50" s="57"/>
      <c r="K50" s="24"/>
    </row>
    <row r="51" spans="1:13" x14ac:dyDescent="0.25">
      <c r="A51" s="60" t="s">
        <v>40</v>
      </c>
      <c r="B51" s="24"/>
      <c r="C51" s="24"/>
      <c r="D51" s="24"/>
      <c r="E51" s="24"/>
      <c r="F51" s="24"/>
      <c r="G51" s="24">
        <v>0</v>
      </c>
      <c r="H51" s="24"/>
      <c r="I51" s="24"/>
      <c r="J51" s="24"/>
      <c r="K51" s="24"/>
    </row>
    <row r="52" spans="1:13" x14ac:dyDescent="0.25">
      <c r="A52" s="60" t="s">
        <v>34</v>
      </c>
      <c r="B52" s="24"/>
      <c r="C52" s="24"/>
      <c r="D52" s="24"/>
      <c r="E52" s="24"/>
      <c r="F52" s="24"/>
      <c r="G52" s="24"/>
      <c r="H52" s="24">
        <v>0</v>
      </c>
      <c r="I52" s="24">
        <v>-25000</v>
      </c>
      <c r="J52" s="24"/>
      <c r="K52" s="24"/>
    </row>
    <row r="53" spans="1:13" x14ac:dyDescent="0.25">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5">
      <c r="A54" s="56" t="s">
        <v>38</v>
      </c>
      <c r="B54" s="57"/>
      <c r="C54" s="57"/>
      <c r="D54" s="57"/>
      <c r="E54" s="57"/>
      <c r="F54" s="57"/>
      <c r="G54" s="57"/>
      <c r="H54" s="57"/>
      <c r="I54" s="57"/>
      <c r="J54" s="57"/>
      <c r="K54" s="24"/>
    </row>
    <row r="55" spans="1:13" x14ac:dyDescent="0.25">
      <c r="A55" s="59" t="s">
        <v>39</v>
      </c>
      <c r="B55" s="57"/>
      <c r="C55" s="57"/>
      <c r="D55" s="57"/>
      <c r="E55" s="57"/>
      <c r="F55" s="57"/>
      <c r="G55" s="57"/>
      <c r="H55" s="57"/>
      <c r="I55" s="57">
        <v>20000</v>
      </c>
      <c r="J55" s="57">
        <v>-20000</v>
      </c>
      <c r="K55" s="24"/>
    </row>
    <row r="56" spans="1:13" x14ac:dyDescent="0.25">
      <c r="A56" s="60" t="s">
        <v>40</v>
      </c>
      <c r="B56" s="24"/>
      <c r="C56" s="24"/>
      <c r="D56" s="24"/>
      <c r="E56" s="24"/>
      <c r="F56" s="24"/>
      <c r="G56" s="24">
        <v>0</v>
      </c>
      <c r="H56" s="24"/>
      <c r="I56" s="24"/>
      <c r="J56" s="24"/>
      <c r="K56" s="24"/>
    </row>
    <row r="57" spans="1:13" x14ac:dyDescent="0.25">
      <c r="A57" s="60" t="s">
        <v>34</v>
      </c>
      <c r="B57" s="24"/>
      <c r="C57" s="24"/>
      <c r="D57" s="24"/>
      <c r="E57" s="24"/>
      <c r="F57" s="24"/>
      <c r="G57" s="24"/>
      <c r="H57" s="24">
        <v>0</v>
      </c>
      <c r="I57" s="24">
        <v>0</v>
      </c>
      <c r="J57" s="24"/>
      <c r="K57" s="24"/>
    </row>
    <row r="58" spans="1:13" x14ac:dyDescent="0.25">
      <c r="A58" s="60" t="s">
        <v>50</v>
      </c>
      <c r="B58" s="24"/>
      <c r="C58" s="24"/>
      <c r="D58" s="24"/>
      <c r="E58" s="24"/>
      <c r="F58" s="24"/>
      <c r="G58" s="24"/>
      <c r="H58" s="24"/>
      <c r="I58" s="24"/>
      <c r="J58" s="24">
        <v>-6000</v>
      </c>
      <c r="K58" s="24"/>
    </row>
    <row r="59" spans="1:13" x14ac:dyDescent="0.25">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5">
      <c r="A60" s="56" t="s">
        <v>38</v>
      </c>
      <c r="B60" s="57"/>
      <c r="C60" s="57"/>
      <c r="D60" s="57"/>
      <c r="E60" s="57"/>
      <c r="F60" s="57"/>
      <c r="G60" s="57"/>
      <c r="H60" s="57"/>
      <c r="I60" s="57"/>
      <c r="J60" s="57"/>
      <c r="K60" s="24"/>
      <c r="M60" s="24"/>
    </row>
    <row r="61" spans="1:13" x14ac:dyDescent="0.25">
      <c r="A61" s="59" t="s">
        <v>39</v>
      </c>
      <c r="B61" s="57"/>
      <c r="C61" s="57"/>
      <c r="D61" s="57"/>
      <c r="E61" s="57"/>
      <c r="F61" s="57"/>
      <c r="G61" s="57"/>
      <c r="H61" s="57"/>
      <c r="I61" s="57">
        <v>0</v>
      </c>
      <c r="J61" s="57">
        <v>0</v>
      </c>
      <c r="K61" s="24"/>
      <c r="M61" s="24"/>
    </row>
    <row r="62" spans="1:13" x14ac:dyDescent="0.25">
      <c r="A62" s="60" t="s">
        <v>40</v>
      </c>
      <c r="B62" s="24"/>
      <c r="C62" s="24"/>
      <c r="D62" s="24"/>
      <c r="E62" s="24"/>
      <c r="F62" s="24"/>
      <c r="G62" s="24">
        <v>0</v>
      </c>
      <c r="H62" s="24"/>
      <c r="I62" s="24"/>
      <c r="J62" s="24"/>
      <c r="K62" s="24"/>
      <c r="M62" s="24"/>
    </row>
    <row r="63" spans="1:13" x14ac:dyDescent="0.25">
      <c r="A63" s="60" t="s">
        <v>34</v>
      </c>
      <c r="B63" s="24"/>
      <c r="C63" s="24"/>
      <c r="D63" s="24"/>
      <c r="E63" s="24"/>
      <c r="F63" s="24"/>
      <c r="G63" s="24"/>
      <c r="H63" s="24">
        <v>0</v>
      </c>
      <c r="I63" s="24">
        <v>0</v>
      </c>
      <c r="J63" s="24"/>
      <c r="K63" s="24"/>
      <c r="M63" s="24"/>
    </row>
    <row r="64" spans="1:13" x14ac:dyDescent="0.25">
      <c r="A64" s="60" t="s">
        <v>50</v>
      </c>
      <c r="B64" s="24"/>
      <c r="C64" s="24"/>
      <c r="D64" s="24"/>
      <c r="E64" s="24"/>
      <c r="F64" s="24"/>
      <c r="G64" s="24"/>
      <c r="H64" s="24"/>
      <c r="I64" s="24"/>
      <c r="J64" s="24">
        <v>0</v>
      </c>
      <c r="K64" s="24"/>
      <c r="M64" s="24"/>
    </row>
    <row r="65" spans="1:16" x14ac:dyDescent="0.25">
      <c r="A65" s="60" t="s">
        <v>51</v>
      </c>
      <c r="B65" s="24"/>
      <c r="C65" s="24"/>
      <c r="D65" s="24"/>
      <c r="E65" s="24"/>
      <c r="F65" s="24"/>
      <c r="G65" s="24"/>
      <c r="H65" s="24"/>
      <c r="I65" s="24"/>
      <c r="J65" s="24">
        <f>-(15357+11019+4655-5955)</f>
        <v>-25076</v>
      </c>
      <c r="K65" s="24"/>
      <c r="M65" s="24"/>
    </row>
    <row r="66" spans="1:16" x14ac:dyDescent="0.25">
      <c r="B66" s="63"/>
      <c r="C66" s="63"/>
      <c r="D66" s="63"/>
      <c r="E66" s="63"/>
      <c r="F66" s="63"/>
      <c r="G66" s="63"/>
      <c r="H66" s="63"/>
      <c r="I66" s="63">
        <v>0</v>
      </c>
      <c r="J66" s="63"/>
      <c r="K66" s="63"/>
      <c r="L66" s="30"/>
      <c r="M66" s="30"/>
    </row>
    <row r="67" spans="1:16" x14ac:dyDescent="0.25">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5">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5">
      <c r="A69" s="56" t="s">
        <v>38</v>
      </c>
      <c r="B69" s="57"/>
      <c r="C69" s="57"/>
      <c r="D69" s="57"/>
      <c r="E69" s="57"/>
      <c r="F69" s="57"/>
      <c r="G69" s="57"/>
      <c r="H69" s="57"/>
      <c r="I69" s="57"/>
      <c r="J69" s="57"/>
      <c r="K69" s="24"/>
      <c r="M69" s="24"/>
    </row>
    <row r="70" spans="1:16" x14ac:dyDescent="0.25">
      <c r="A70" s="59" t="s">
        <v>39</v>
      </c>
      <c r="B70" s="57"/>
      <c r="C70" s="57"/>
      <c r="D70" s="57"/>
      <c r="E70" s="57"/>
      <c r="F70" s="57"/>
      <c r="G70" s="57"/>
      <c r="H70" s="57"/>
      <c r="I70" s="57">
        <v>0</v>
      </c>
      <c r="J70" s="57">
        <v>0</v>
      </c>
      <c r="K70" s="24"/>
      <c r="M70" s="24"/>
    </row>
    <row r="71" spans="1:16" x14ac:dyDescent="0.25">
      <c r="A71" s="60" t="s">
        <v>40</v>
      </c>
      <c r="B71" s="24"/>
      <c r="C71" s="24"/>
      <c r="D71" s="24"/>
      <c r="E71" s="24"/>
      <c r="F71" s="24"/>
      <c r="G71" s="24">
        <v>0</v>
      </c>
      <c r="H71" s="24"/>
      <c r="I71" s="24"/>
      <c r="J71" s="24"/>
      <c r="K71" s="24"/>
      <c r="M71" s="24"/>
    </row>
    <row r="72" spans="1:16" x14ac:dyDescent="0.25">
      <c r="A72" s="60" t="s">
        <v>34</v>
      </c>
      <c r="B72" s="24"/>
      <c r="C72" s="24"/>
      <c r="D72" s="24"/>
      <c r="E72" s="24"/>
      <c r="F72" s="24"/>
      <c r="G72" s="24"/>
      <c r="H72" s="24">
        <v>0</v>
      </c>
      <c r="I72" s="24">
        <v>0</v>
      </c>
      <c r="J72" s="24"/>
      <c r="K72" s="24"/>
      <c r="M72" s="24"/>
    </row>
    <row r="73" spans="1:16" x14ac:dyDescent="0.25">
      <c r="A73" s="60" t="s">
        <v>50</v>
      </c>
      <c r="B73" s="24"/>
      <c r="C73" s="24"/>
      <c r="D73" s="24"/>
      <c r="E73" s="24"/>
      <c r="F73" s="24"/>
      <c r="G73" s="24"/>
      <c r="H73" s="24"/>
      <c r="I73" s="24"/>
      <c r="J73" s="24">
        <v>0</v>
      </c>
      <c r="K73" s="24"/>
      <c r="M73" s="24"/>
    </row>
    <row r="74" spans="1:16" x14ac:dyDescent="0.25">
      <c r="A74" s="60" t="s">
        <v>51</v>
      </c>
      <c r="B74" s="24"/>
      <c r="C74" s="24"/>
      <c r="D74" s="24"/>
      <c r="E74" s="24"/>
      <c r="F74" s="24"/>
      <c r="G74" s="24"/>
      <c r="H74" s="24"/>
      <c r="I74" s="24"/>
      <c r="J74" s="24">
        <v>0</v>
      </c>
      <c r="K74" s="24"/>
      <c r="M74" s="24"/>
    </row>
    <row r="75" spans="1:16" x14ac:dyDescent="0.25">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5">
      <c r="A76" s="56" t="s">
        <v>38</v>
      </c>
      <c r="B76" s="57"/>
      <c r="C76" s="57"/>
      <c r="D76" s="57"/>
      <c r="E76" s="57"/>
      <c r="F76" s="57"/>
      <c r="G76" s="57"/>
      <c r="H76" s="57"/>
      <c r="I76" s="57"/>
      <c r="J76" s="57"/>
      <c r="K76" s="24"/>
      <c r="M76" s="24"/>
    </row>
    <row r="77" spans="1:16" x14ac:dyDescent="0.25">
      <c r="A77" s="59" t="s">
        <v>39</v>
      </c>
      <c r="B77" s="57"/>
      <c r="C77" s="57"/>
      <c r="D77" s="57"/>
      <c r="E77" s="57"/>
      <c r="F77" s="57"/>
      <c r="G77" s="57"/>
      <c r="H77" s="57"/>
      <c r="I77" s="57">
        <v>0</v>
      </c>
      <c r="J77" s="57">
        <v>0</v>
      </c>
      <c r="K77" s="24"/>
      <c r="M77" s="24"/>
    </row>
    <row r="78" spans="1:16" x14ac:dyDescent="0.25">
      <c r="A78" s="60" t="s">
        <v>40</v>
      </c>
      <c r="B78" s="24"/>
      <c r="C78" s="24"/>
      <c r="D78" s="24"/>
      <c r="E78" s="24"/>
      <c r="F78" s="24"/>
      <c r="G78" s="24">
        <v>0</v>
      </c>
      <c r="H78" s="24"/>
      <c r="I78" s="24"/>
      <c r="J78" s="24"/>
      <c r="K78" s="24"/>
      <c r="M78" s="24"/>
    </row>
    <row r="79" spans="1:16" x14ac:dyDescent="0.25">
      <c r="A79" s="60" t="s">
        <v>34</v>
      </c>
      <c r="B79" s="24"/>
      <c r="C79" s="24"/>
      <c r="D79" s="24"/>
      <c r="E79" s="24"/>
      <c r="F79" s="24"/>
      <c r="G79" s="24"/>
      <c r="H79" s="24">
        <v>0</v>
      </c>
      <c r="I79" s="24">
        <v>0</v>
      </c>
      <c r="J79" s="24"/>
      <c r="K79" s="24"/>
      <c r="M79" s="24"/>
    </row>
    <row r="80" spans="1:16" x14ac:dyDescent="0.25">
      <c r="A80" s="60" t="s">
        <v>50</v>
      </c>
      <c r="B80" s="24"/>
      <c r="C80" s="24"/>
      <c r="D80" s="24"/>
      <c r="E80" s="24"/>
      <c r="F80" s="24"/>
      <c r="G80" s="24"/>
      <c r="H80" s="24"/>
      <c r="I80" s="24"/>
      <c r="J80" s="24">
        <v>0</v>
      </c>
      <c r="K80" s="24"/>
      <c r="M80" s="24"/>
    </row>
    <row r="81" spans="1:17" x14ac:dyDescent="0.25">
      <c r="A81" s="60" t="s">
        <v>51</v>
      </c>
      <c r="B81" s="24"/>
      <c r="C81" s="24"/>
      <c r="D81" s="24"/>
      <c r="E81" s="24"/>
      <c r="F81" s="24"/>
      <c r="G81" s="24"/>
      <c r="H81" s="24"/>
      <c r="I81" s="24"/>
      <c r="J81" s="24">
        <v>0</v>
      </c>
      <c r="K81" s="24"/>
      <c r="M81" s="24"/>
    </row>
    <row r="82" spans="1:17" x14ac:dyDescent="0.25">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5">
      <c r="A83" s="56" t="s">
        <v>38</v>
      </c>
      <c r="B83" s="57"/>
      <c r="C83" s="57"/>
      <c r="D83" s="57"/>
      <c r="E83" s="57"/>
      <c r="F83" s="57"/>
      <c r="G83" s="57"/>
      <c r="H83" s="57"/>
      <c r="I83" s="57"/>
      <c r="J83" s="57"/>
      <c r="K83" s="24"/>
      <c r="M83" s="24"/>
    </row>
    <row r="84" spans="1:17" x14ac:dyDescent="0.25">
      <c r="A84" s="59" t="s">
        <v>39</v>
      </c>
      <c r="B84" s="57"/>
      <c r="C84" s="57"/>
      <c r="D84" s="57"/>
      <c r="E84" s="57"/>
      <c r="F84" s="57"/>
      <c r="G84" s="57"/>
      <c r="H84" s="57"/>
      <c r="I84" s="57">
        <v>0</v>
      </c>
      <c r="J84" s="57">
        <v>0</v>
      </c>
      <c r="K84" s="24"/>
      <c r="M84" s="24"/>
    </row>
    <row r="85" spans="1:17" x14ac:dyDescent="0.25">
      <c r="A85" s="60" t="s">
        <v>40</v>
      </c>
      <c r="B85" s="24"/>
      <c r="C85" s="24"/>
      <c r="D85" s="24"/>
      <c r="E85" s="24"/>
      <c r="F85" s="24"/>
      <c r="G85" s="24">
        <v>0</v>
      </c>
      <c r="H85" s="24"/>
      <c r="I85" s="24"/>
      <c r="J85" s="24"/>
      <c r="K85" s="24"/>
      <c r="M85" s="24"/>
    </row>
    <row r="86" spans="1:17" x14ac:dyDescent="0.25">
      <c r="A86" s="60" t="s">
        <v>34</v>
      </c>
      <c r="B86" s="24"/>
      <c r="C86" s="24"/>
      <c r="D86" s="24"/>
      <c r="E86" s="24"/>
      <c r="F86" s="24"/>
      <c r="G86" s="24"/>
      <c r="H86" s="24">
        <v>0</v>
      </c>
      <c r="I86" s="24">
        <v>0</v>
      </c>
      <c r="J86" s="24"/>
      <c r="K86" s="24"/>
      <c r="M86" s="24"/>
    </row>
    <row r="87" spans="1:17" x14ac:dyDescent="0.25">
      <c r="A87" s="60" t="s">
        <v>50</v>
      </c>
      <c r="B87" s="24"/>
      <c r="C87" s="24"/>
      <c r="D87" s="24"/>
      <c r="E87" s="24"/>
      <c r="F87" s="24"/>
      <c r="G87" s="24"/>
      <c r="H87" s="24"/>
      <c r="I87" s="24"/>
      <c r="J87" s="24">
        <v>0</v>
      </c>
      <c r="K87" s="24"/>
      <c r="M87" s="24"/>
    </row>
    <row r="88" spans="1:17" x14ac:dyDescent="0.25">
      <c r="A88" s="60" t="s">
        <v>51</v>
      </c>
      <c r="B88" s="24"/>
      <c r="C88" s="24"/>
      <c r="D88" s="24"/>
      <c r="E88" s="24"/>
      <c r="F88" s="24"/>
      <c r="G88" s="24"/>
      <c r="H88" s="24"/>
      <c r="I88" s="24"/>
      <c r="J88" s="24">
        <v>0</v>
      </c>
      <c r="K88" s="24"/>
      <c r="M88" s="24"/>
    </row>
    <row r="89" spans="1:17" x14ac:dyDescent="0.25">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5">
      <c r="A90" s="56" t="s">
        <v>38</v>
      </c>
      <c r="B90" s="57"/>
      <c r="C90" s="57"/>
      <c r="D90" s="57"/>
      <c r="E90" s="57"/>
      <c r="F90" s="57"/>
      <c r="G90" s="57"/>
      <c r="H90" s="57"/>
      <c r="I90" s="57"/>
      <c r="J90" s="57"/>
      <c r="K90" s="24"/>
      <c r="M90" s="24"/>
    </row>
    <row r="91" spans="1:17" x14ac:dyDescent="0.25">
      <c r="A91" s="59" t="s">
        <v>39</v>
      </c>
      <c r="B91" s="57"/>
      <c r="C91" s="57"/>
      <c r="D91" s="57"/>
      <c r="E91" s="57"/>
      <c r="F91" s="57"/>
      <c r="G91" s="57"/>
      <c r="H91" s="57"/>
      <c r="I91" s="57">
        <v>0</v>
      </c>
      <c r="J91" s="57">
        <v>0</v>
      </c>
      <c r="K91" s="24"/>
      <c r="M91" s="24"/>
    </row>
    <row r="92" spans="1:17" x14ac:dyDescent="0.25">
      <c r="A92" s="60" t="s">
        <v>40</v>
      </c>
      <c r="B92" s="24"/>
      <c r="C92" s="24"/>
      <c r="D92" s="24"/>
      <c r="E92" s="24"/>
      <c r="F92" s="24"/>
      <c r="G92" s="24">
        <v>0</v>
      </c>
      <c r="H92" s="24"/>
      <c r="I92" s="24"/>
      <c r="J92" s="24"/>
      <c r="K92" s="24"/>
      <c r="M92" s="24"/>
    </row>
    <row r="93" spans="1:17" x14ac:dyDescent="0.25">
      <c r="A93" s="60" t="s">
        <v>34</v>
      </c>
      <c r="B93" s="24"/>
      <c r="C93" s="24"/>
      <c r="D93" s="24"/>
      <c r="E93" s="24"/>
      <c r="F93" s="24"/>
      <c r="G93" s="24"/>
      <c r="H93" s="24">
        <v>0</v>
      </c>
      <c r="I93" s="24">
        <v>0</v>
      </c>
      <c r="J93" s="24"/>
      <c r="K93" s="24"/>
      <c r="M93" s="24"/>
    </row>
    <row r="94" spans="1:17" x14ac:dyDescent="0.25">
      <c r="A94" s="60" t="s">
        <v>50</v>
      </c>
      <c r="B94" s="24"/>
      <c r="C94" s="24"/>
      <c r="D94" s="24"/>
      <c r="E94" s="24"/>
      <c r="F94" s="24"/>
      <c r="G94" s="24"/>
      <c r="H94" s="24"/>
      <c r="I94" s="24"/>
      <c r="J94" s="24">
        <v>0</v>
      </c>
      <c r="K94" s="24"/>
      <c r="M94" s="24"/>
    </row>
    <row r="95" spans="1:17" x14ac:dyDescent="0.25">
      <c r="A95" s="60" t="s">
        <v>51</v>
      </c>
      <c r="B95" s="24"/>
      <c r="C95" s="24"/>
      <c r="D95" s="24"/>
      <c r="E95" s="24"/>
      <c r="F95" s="24"/>
      <c r="G95" s="24"/>
      <c r="H95" s="24"/>
      <c r="I95" s="24"/>
      <c r="J95" s="24">
        <v>0</v>
      </c>
      <c r="K95" s="24"/>
      <c r="M95" s="24"/>
    </row>
    <row r="96" spans="1:17" x14ac:dyDescent="0.25">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5">
      <c r="A97" s="56" t="s">
        <v>38</v>
      </c>
      <c r="B97" s="57"/>
      <c r="C97" s="57"/>
      <c r="D97" s="57"/>
      <c r="E97" s="57"/>
      <c r="F97" s="57"/>
      <c r="G97" s="57"/>
      <c r="H97" s="57"/>
      <c r="I97" s="57"/>
      <c r="J97" s="57"/>
      <c r="K97" s="24"/>
      <c r="M97" s="24"/>
      <c r="Q97" s="24"/>
    </row>
    <row r="98" spans="1:34" x14ac:dyDescent="0.25">
      <c r="A98" s="59" t="s">
        <v>39</v>
      </c>
      <c r="B98" s="57"/>
      <c r="C98" s="57"/>
      <c r="D98" s="57"/>
      <c r="E98" s="57"/>
      <c r="F98" s="57"/>
      <c r="G98" s="57"/>
      <c r="H98" s="57"/>
      <c r="I98" s="57">
        <v>0</v>
      </c>
      <c r="J98" s="57">
        <v>0</v>
      </c>
      <c r="K98" s="24"/>
      <c r="M98" s="24"/>
      <c r="Q98" s="24"/>
    </row>
    <row r="99" spans="1:34" x14ac:dyDescent="0.25">
      <c r="A99" s="60" t="s">
        <v>40</v>
      </c>
      <c r="B99" s="24"/>
      <c r="C99" s="24"/>
      <c r="D99" s="24"/>
      <c r="E99" s="24"/>
      <c r="F99" s="24"/>
      <c r="G99" s="24">
        <v>0</v>
      </c>
      <c r="H99" s="24"/>
      <c r="I99" s="24"/>
      <c r="J99" s="24"/>
      <c r="K99" s="24"/>
      <c r="M99" s="24"/>
    </row>
    <row r="100" spans="1:34" x14ac:dyDescent="0.25">
      <c r="A100" s="60" t="s">
        <v>34</v>
      </c>
      <c r="B100" s="24"/>
      <c r="C100" s="24"/>
      <c r="D100" s="24"/>
      <c r="E100" s="24"/>
      <c r="F100" s="24"/>
      <c r="G100" s="24"/>
      <c r="H100" s="24">
        <v>0</v>
      </c>
      <c r="I100" s="24">
        <v>0</v>
      </c>
      <c r="J100" s="24"/>
      <c r="K100" s="24"/>
      <c r="M100" s="24"/>
    </row>
    <row r="101" spans="1:34" x14ac:dyDescent="0.25">
      <c r="A101" s="60" t="s">
        <v>50</v>
      </c>
      <c r="B101" s="24"/>
      <c r="C101" s="24"/>
      <c r="D101" s="24"/>
      <c r="E101" s="24"/>
      <c r="F101" s="24"/>
      <c r="G101" s="24"/>
      <c r="H101" s="24"/>
      <c r="I101" s="24"/>
      <c r="J101" s="24">
        <v>0</v>
      </c>
      <c r="K101" s="24"/>
      <c r="M101" s="24"/>
    </row>
    <row r="102" spans="1:34" x14ac:dyDescent="0.25">
      <c r="A102" s="60" t="s">
        <v>51</v>
      </c>
      <c r="B102" s="24"/>
      <c r="C102" s="24"/>
      <c r="D102" s="24"/>
      <c r="E102" s="24"/>
      <c r="F102" s="24"/>
      <c r="G102" s="24"/>
      <c r="H102" s="24"/>
      <c r="I102" s="24"/>
      <c r="J102" s="24">
        <v>0</v>
      </c>
      <c r="K102" s="24"/>
      <c r="M102" s="24"/>
    </row>
    <row r="103" spans="1:34" x14ac:dyDescent="0.25">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5">
      <c r="A104" s="56" t="s">
        <v>38</v>
      </c>
      <c r="B104" s="57"/>
      <c r="C104" s="57"/>
      <c r="D104" s="57"/>
      <c r="E104" s="57"/>
      <c r="F104" s="57"/>
      <c r="G104" s="57"/>
      <c r="H104" s="57"/>
      <c r="I104" s="57"/>
      <c r="J104" s="57"/>
      <c r="K104" s="24"/>
      <c r="M104" s="24"/>
      <c r="Q104" s="24"/>
    </row>
    <row r="105" spans="1:34" x14ac:dyDescent="0.25">
      <c r="A105" s="59" t="s">
        <v>39</v>
      </c>
      <c r="B105" s="57"/>
      <c r="C105" s="57"/>
      <c r="D105" s="57"/>
      <c r="E105" s="57"/>
      <c r="F105" s="57"/>
      <c r="G105" s="57"/>
      <c r="H105" s="57"/>
      <c r="I105" s="57">
        <v>0</v>
      </c>
      <c r="J105" s="57">
        <v>0</v>
      </c>
      <c r="K105" s="24"/>
      <c r="M105" s="24"/>
      <c r="Q105" s="24"/>
    </row>
    <row r="106" spans="1:34" x14ac:dyDescent="0.25">
      <c r="A106" s="60" t="s">
        <v>40</v>
      </c>
      <c r="B106" s="24"/>
      <c r="C106" s="24"/>
      <c r="D106" s="24"/>
      <c r="E106" s="24"/>
      <c r="F106" s="24"/>
      <c r="G106" s="24">
        <v>0</v>
      </c>
      <c r="H106" s="24"/>
      <c r="I106" s="24"/>
      <c r="J106" s="24"/>
      <c r="K106" s="24"/>
      <c r="M106" s="24"/>
    </row>
    <row r="107" spans="1:34" x14ac:dyDescent="0.25">
      <c r="A107" s="60" t="s">
        <v>34</v>
      </c>
      <c r="B107" s="24"/>
      <c r="C107" s="24"/>
      <c r="D107" s="24"/>
      <c r="E107" s="24"/>
      <c r="F107" s="24"/>
      <c r="G107" s="24"/>
      <c r="H107" s="24">
        <v>0</v>
      </c>
      <c r="I107" s="24">
        <v>0</v>
      </c>
      <c r="J107" s="24"/>
      <c r="K107" s="24"/>
      <c r="M107" s="24"/>
    </row>
    <row r="108" spans="1:34" x14ac:dyDescent="0.25">
      <c r="A108" s="60" t="s">
        <v>50</v>
      </c>
      <c r="B108" s="24"/>
      <c r="C108" s="24"/>
      <c r="D108" s="24"/>
      <c r="E108" s="24"/>
      <c r="F108" s="24"/>
      <c r="G108" s="24"/>
      <c r="H108" s="24"/>
      <c r="I108" s="24"/>
      <c r="J108" s="24">
        <v>0</v>
      </c>
      <c r="K108" s="24"/>
      <c r="M108" s="24"/>
    </row>
    <row r="109" spans="1:34" x14ac:dyDescent="0.25">
      <c r="A109" s="60" t="s">
        <v>51</v>
      </c>
      <c r="B109" s="24"/>
      <c r="C109" s="24"/>
      <c r="D109" s="24"/>
      <c r="E109" s="24"/>
      <c r="F109" s="24"/>
      <c r="G109" s="24"/>
      <c r="H109" s="24"/>
      <c r="I109" s="24"/>
      <c r="J109" s="24">
        <v>0</v>
      </c>
      <c r="K109" s="24"/>
      <c r="M109" s="24"/>
    </row>
    <row r="110" spans="1:34" x14ac:dyDescent="0.25">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5">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5">
      <c r="A112" s="56" t="s">
        <v>38</v>
      </c>
      <c r="B112" s="57"/>
      <c r="C112" s="57"/>
      <c r="D112" s="57"/>
      <c r="E112" s="57"/>
      <c r="F112" s="57"/>
      <c r="G112" s="57"/>
      <c r="H112" s="57"/>
      <c r="I112" s="57"/>
      <c r="J112" s="57"/>
      <c r="K112" s="24"/>
      <c r="M112" s="24"/>
      <c r="Q112" s="24"/>
    </row>
    <row r="113" spans="1:20" x14ac:dyDescent="0.25">
      <c r="A113" s="59" t="s">
        <v>39</v>
      </c>
      <c r="B113" s="57"/>
      <c r="C113" s="57"/>
      <c r="D113" s="57"/>
      <c r="E113" s="57"/>
      <c r="F113" s="57"/>
      <c r="G113" s="57"/>
      <c r="H113" s="57"/>
      <c r="I113" s="57">
        <v>0</v>
      </c>
      <c r="J113" s="57">
        <v>0</v>
      </c>
      <c r="K113" s="24"/>
      <c r="M113" s="24"/>
      <c r="Q113" s="24"/>
    </row>
    <row r="114" spans="1:20" x14ac:dyDescent="0.25">
      <c r="A114" s="60" t="s">
        <v>40</v>
      </c>
      <c r="B114" s="24"/>
      <c r="C114" s="24"/>
      <c r="D114" s="24"/>
      <c r="E114" s="24"/>
      <c r="F114" s="24"/>
      <c r="G114" s="24">
        <v>0</v>
      </c>
      <c r="H114" s="24"/>
      <c r="I114" s="24"/>
      <c r="J114" s="24"/>
      <c r="K114" s="24"/>
      <c r="M114" s="24"/>
    </row>
    <row r="115" spans="1:20" x14ac:dyDescent="0.25">
      <c r="A115" s="60" t="s">
        <v>34</v>
      </c>
      <c r="B115" s="24"/>
      <c r="C115" s="24"/>
      <c r="D115" s="24"/>
      <c r="E115" s="24"/>
      <c r="F115" s="24"/>
      <c r="G115" s="24"/>
      <c r="H115" s="24">
        <v>0</v>
      </c>
      <c r="I115" s="24">
        <v>0</v>
      </c>
      <c r="J115" s="24"/>
      <c r="K115" s="24"/>
      <c r="M115" s="24"/>
    </row>
    <row r="116" spans="1:20" x14ac:dyDescent="0.25">
      <c r="A116" s="60" t="s">
        <v>50</v>
      </c>
      <c r="B116" s="24"/>
      <c r="C116" s="24"/>
      <c r="D116" s="24"/>
      <c r="E116" s="24"/>
      <c r="F116" s="24"/>
      <c r="G116" s="24"/>
      <c r="H116" s="24"/>
      <c r="I116" s="24"/>
      <c r="J116" s="24">
        <v>0</v>
      </c>
      <c r="K116" s="24"/>
      <c r="M116" s="24"/>
    </row>
    <row r="117" spans="1:20" x14ac:dyDescent="0.25">
      <c r="A117" s="60" t="s">
        <v>51</v>
      </c>
      <c r="B117" s="24"/>
      <c r="C117" s="24"/>
      <c r="D117" s="24"/>
      <c r="E117" s="24"/>
      <c r="F117" s="24"/>
      <c r="G117" s="24"/>
      <c r="H117" s="24"/>
      <c r="I117" s="24"/>
      <c r="J117" s="24">
        <v>0</v>
      </c>
      <c r="K117" s="24"/>
      <c r="M117" s="24"/>
    </row>
    <row r="118" spans="1:20" x14ac:dyDescent="0.25">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5">
      <c r="A119" s="56" t="s">
        <v>38</v>
      </c>
      <c r="B119" s="57"/>
      <c r="C119" s="57"/>
      <c r="D119" s="57"/>
      <c r="E119" s="57"/>
      <c r="F119" s="57"/>
      <c r="G119" s="57"/>
      <c r="H119" s="57"/>
      <c r="I119" s="57"/>
      <c r="J119" s="57"/>
      <c r="K119" s="24"/>
      <c r="M119" s="24"/>
      <c r="Q119" s="24"/>
    </row>
    <row r="120" spans="1:20" x14ac:dyDescent="0.25">
      <c r="A120" s="59" t="s">
        <v>39</v>
      </c>
      <c r="B120" s="57"/>
      <c r="C120" s="57"/>
      <c r="D120" s="57"/>
      <c r="E120" s="57"/>
      <c r="F120" s="57"/>
      <c r="G120" s="57">
        <v>-4200</v>
      </c>
      <c r="H120" s="57"/>
      <c r="I120" s="57">
        <v>0</v>
      </c>
      <c r="J120" s="57">
        <v>20000</v>
      </c>
      <c r="K120" s="24"/>
      <c r="M120" s="24"/>
      <c r="Q120" s="24"/>
    </row>
    <row r="121" spans="1:20" x14ac:dyDescent="0.25">
      <c r="A121" s="60" t="s">
        <v>40</v>
      </c>
      <c r="B121" s="24"/>
      <c r="C121" s="24"/>
      <c r="D121" s="24"/>
      <c r="E121" s="24"/>
      <c r="F121" s="24"/>
      <c r="G121" s="24">
        <v>0</v>
      </c>
      <c r="H121" s="24"/>
      <c r="I121" s="24"/>
      <c r="J121" s="24"/>
      <c r="K121" s="24"/>
      <c r="M121" s="24"/>
    </row>
    <row r="122" spans="1:20" x14ac:dyDescent="0.25">
      <c r="A122" s="60" t="s">
        <v>34</v>
      </c>
      <c r="B122" s="24"/>
      <c r="C122" s="24"/>
      <c r="D122" s="24"/>
      <c r="E122" s="24"/>
      <c r="F122" s="24"/>
      <c r="G122" s="24"/>
      <c r="H122" s="24">
        <v>0</v>
      </c>
      <c r="I122" s="24">
        <v>0</v>
      </c>
      <c r="J122" s="24"/>
      <c r="K122" s="24"/>
      <c r="M122" s="24"/>
    </row>
    <row r="123" spans="1:20" x14ac:dyDescent="0.25">
      <c r="A123" s="60" t="s">
        <v>50</v>
      </c>
      <c r="B123" s="24"/>
      <c r="C123" s="24"/>
      <c r="D123" s="24"/>
      <c r="E123" s="24"/>
      <c r="F123" s="24"/>
      <c r="G123" s="24"/>
      <c r="H123" s="24"/>
      <c r="I123" s="24"/>
      <c r="J123" s="24">
        <v>0</v>
      </c>
      <c r="K123" s="24"/>
      <c r="M123" s="24"/>
    </row>
    <row r="124" spans="1:20" x14ac:dyDescent="0.25">
      <c r="A124" s="60" t="s">
        <v>51</v>
      </c>
      <c r="B124" s="24"/>
      <c r="C124" s="24"/>
      <c r="D124" s="24"/>
      <c r="E124" s="24"/>
      <c r="F124" s="24"/>
      <c r="G124" s="24"/>
      <c r="H124" s="24"/>
      <c r="I124" s="24"/>
      <c r="J124" s="24">
        <v>0</v>
      </c>
      <c r="K124" s="24"/>
      <c r="M124" s="24"/>
    </row>
    <row r="125" spans="1:20" x14ac:dyDescent="0.25">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5">
      <c r="A126" s="56" t="s">
        <v>38</v>
      </c>
      <c r="B126" s="57"/>
      <c r="C126" s="57"/>
      <c r="D126" s="57"/>
      <c r="E126" s="57"/>
      <c r="F126" s="57"/>
      <c r="G126" s="57"/>
      <c r="H126" s="57"/>
      <c r="I126" s="57"/>
      <c r="J126" s="57"/>
      <c r="K126" s="24"/>
      <c r="M126" s="24"/>
      <c r="Q126" s="24"/>
    </row>
    <row r="127" spans="1:20" x14ac:dyDescent="0.25">
      <c r="A127" s="59" t="s">
        <v>39</v>
      </c>
      <c r="B127" s="57"/>
      <c r="C127" s="57"/>
      <c r="D127" s="57"/>
      <c r="E127" s="57"/>
      <c r="F127" s="57"/>
      <c r="G127" s="57">
        <v>-4200</v>
      </c>
      <c r="H127" s="57"/>
      <c r="I127" s="57">
        <v>0</v>
      </c>
      <c r="J127" s="57">
        <v>20000</v>
      </c>
      <c r="K127" s="24"/>
      <c r="M127" s="24"/>
      <c r="Q127" s="24"/>
    </row>
    <row r="128" spans="1:20" x14ac:dyDescent="0.25">
      <c r="A128" s="60" t="s">
        <v>40</v>
      </c>
      <c r="B128" s="24"/>
      <c r="C128" s="24"/>
      <c r="D128" s="24"/>
      <c r="E128" s="24"/>
      <c r="F128" s="24"/>
      <c r="G128" s="24">
        <v>0</v>
      </c>
      <c r="H128" s="24"/>
      <c r="I128" s="24"/>
      <c r="J128" s="24"/>
      <c r="K128" s="24"/>
      <c r="M128" s="24"/>
    </row>
    <row r="129" spans="1:34" x14ac:dyDescent="0.25">
      <c r="A129" s="60" t="s">
        <v>34</v>
      </c>
      <c r="B129" s="24"/>
      <c r="C129" s="24"/>
      <c r="D129" s="24"/>
      <c r="E129" s="24"/>
      <c r="F129" s="24"/>
      <c r="G129" s="24"/>
      <c r="H129" s="24">
        <v>0</v>
      </c>
      <c r="I129" s="24">
        <v>0</v>
      </c>
      <c r="J129" s="24"/>
      <c r="K129" s="24"/>
      <c r="M129" s="24"/>
    </row>
    <row r="130" spans="1:34" x14ac:dyDescent="0.25">
      <c r="A130" s="60" t="s">
        <v>50</v>
      </c>
      <c r="B130" s="24"/>
      <c r="C130" s="24"/>
      <c r="D130" s="24"/>
      <c r="E130" s="24"/>
      <c r="F130" s="24"/>
      <c r="G130" s="24"/>
      <c r="H130" s="24"/>
      <c r="I130" s="24"/>
      <c r="J130" s="24">
        <v>0</v>
      </c>
      <c r="K130" s="24"/>
      <c r="M130" s="24"/>
    </row>
    <row r="131" spans="1:34" x14ac:dyDescent="0.25">
      <c r="A131" s="60" t="s">
        <v>51</v>
      </c>
      <c r="B131" s="24"/>
      <c r="C131" s="24"/>
      <c r="D131" s="24"/>
      <c r="E131" s="24"/>
      <c r="F131" s="24"/>
      <c r="G131" s="24"/>
      <c r="H131" s="24"/>
      <c r="I131" s="24"/>
      <c r="J131" s="24">
        <v>0</v>
      </c>
      <c r="K131" s="24"/>
      <c r="M131" s="24"/>
    </row>
    <row r="132" spans="1:34" x14ac:dyDescent="0.25">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5">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5">
      <c r="A134" s="56" t="s">
        <v>38</v>
      </c>
      <c r="B134" s="57"/>
      <c r="C134" s="57"/>
      <c r="D134" s="57"/>
      <c r="E134" s="57"/>
      <c r="F134" s="57"/>
      <c r="G134" s="57"/>
      <c r="H134" s="57"/>
      <c r="I134" s="57"/>
      <c r="J134" s="57"/>
      <c r="K134" s="24"/>
      <c r="M134" s="24"/>
      <c r="Q134" s="24"/>
    </row>
    <row r="135" spans="1:34" x14ac:dyDescent="0.25">
      <c r="A135" s="59" t="s">
        <v>39</v>
      </c>
      <c r="B135" s="57"/>
      <c r="C135" s="57"/>
      <c r="D135" s="57"/>
      <c r="E135" s="57"/>
      <c r="F135" s="57"/>
      <c r="G135" s="57">
        <v>-4200</v>
      </c>
      <c r="H135" s="57"/>
      <c r="I135" s="57">
        <v>0</v>
      </c>
      <c r="J135" s="57">
        <v>0</v>
      </c>
      <c r="K135" s="24"/>
      <c r="M135" s="24"/>
      <c r="Q135" s="24"/>
    </row>
    <row r="136" spans="1:34" x14ac:dyDescent="0.25">
      <c r="A136" s="60" t="s">
        <v>40</v>
      </c>
      <c r="B136" s="24"/>
      <c r="C136" s="24"/>
      <c r="D136" s="24"/>
      <c r="E136" s="24"/>
      <c r="F136" s="24"/>
      <c r="G136" s="24">
        <v>0</v>
      </c>
      <c r="H136" s="24"/>
      <c r="I136" s="24"/>
      <c r="J136" s="24"/>
      <c r="K136" s="24"/>
      <c r="M136" s="24"/>
    </row>
    <row r="137" spans="1:34" x14ac:dyDescent="0.25">
      <c r="A137" s="60" t="s">
        <v>34</v>
      </c>
      <c r="B137" s="24"/>
      <c r="C137" s="24"/>
      <c r="D137" s="24"/>
      <c r="E137" s="24"/>
      <c r="F137" s="24"/>
      <c r="G137" s="24"/>
      <c r="H137" s="24">
        <v>0</v>
      </c>
      <c r="I137" s="24">
        <v>0</v>
      </c>
      <c r="J137" s="24"/>
      <c r="K137" s="24"/>
      <c r="M137" s="24"/>
    </row>
    <row r="138" spans="1:34" x14ac:dyDescent="0.25">
      <c r="A138" s="60" t="s">
        <v>50</v>
      </c>
      <c r="B138" s="24"/>
      <c r="C138" s="24"/>
      <c r="D138" s="24"/>
      <c r="E138" s="24"/>
      <c r="F138" s="24"/>
      <c r="G138" s="24"/>
      <c r="H138" s="24"/>
      <c r="I138" s="24"/>
      <c r="J138" s="24">
        <v>0</v>
      </c>
      <c r="K138" s="24"/>
      <c r="M138" s="24"/>
    </row>
    <row r="139" spans="1:34" x14ac:dyDescent="0.25">
      <c r="A139" s="60" t="s">
        <v>51</v>
      </c>
      <c r="B139" s="24"/>
      <c r="C139" s="24"/>
      <c r="D139" s="24"/>
      <c r="E139" s="24"/>
      <c r="F139" s="24"/>
      <c r="G139" s="24"/>
      <c r="H139" s="24"/>
      <c r="I139" s="24"/>
      <c r="J139" s="24">
        <v>0</v>
      </c>
      <c r="K139" s="24"/>
      <c r="M139" s="24"/>
    </row>
    <row r="140" spans="1:34" x14ac:dyDescent="0.25">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5">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5">
      <c r="A142" s="56" t="s">
        <v>38</v>
      </c>
      <c r="B142" s="57"/>
      <c r="C142" s="57"/>
      <c r="D142" s="57"/>
      <c r="E142" s="57"/>
      <c r="F142" s="57"/>
      <c r="G142" s="57"/>
      <c r="H142" s="57"/>
      <c r="I142" s="57"/>
      <c r="J142" s="57"/>
      <c r="K142" s="24"/>
      <c r="M142" s="24"/>
      <c r="Q142" s="24"/>
    </row>
    <row r="143" spans="1:34" x14ac:dyDescent="0.25">
      <c r="A143" s="59" t="s">
        <v>39</v>
      </c>
      <c r="B143" s="57"/>
      <c r="C143" s="57"/>
      <c r="D143" s="57"/>
      <c r="E143" s="57"/>
      <c r="F143" s="57"/>
      <c r="G143" s="57">
        <v>-4200</v>
      </c>
      <c r="H143" s="57"/>
      <c r="I143" s="57">
        <v>0</v>
      </c>
      <c r="J143" s="57">
        <v>0</v>
      </c>
      <c r="K143" s="24"/>
      <c r="M143" s="24"/>
      <c r="Q143" s="24">
        <v>-19583</v>
      </c>
    </row>
    <row r="144" spans="1:34" x14ac:dyDescent="0.25">
      <c r="A144" s="60" t="s">
        <v>40</v>
      </c>
      <c r="B144" s="24"/>
      <c r="C144" s="24"/>
      <c r="D144" s="24"/>
      <c r="E144" s="24"/>
      <c r="F144" s="24"/>
      <c r="G144" s="24">
        <v>0</v>
      </c>
      <c r="H144" s="24"/>
      <c r="I144" s="24"/>
      <c r="J144" s="24"/>
      <c r="K144" s="24"/>
      <c r="M144" s="24"/>
    </row>
    <row r="145" spans="1:34" x14ac:dyDescent="0.25">
      <c r="A145" s="60" t="s">
        <v>34</v>
      </c>
      <c r="B145" s="24"/>
      <c r="C145" s="24"/>
      <c r="D145" s="24"/>
      <c r="E145" s="24"/>
      <c r="F145" s="24"/>
      <c r="G145" s="24"/>
      <c r="H145" s="24">
        <v>0</v>
      </c>
      <c r="I145" s="24">
        <v>0</v>
      </c>
      <c r="J145" s="24"/>
      <c r="K145" s="24"/>
      <c r="M145" s="24"/>
    </row>
    <row r="146" spans="1:34" x14ac:dyDescent="0.25">
      <c r="A146" s="60" t="s">
        <v>50</v>
      </c>
      <c r="B146" s="24"/>
      <c r="C146" s="24"/>
      <c r="D146" s="24"/>
      <c r="E146" s="24"/>
      <c r="F146" s="24"/>
      <c r="G146" s="24"/>
      <c r="H146" s="24"/>
      <c r="I146" s="24"/>
      <c r="J146" s="24">
        <v>0</v>
      </c>
      <c r="K146" s="24"/>
      <c r="M146" s="24"/>
    </row>
    <row r="147" spans="1:34" x14ac:dyDescent="0.25">
      <c r="A147" s="60" t="s">
        <v>51</v>
      </c>
      <c r="B147" s="24"/>
      <c r="C147" s="24"/>
      <c r="D147" s="24"/>
      <c r="E147" s="24"/>
      <c r="F147" s="24"/>
      <c r="G147" s="24"/>
      <c r="H147" s="24"/>
      <c r="I147" s="24"/>
      <c r="J147" s="24">
        <v>0</v>
      </c>
      <c r="K147" s="24"/>
      <c r="M147" s="24"/>
    </row>
    <row r="148" spans="1:34" x14ac:dyDescent="0.25">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5">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5">
      <c r="A150" s="56" t="s">
        <v>38</v>
      </c>
      <c r="B150" s="57"/>
      <c r="C150" s="57"/>
      <c r="D150" s="57"/>
      <c r="E150" s="57"/>
      <c r="F150" s="57"/>
      <c r="G150" s="57"/>
      <c r="H150" s="57"/>
      <c r="I150" s="57"/>
      <c r="J150" s="57"/>
      <c r="K150" s="24"/>
      <c r="M150" s="24"/>
      <c r="Q150" s="24"/>
    </row>
    <row r="151" spans="1:34" x14ac:dyDescent="0.25">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5">
      <c r="A152" s="60" t="s">
        <v>40</v>
      </c>
      <c r="B152" s="24"/>
      <c r="C152" s="24"/>
      <c r="D152" s="24"/>
      <c r="E152" s="24"/>
      <c r="F152" s="24"/>
      <c r="G152" s="24">
        <v>0</v>
      </c>
      <c r="H152" s="24"/>
      <c r="I152" s="24"/>
      <c r="J152" s="24"/>
      <c r="K152" s="24"/>
      <c r="M152" s="24"/>
    </row>
    <row r="153" spans="1:34" x14ac:dyDescent="0.25">
      <c r="A153" s="60" t="s">
        <v>34</v>
      </c>
      <c r="B153" s="24"/>
      <c r="C153" s="24"/>
      <c r="D153" s="24"/>
      <c r="E153" s="24"/>
      <c r="F153" s="24"/>
      <c r="G153" s="24"/>
      <c r="H153" s="24">
        <v>0</v>
      </c>
      <c r="I153" s="24">
        <v>0</v>
      </c>
      <c r="J153" s="24"/>
      <c r="K153" s="24"/>
      <c r="M153" s="24"/>
      <c r="S153" s="24">
        <f>-8564-680</f>
        <v>-9244</v>
      </c>
    </row>
    <row r="154" spans="1:34" x14ac:dyDescent="0.25">
      <c r="A154" s="60" t="s">
        <v>50</v>
      </c>
      <c r="B154" s="24"/>
      <c r="C154" s="24"/>
      <c r="D154" s="24"/>
      <c r="E154" s="24"/>
      <c r="F154" s="24"/>
      <c r="G154" s="24"/>
      <c r="H154" s="24"/>
      <c r="I154" s="24"/>
      <c r="J154" s="24">
        <v>0</v>
      </c>
      <c r="K154" s="24"/>
      <c r="M154" s="24"/>
    </row>
    <row r="155" spans="1:34" x14ac:dyDescent="0.25">
      <c r="A155" s="60" t="s">
        <v>51</v>
      </c>
      <c r="B155" s="24"/>
      <c r="C155" s="24"/>
      <c r="D155" s="24"/>
      <c r="E155" s="24"/>
      <c r="F155" s="24"/>
      <c r="G155" s="24"/>
      <c r="H155" s="24"/>
      <c r="I155" s="24"/>
      <c r="J155" s="24">
        <v>0</v>
      </c>
      <c r="K155" s="24"/>
      <c r="M155" s="24"/>
    </row>
    <row r="156" spans="1:34" x14ac:dyDescent="0.25">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5">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5">
      <c r="A158" s="56" t="s">
        <v>38</v>
      </c>
      <c r="B158" s="57"/>
      <c r="C158" s="57"/>
      <c r="D158" s="57"/>
      <c r="E158" s="57"/>
      <c r="F158" s="57"/>
      <c r="G158" s="57"/>
      <c r="H158" s="57"/>
      <c r="I158" s="57"/>
      <c r="J158" s="57"/>
      <c r="K158" s="24"/>
      <c r="M158" s="24"/>
      <c r="Q158" s="24"/>
    </row>
    <row r="159" spans="1:34" x14ac:dyDescent="0.25">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5">
      <c r="A160" s="60" t="s">
        <v>40</v>
      </c>
      <c r="B160" s="24"/>
      <c r="C160" s="24"/>
      <c r="D160" s="24"/>
      <c r="E160" s="24"/>
      <c r="F160" s="24"/>
      <c r="G160" s="24">
        <v>0</v>
      </c>
      <c r="H160" s="24"/>
      <c r="I160" s="24"/>
      <c r="J160" s="24"/>
      <c r="K160" s="24"/>
      <c r="M160" s="24"/>
    </row>
    <row r="161" spans="1:34" x14ac:dyDescent="0.25">
      <c r="A161" s="60" t="s">
        <v>34</v>
      </c>
      <c r="B161" s="24"/>
      <c r="C161" s="24"/>
      <c r="D161" s="24"/>
      <c r="E161" s="24"/>
      <c r="F161" s="24"/>
      <c r="G161" s="24"/>
      <c r="H161" s="24">
        <v>0</v>
      </c>
      <c r="I161" s="24">
        <v>0</v>
      </c>
      <c r="J161" s="24"/>
      <c r="K161" s="24"/>
      <c r="M161" s="24"/>
      <c r="S161" s="24">
        <v>0</v>
      </c>
    </row>
    <row r="162" spans="1:34" x14ac:dyDescent="0.25">
      <c r="A162" s="60" t="s">
        <v>50</v>
      </c>
      <c r="B162" s="24"/>
      <c r="C162" s="24"/>
      <c r="D162" s="24"/>
      <c r="E162" s="24"/>
      <c r="F162" s="24"/>
      <c r="G162" s="24"/>
      <c r="H162" s="24"/>
      <c r="I162" s="24"/>
      <c r="J162" s="24">
        <v>0</v>
      </c>
      <c r="K162" s="24"/>
      <c r="M162" s="24"/>
    </row>
    <row r="163" spans="1:34" x14ac:dyDescent="0.25">
      <c r="A163" s="60" t="s">
        <v>51</v>
      </c>
      <c r="B163" s="24"/>
      <c r="C163" s="24"/>
      <c r="D163" s="24"/>
      <c r="E163" s="24"/>
      <c r="F163" s="24"/>
      <c r="G163" s="24"/>
      <c r="H163" s="24"/>
      <c r="I163" s="24"/>
      <c r="J163" s="24">
        <v>0</v>
      </c>
      <c r="K163" s="24"/>
      <c r="M163" s="24"/>
    </row>
    <row r="164" spans="1:34" x14ac:dyDescent="0.25">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5">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5">
      <c r="A166" s="56" t="s">
        <v>38</v>
      </c>
      <c r="B166" s="57"/>
      <c r="C166" s="57"/>
      <c r="D166" s="57"/>
      <c r="E166" s="57"/>
      <c r="F166" s="57"/>
      <c r="G166" s="57"/>
      <c r="H166" s="57"/>
      <c r="I166" s="57"/>
      <c r="J166" s="57"/>
      <c r="K166" s="24"/>
      <c r="M166" s="24"/>
      <c r="Q166" s="24"/>
    </row>
    <row r="167" spans="1:34" x14ac:dyDescent="0.25">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5">
      <c r="A168" s="60" t="s">
        <v>40</v>
      </c>
      <c r="B168" s="24"/>
      <c r="C168" s="24"/>
      <c r="D168" s="24"/>
      <c r="E168" s="24"/>
      <c r="F168" s="24"/>
      <c r="G168" s="24">
        <v>0</v>
      </c>
      <c r="H168" s="24"/>
      <c r="I168" s="24"/>
      <c r="J168" s="24"/>
      <c r="K168" s="24"/>
      <c r="M168" s="24"/>
    </row>
    <row r="169" spans="1:34" x14ac:dyDescent="0.25">
      <c r="A169" s="60" t="s">
        <v>34</v>
      </c>
      <c r="B169" s="24"/>
      <c r="C169" s="24"/>
      <c r="D169" s="24"/>
      <c r="E169" s="24"/>
      <c r="F169" s="24"/>
      <c r="G169" s="24"/>
      <c r="H169" s="24">
        <v>0</v>
      </c>
      <c r="I169" s="24">
        <v>0</v>
      </c>
      <c r="J169" s="24"/>
      <c r="K169" s="24"/>
      <c r="M169" s="24"/>
      <c r="S169" s="24">
        <v>0</v>
      </c>
    </row>
    <row r="170" spans="1:34" x14ac:dyDescent="0.25">
      <c r="A170" s="60" t="s">
        <v>50</v>
      </c>
      <c r="B170" s="24"/>
      <c r="C170" s="24"/>
      <c r="D170" s="24"/>
      <c r="E170" s="24"/>
      <c r="F170" s="24"/>
      <c r="G170" s="24"/>
      <c r="H170" s="24"/>
      <c r="I170" s="24"/>
      <c r="J170" s="24">
        <v>0</v>
      </c>
      <c r="K170" s="24"/>
      <c r="M170" s="24"/>
    </row>
    <row r="171" spans="1:34" x14ac:dyDescent="0.25">
      <c r="A171" s="60" t="s">
        <v>51</v>
      </c>
      <c r="B171" s="24"/>
      <c r="C171" s="24"/>
      <c r="D171" s="24"/>
      <c r="E171" s="24"/>
      <c r="F171" s="24"/>
      <c r="G171" s="24"/>
      <c r="H171" s="24"/>
      <c r="I171" s="24"/>
      <c r="J171" s="24">
        <v>0</v>
      </c>
      <c r="K171" s="24"/>
      <c r="M171" s="24"/>
    </row>
    <row r="172" spans="1:34" x14ac:dyDescent="0.25">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5">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5">
      <c r="A174" s="56" t="s">
        <v>38</v>
      </c>
      <c r="B174" s="57"/>
      <c r="C174" s="57"/>
      <c r="D174" s="57"/>
      <c r="E174" s="57"/>
      <c r="F174" s="57"/>
      <c r="G174" s="57"/>
      <c r="H174" s="57"/>
      <c r="I174" s="57"/>
      <c r="J174" s="57"/>
      <c r="K174" s="24"/>
      <c r="M174" s="24"/>
      <c r="Q174" s="24"/>
    </row>
    <row r="175" spans="1:34" x14ac:dyDescent="0.25">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5">
      <c r="A176" s="60" t="s">
        <v>40</v>
      </c>
      <c r="B176" s="24"/>
      <c r="C176" s="24"/>
      <c r="D176" s="24"/>
      <c r="E176" s="24"/>
      <c r="F176" s="24"/>
      <c r="G176" s="24">
        <v>0</v>
      </c>
      <c r="H176" s="24"/>
      <c r="I176" s="24"/>
      <c r="J176" s="24"/>
      <c r="K176" s="24"/>
      <c r="M176" s="24"/>
    </row>
    <row r="177" spans="1:34" x14ac:dyDescent="0.25">
      <c r="A177" s="60" t="s">
        <v>34</v>
      </c>
      <c r="B177" s="24"/>
      <c r="C177" s="24"/>
      <c r="D177" s="24"/>
      <c r="E177" s="24"/>
      <c r="F177" s="24"/>
      <c r="G177" s="24"/>
      <c r="H177" s="24">
        <v>0</v>
      </c>
      <c r="I177" s="24">
        <v>0</v>
      </c>
      <c r="J177" s="24"/>
      <c r="K177" s="24"/>
      <c r="M177" s="24"/>
      <c r="S177" s="24">
        <v>0</v>
      </c>
    </row>
    <row r="178" spans="1:34" x14ac:dyDescent="0.25">
      <c r="A178" s="60" t="s">
        <v>50</v>
      </c>
      <c r="B178" s="24"/>
      <c r="C178" s="24"/>
      <c r="D178" s="24"/>
      <c r="E178" s="24"/>
      <c r="F178" s="24"/>
      <c r="G178" s="24"/>
      <c r="H178" s="24"/>
      <c r="I178" s="24"/>
      <c r="J178" s="24">
        <v>0</v>
      </c>
      <c r="K178" s="24"/>
      <c r="M178" s="24"/>
    </row>
    <row r="179" spans="1:34" x14ac:dyDescent="0.25">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5">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5">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5">
      <c r="A182" s="56" t="s">
        <v>38</v>
      </c>
      <c r="B182" s="57"/>
      <c r="C182" s="57"/>
      <c r="D182" s="57"/>
      <c r="E182" s="57"/>
      <c r="F182" s="57"/>
      <c r="G182" s="57"/>
      <c r="H182" s="57"/>
      <c r="I182" s="57"/>
      <c r="J182" s="57"/>
      <c r="K182" s="24"/>
      <c r="M182" s="24"/>
      <c r="Q182" s="24"/>
    </row>
    <row r="183" spans="1:34" x14ac:dyDescent="0.25">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5">
      <c r="A184" s="60" t="s">
        <v>40</v>
      </c>
      <c r="B184" s="24"/>
      <c r="C184" s="24"/>
      <c r="D184" s="24"/>
      <c r="E184" s="24"/>
      <c r="F184" s="24"/>
      <c r="G184" s="24">
        <v>0</v>
      </c>
      <c r="H184" s="24"/>
      <c r="I184" s="24"/>
      <c r="J184" s="24"/>
      <c r="K184" s="24"/>
      <c r="M184" s="24"/>
    </row>
    <row r="185" spans="1:34" x14ac:dyDescent="0.25">
      <c r="A185" s="60" t="s">
        <v>34</v>
      </c>
      <c r="B185" s="24"/>
      <c r="C185" s="24"/>
      <c r="D185" s="24"/>
      <c r="E185" s="24"/>
      <c r="F185" s="24"/>
      <c r="G185" s="24"/>
      <c r="H185" s="24">
        <v>0</v>
      </c>
      <c r="I185" s="24">
        <v>0</v>
      </c>
      <c r="J185" s="24"/>
      <c r="K185" s="24"/>
      <c r="M185" s="24"/>
      <c r="S185" s="24">
        <v>0</v>
      </c>
    </row>
    <row r="186" spans="1:34" x14ac:dyDescent="0.25">
      <c r="A186" s="60" t="s">
        <v>50</v>
      </c>
      <c r="B186" s="24"/>
      <c r="C186" s="24"/>
      <c r="D186" s="24"/>
      <c r="E186" s="24"/>
      <c r="F186" s="24"/>
      <c r="G186" s="24"/>
      <c r="H186" s="24"/>
      <c r="I186" s="24"/>
      <c r="J186" s="24">
        <v>0</v>
      </c>
      <c r="K186" s="24"/>
      <c r="M186" s="24"/>
    </row>
    <row r="187" spans="1:34" x14ac:dyDescent="0.25">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5">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5">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5">
      <c r="A190" s="56" t="s">
        <v>38</v>
      </c>
      <c r="B190" s="57"/>
      <c r="C190" s="57"/>
      <c r="D190" s="57"/>
      <c r="E190" s="57"/>
      <c r="F190" s="57"/>
      <c r="G190" s="57"/>
      <c r="H190" s="57"/>
      <c r="I190" s="57"/>
      <c r="J190" s="57"/>
      <c r="K190" s="24"/>
      <c r="M190" s="24"/>
      <c r="Q190" s="24"/>
    </row>
    <row r="191" spans="1:34" x14ac:dyDescent="0.25">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5">
      <c r="A192" s="60" t="s">
        <v>40</v>
      </c>
      <c r="B192" s="24"/>
      <c r="C192" s="24"/>
      <c r="D192" s="24"/>
      <c r="E192" s="24"/>
      <c r="F192" s="24"/>
      <c r="G192" s="24">
        <v>0</v>
      </c>
      <c r="H192" s="24"/>
      <c r="I192" s="24"/>
      <c r="J192" s="24"/>
      <c r="K192" s="24"/>
      <c r="M192" s="24"/>
    </row>
    <row r="193" spans="1:34" x14ac:dyDescent="0.25">
      <c r="A193" s="60" t="s">
        <v>34</v>
      </c>
      <c r="B193" s="24"/>
      <c r="C193" s="24"/>
      <c r="D193" s="24"/>
      <c r="E193" s="24"/>
      <c r="F193" s="24"/>
      <c r="G193" s="24"/>
      <c r="H193" s="24">
        <v>0</v>
      </c>
      <c r="I193" s="24">
        <v>0</v>
      </c>
      <c r="J193" s="24"/>
      <c r="K193" s="24"/>
      <c r="M193" s="24"/>
      <c r="S193" s="24">
        <v>0</v>
      </c>
    </row>
    <row r="194" spans="1:34" x14ac:dyDescent="0.25">
      <c r="A194" s="60" t="s">
        <v>50</v>
      </c>
      <c r="B194" s="24"/>
      <c r="C194" s="24"/>
      <c r="D194" s="24"/>
      <c r="E194" s="24"/>
      <c r="F194" s="24"/>
      <c r="G194" s="24"/>
      <c r="H194" s="24"/>
      <c r="I194" s="24"/>
      <c r="J194" s="24">
        <v>0</v>
      </c>
      <c r="K194" s="24"/>
      <c r="M194" s="24"/>
    </row>
    <row r="195" spans="1:34" x14ac:dyDescent="0.25">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5">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5">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5">
      <c r="A198" s="56" t="s">
        <v>38</v>
      </c>
      <c r="B198" s="57"/>
      <c r="C198" s="57"/>
      <c r="D198" s="57"/>
      <c r="E198" s="57"/>
      <c r="F198" s="57"/>
      <c r="G198" s="57"/>
      <c r="H198" s="57"/>
      <c r="I198" s="57"/>
      <c r="J198" s="57"/>
      <c r="K198" s="24"/>
      <c r="M198" s="24"/>
      <c r="Q198" s="24"/>
    </row>
    <row r="199" spans="1:34" x14ac:dyDescent="0.25">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5">
      <c r="A200" s="60" t="s">
        <v>40</v>
      </c>
      <c r="B200" s="24"/>
      <c r="C200" s="24"/>
      <c r="D200" s="24"/>
      <c r="E200" s="24"/>
      <c r="F200" s="24"/>
      <c r="G200" s="24">
        <v>0</v>
      </c>
      <c r="H200" s="24"/>
      <c r="I200" s="24"/>
      <c r="J200" s="24"/>
      <c r="K200" s="24"/>
      <c r="M200" s="24"/>
    </row>
    <row r="201" spans="1:34" x14ac:dyDescent="0.25">
      <c r="A201" s="60" t="s">
        <v>34</v>
      </c>
      <c r="B201" s="24"/>
      <c r="C201" s="24"/>
      <c r="D201" s="24"/>
      <c r="E201" s="24"/>
      <c r="F201" s="24"/>
      <c r="G201" s="24"/>
      <c r="H201" s="24">
        <v>0</v>
      </c>
      <c r="I201" s="24">
        <v>0</v>
      </c>
      <c r="J201" s="24"/>
      <c r="K201" s="24"/>
      <c r="M201" s="24"/>
      <c r="S201" s="24">
        <v>0</v>
      </c>
    </row>
    <row r="202" spans="1:34" x14ac:dyDescent="0.25">
      <c r="A202" s="60" t="s">
        <v>50</v>
      </c>
      <c r="B202" s="24"/>
      <c r="C202" s="24"/>
      <c r="D202" s="24"/>
      <c r="E202" s="24"/>
      <c r="F202" s="24"/>
      <c r="G202" s="24"/>
      <c r="H202" s="24"/>
      <c r="I202" s="24"/>
      <c r="J202" s="24">
        <v>0</v>
      </c>
      <c r="K202" s="24"/>
      <c r="M202" s="24"/>
    </row>
    <row r="203" spans="1:34" x14ac:dyDescent="0.25">
      <c r="A203" s="60" t="s">
        <v>51</v>
      </c>
      <c r="B203" s="24">
        <v>0</v>
      </c>
      <c r="C203" s="24">
        <v>0</v>
      </c>
      <c r="D203" s="24">
        <v>0</v>
      </c>
      <c r="E203" s="24">
        <v>0</v>
      </c>
      <c r="F203" s="24">
        <v>0</v>
      </c>
      <c r="G203" s="24">
        <v>0</v>
      </c>
      <c r="H203" s="24">
        <v>0</v>
      </c>
      <c r="I203" s="24">
        <v>0</v>
      </c>
      <c r="J203" s="24">
        <v>0</v>
      </c>
      <c r="K203" s="24">
        <v>0</v>
      </c>
      <c r="M203" s="24"/>
    </row>
    <row r="204" spans="1:34" x14ac:dyDescent="0.25">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5">
      <c r="B205" s="24"/>
      <c r="C205" s="24"/>
      <c r="D205" s="24"/>
      <c r="E205" s="24"/>
      <c r="F205" s="24"/>
      <c r="G205" s="24"/>
      <c r="H205" s="24"/>
      <c r="I205" s="24"/>
      <c r="J205" s="24"/>
      <c r="K205" s="24"/>
      <c r="M205" s="24"/>
      <c r="Q205" s="24"/>
    </row>
    <row r="206" spans="1:34" x14ac:dyDescent="0.25">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5">
      <c r="A207" s="56" t="s">
        <v>38</v>
      </c>
      <c r="B207" s="57"/>
      <c r="C207" s="57"/>
      <c r="D207" s="57"/>
      <c r="E207" s="57"/>
      <c r="F207" s="57"/>
      <c r="G207" s="57"/>
      <c r="H207" s="57"/>
      <c r="I207" s="57"/>
      <c r="J207" s="57"/>
      <c r="K207" s="24"/>
      <c r="M207" s="24"/>
      <c r="Q207" s="24"/>
    </row>
    <row r="208" spans="1:34" x14ac:dyDescent="0.25">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5">
      <c r="A209" s="60" t="s">
        <v>40</v>
      </c>
      <c r="B209" s="24"/>
      <c r="C209" s="24"/>
      <c r="D209" s="24"/>
      <c r="E209" s="24"/>
      <c r="F209" s="24"/>
      <c r="G209" s="24">
        <v>0</v>
      </c>
      <c r="H209" s="24"/>
      <c r="I209" s="24"/>
      <c r="J209" s="24"/>
      <c r="K209" s="24"/>
      <c r="M209" s="24"/>
    </row>
    <row r="210" spans="1:34" x14ac:dyDescent="0.25">
      <c r="A210" s="60" t="s">
        <v>34</v>
      </c>
      <c r="B210" s="24"/>
      <c r="C210" s="24"/>
      <c r="D210" s="24"/>
      <c r="E210" s="24"/>
      <c r="F210" s="24"/>
      <c r="G210" s="24"/>
      <c r="H210" s="24">
        <v>0</v>
      </c>
      <c r="I210" s="24">
        <v>0</v>
      </c>
      <c r="J210" s="24"/>
      <c r="K210" s="24"/>
      <c r="M210" s="24"/>
      <c r="S210" s="24">
        <v>0</v>
      </c>
    </row>
    <row r="211" spans="1:34" x14ac:dyDescent="0.25">
      <c r="A211" s="60" t="s">
        <v>50</v>
      </c>
      <c r="B211" s="24"/>
      <c r="C211" s="24"/>
      <c r="D211" s="24"/>
      <c r="E211" s="24"/>
      <c r="F211" s="24"/>
      <c r="G211" s="24"/>
      <c r="H211" s="24"/>
      <c r="I211" s="24"/>
      <c r="J211" s="24">
        <v>0</v>
      </c>
      <c r="K211" s="24"/>
      <c r="M211" s="24"/>
    </row>
    <row r="212" spans="1:34" x14ac:dyDescent="0.25">
      <c r="A212" s="60" t="s">
        <v>51</v>
      </c>
      <c r="B212" s="24">
        <v>0</v>
      </c>
      <c r="C212" s="24">
        <v>0</v>
      </c>
      <c r="D212" s="24">
        <v>0</v>
      </c>
      <c r="E212" s="24">
        <v>0</v>
      </c>
      <c r="F212" s="24">
        <v>0</v>
      </c>
      <c r="G212" s="24">
        <v>0</v>
      </c>
      <c r="H212" s="24">
        <v>0</v>
      </c>
      <c r="I212" s="24">
        <v>0</v>
      </c>
      <c r="J212" s="24">
        <v>0</v>
      </c>
      <c r="K212" s="24">
        <v>0</v>
      </c>
      <c r="M212" s="24"/>
    </row>
    <row r="213" spans="1:34" x14ac:dyDescent="0.25">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3.2" x14ac:dyDescent="0.25"/>
  <cols>
    <col min="2" max="16" width="9.109375" style="24" customWidth="1"/>
  </cols>
  <sheetData>
    <row r="1" spans="1:11" x14ac:dyDescent="0.25">
      <c r="A1" s="2" t="s">
        <v>16</v>
      </c>
    </row>
    <row r="2" spans="1:11" x14ac:dyDescent="0.25">
      <c r="A2" s="2"/>
    </row>
    <row r="3" spans="1:11" x14ac:dyDescent="0.25">
      <c r="A3" s="2" t="s">
        <v>76</v>
      </c>
    </row>
    <row r="4" spans="1:11" x14ac:dyDescent="0.25">
      <c r="A4" s="2"/>
    </row>
    <row r="5" spans="1:11" x14ac:dyDescent="0.25">
      <c r="A5" s="18" t="str">
        <f>Storage!A5</f>
        <v>July 2000</v>
      </c>
    </row>
    <row r="8" spans="1:11" x14ac:dyDescent="0.25">
      <c r="H8"/>
    </row>
    <row r="9" spans="1:11" x14ac:dyDescent="0.25">
      <c r="C9" s="203" t="s">
        <v>24</v>
      </c>
      <c r="D9" s="203"/>
      <c r="E9" s="77"/>
      <c r="G9" s="204" t="s">
        <v>75</v>
      </c>
      <c r="H9" s="204"/>
      <c r="J9" s="203" t="s">
        <v>14</v>
      </c>
      <c r="K9" s="203"/>
    </row>
    <row r="10" spans="1:11" x14ac:dyDescent="0.25">
      <c r="A10" t="s">
        <v>23</v>
      </c>
      <c r="C10" s="24" t="s">
        <v>73</v>
      </c>
      <c r="D10" s="24" t="s">
        <v>74</v>
      </c>
      <c r="E10" s="24" t="s">
        <v>2</v>
      </c>
      <c r="G10" s="24" t="s">
        <v>73</v>
      </c>
      <c r="H10" s="24" t="s">
        <v>74</v>
      </c>
      <c r="J10" s="24" t="s">
        <v>73</v>
      </c>
      <c r="K10" s="24" t="s">
        <v>74</v>
      </c>
    </row>
    <row r="11" spans="1:11" x14ac:dyDescent="0.25">
      <c r="A11">
        <v>1</v>
      </c>
      <c r="J11" s="24">
        <f t="shared" ref="J11:J27" si="0">C11-G11</f>
        <v>0</v>
      </c>
      <c r="K11" s="24">
        <f t="shared" ref="K11:K27" si="1">D11-H11</f>
        <v>0</v>
      </c>
    </row>
    <row r="12" spans="1:11" x14ac:dyDescent="0.25">
      <c r="A12">
        <v>2</v>
      </c>
      <c r="J12" s="24">
        <f t="shared" si="0"/>
        <v>0</v>
      </c>
      <c r="K12" s="24">
        <f t="shared" si="1"/>
        <v>0</v>
      </c>
    </row>
    <row r="13" spans="1:11" x14ac:dyDescent="0.25">
      <c r="A13">
        <v>3</v>
      </c>
      <c r="J13" s="24">
        <f t="shared" si="0"/>
        <v>0</v>
      </c>
      <c r="K13" s="24">
        <f t="shared" si="1"/>
        <v>0</v>
      </c>
    </row>
    <row r="14" spans="1:11" x14ac:dyDescent="0.25">
      <c r="A14">
        <v>4</v>
      </c>
      <c r="J14" s="24">
        <f t="shared" si="0"/>
        <v>0</v>
      </c>
      <c r="K14" s="24">
        <f t="shared" si="1"/>
        <v>0</v>
      </c>
    </row>
    <row r="15" spans="1:11" x14ac:dyDescent="0.25">
      <c r="A15">
        <v>5</v>
      </c>
      <c r="J15" s="24">
        <f t="shared" si="0"/>
        <v>0</v>
      </c>
      <c r="K15" s="24">
        <f t="shared" si="1"/>
        <v>0</v>
      </c>
    </row>
    <row r="16" spans="1:11" x14ac:dyDescent="0.25">
      <c r="A16">
        <v>6</v>
      </c>
      <c r="J16" s="24">
        <f t="shared" si="0"/>
        <v>0</v>
      </c>
      <c r="K16" s="24">
        <f t="shared" si="1"/>
        <v>0</v>
      </c>
    </row>
    <row r="17" spans="1:11" x14ac:dyDescent="0.25">
      <c r="A17">
        <v>7</v>
      </c>
      <c r="J17" s="24">
        <f t="shared" si="0"/>
        <v>0</v>
      </c>
      <c r="K17" s="24">
        <f t="shared" si="1"/>
        <v>0</v>
      </c>
    </row>
    <row r="18" spans="1:11" x14ac:dyDescent="0.25">
      <c r="A18">
        <v>8</v>
      </c>
      <c r="C18" s="24">
        <v>90</v>
      </c>
      <c r="D18" s="24">
        <v>0</v>
      </c>
      <c r="G18" s="24">
        <v>90</v>
      </c>
      <c r="H18" s="24">
        <v>0</v>
      </c>
      <c r="J18" s="24">
        <f t="shared" si="0"/>
        <v>0</v>
      </c>
      <c r="K18" s="24">
        <f t="shared" si="1"/>
        <v>0</v>
      </c>
    </row>
    <row r="19" spans="1:11" x14ac:dyDescent="0.25">
      <c r="A19">
        <v>9</v>
      </c>
      <c r="C19" s="24">
        <v>90</v>
      </c>
      <c r="D19" s="24">
        <v>20</v>
      </c>
      <c r="G19" s="24">
        <v>90</v>
      </c>
      <c r="H19" s="24">
        <v>55</v>
      </c>
      <c r="J19" s="24">
        <f t="shared" si="0"/>
        <v>0</v>
      </c>
      <c r="K19" s="24">
        <f t="shared" si="1"/>
        <v>-35</v>
      </c>
    </row>
    <row r="20" spans="1:11" x14ac:dyDescent="0.25">
      <c r="A20">
        <v>10</v>
      </c>
      <c r="C20" s="24">
        <v>90</v>
      </c>
      <c r="D20" s="24">
        <v>10</v>
      </c>
      <c r="G20" s="24">
        <v>90</v>
      </c>
      <c r="H20" s="24">
        <v>60</v>
      </c>
      <c r="J20" s="24">
        <f t="shared" si="0"/>
        <v>0</v>
      </c>
      <c r="K20" s="24">
        <f t="shared" si="1"/>
        <v>-50</v>
      </c>
    </row>
    <row r="21" spans="1:11" x14ac:dyDescent="0.25">
      <c r="A21">
        <v>11</v>
      </c>
      <c r="C21" s="24">
        <v>50</v>
      </c>
      <c r="D21" s="24">
        <v>30</v>
      </c>
      <c r="J21" s="24">
        <f t="shared" si="0"/>
        <v>50</v>
      </c>
      <c r="K21" s="24">
        <f t="shared" si="1"/>
        <v>30</v>
      </c>
    </row>
    <row r="22" spans="1:11" x14ac:dyDescent="0.25">
      <c r="A22">
        <v>12</v>
      </c>
      <c r="C22" s="24">
        <v>50</v>
      </c>
      <c r="D22" s="24">
        <v>30</v>
      </c>
      <c r="J22" s="24">
        <f t="shared" si="0"/>
        <v>50</v>
      </c>
      <c r="K22" s="24">
        <f t="shared" si="1"/>
        <v>30</v>
      </c>
    </row>
    <row r="23" spans="1:11" x14ac:dyDescent="0.25">
      <c r="A23">
        <v>13</v>
      </c>
      <c r="C23" s="24">
        <v>50</v>
      </c>
      <c r="D23" s="24">
        <v>30</v>
      </c>
      <c r="J23" s="24">
        <f t="shared" si="0"/>
        <v>50</v>
      </c>
      <c r="K23" s="24">
        <f t="shared" si="1"/>
        <v>30</v>
      </c>
    </row>
    <row r="24" spans="1:11" x14ac:dyDescent="0.25">
      <c r="A24">
        <v>14</v>
      </c>
      <c r="J24" s="24">
        <f t="shared" si="0"/>
        <v>0</v>
      </c>
      <c r="K24" s="24">
        <f t="shared" si="1"/>
        <v>0</v>
      </c>
    </row>
    <row r="25" spans="1:11" x14ac:dyDescent="0.25">
      <c r="A25">
        <v>15</v>
      </c>
      <c r="J25" s="24">
        <f t="shared" si="0"/>
        <v>0</v>
      </c>
      <c r="K25" s="24">
        <f t="shared" si="1"/>
        <v>0</v>
      </c>
    </row>
    <row r="26" spans="1:11" x14ac:dyDescent="0.25">
      <c r="A26">
        <v>16</v>
      </c>
      <c r="J26" s="24">
        <f t="shared" si="0"/>
        <v>0</v>
      </c>
      <c r="K26" s="24">
        <f t="shared" si="1"/>
        <v>0</v>
      </c>
    </row>
    <row r="27" spans="1:11" x14ac:dyDescent="0.25">
      <c r="A27">
        <v>17</v>
      </c>
      <c r="J27" s="24">
        <f t="shared" si="0"/>
        <v>0</v>
      </c>
      <c r="K27" s="24">
        <f t="shared" si="1"/>
        <v>0</v>
      </c>
    </row>
    <row r="28" spans="1:11" x14ac:dyDescent="0.25">
      <c r="A28">
        <v>18</v>
      </c>
      <c r="C28" s="24">
        <v>50</v>
      </c>
      <c r="D28" s="24">
        <v>30</v>
      </c>
      <c r="E28" s="24">
        <v>30</v>
      </c>
      <c r="G28" s="24">
        <v>50</v>
      </c>
      <c r="H28" s="24">
        <v>75</v>
      </c>
      <c r="J28" s="24">
        <f t="shared" ref="J28:K30" si="2">C28-G28</f>
        <v>0</v>
      </c>
      <c r="K28" s="24">
        <f t="shared" si="2"/>
        <v>-45</v>
      </c>
    </row>
    <row r="29" spans="1:11" x14ac:dyDescent="0.25">
      <c r="A29">
        <v>19</v>
      </c>
      <c r="C29" s="24">
        <v>50</v>
      </c>
      <c r="D29" s="24">
        <v>30</v>
      </c>
      <c r="E29" s="24">
        <v>30</v>
      </c>
      <c r="G29" s="24">
        <v>50</v>
      </c>
      <c r="H29" s="24">
        <v>97.5</v>
      </c>
      <c r="J29" s="24">
        <f t="shared" si="2"/>
        <v>0</v>
      </c>
      <c r="K29" s="24">
        <f t="shared" si="2"/>
        <v>-67.5</v>
      </c>
    </row>
    <row r="30" spans="1:11" x14ac:dyDescent="0.25">
      <c r="A30">
        <v>20</v>
      </c>
      <c r="C30" s="24">
        <v>90</v>
      </c>
      <c r="D30" s="24">
        <v>10</v>
      </c>
      <c r="E30" s="24">
        <v>10</v>
      </c>
      <c r="G30" s="24">
        <v>90</v>
      </c>
      <c r="H30" s="24">
        <v>65</v>
      </c>
      <c r="J30" s="24">
        <f t="shared" si="2"/>
        <v>0</v>
      </c>
      <c r="K30" s="24">
        <f t="shared" si="2"/>
        <v>-55</v>
      </c>
    </row>
    <row r="31" spans="1:11" x14ac:dyDescent="0.25">
      <c r="A31">
        <v>21</v>
      </c>
      <c r="C31" s="24">
        <v>90</v>
      </c>
      <c r="D31" s="24">
        <v>30</v>
      </c>
      <c r="E31" s="24">
        <v>0</v>
      </c>
      <c r="G31" s="24">
        <v>14.583</v>
      </c>
      <c r="H31" s="24">
        <v>0</v>
      </c>
      <c r="J31" s="24">
        <f t="shared" ref="J31:J41" si="3">C31-G31</f>
        <v>75.417000000000002</v>
      </c>
      <c r="K31" s="24">
        <f t="shared" ref="K31:K41" si="4">D31-H31</f>
        <v>30</v>
      </c>
    </row>
    <row r="32" spans="1:11" x14ac:dyDescent="0.25">
      <c r="A32">
        <v>22</v>
      </c>
      <c r="C32" s="24">
        <v>50</v>
      </c>
      <c r="D32" s="24">
        <v>30</v>
      </c>
      <c r="E32" s="24">
        <v>0</v>
      </c>
      <c r="G32" s="24">
        <v>50</v>
      </c>
      <c r="H32" s="24">
        <v>45</v>
      </c>
      <c r="J32" s="24">
        <f t="shared" si="3"/>
        <v>0</v>
      </c>
      <c r="K32" s="24">
        <f t="shared" si="4"/>
        <v>-15</v>
      </c>
    </row>
    <row r="33" spans="1:11" x14ac:dyDescent="0.25">
      <c r="A33">
        <v>23</v>
      </c>
      <c r="C33" s="24">
        <v>50</v>
      </c>
      <c r="D33" s="24">
        <v>40</v>
      </c>
      <c r="E33" s="24">
        <v>30</v>
      </c>
      <c r="G33" s="24">
        <v>50</v>
      </c>
      <c r="J33" s="24">
        <f t="shared" si="3"/>
        <v>0</v>
      </c>
      <c r="K33" s="24">
        <f t="shared" si="4"/>
        <v>40</v>
      </c>
    </row>
    <row r="34" spans="1:11" x14ac:dyDescent="0.25">
      <c r="A34">
        <v>24</v>
      </c>
      <c r="C34" s="24">
        <v>50</v>
      </c>
      <c r="D34" s="24">
        <v>30</v>
      </c>
      <c r="E34" s="24">
        <v>30</v>
      </c>
      <c r="J34" s="24">
        <f t="shared" si="3"/>
        <v>50</v>
      </c>
      <c r="K34" s="24">
        <f t="shared" si="4"/>
        <v>30</v>
      </c>
    </row>
    <row r="35" spans="1:11" x14ac:dyDescent="0.25">
      <c r="A35">
        <v>25</v>
      </c>
      <c r="J35" s="24">
        <f t="shared" si="3"/>
        <v>0</v>
      </c>
      <c r="K35" s="24">
        <f t="shared" si="4"/>
        <v>0</v>
      </c>
    </row>
    <row r="36" spans="1:11" x14ac:dyDescent="0.25">
      <c r="A36">
        <v>26</v>
      </c>
      <c r="J36" s="24">
        <f t="shared" si="3"/>
        <v>0</v>
      </c>
      <c r="K36" s="24">
        <f t="shared" si="4"/>
        <v>0</v>
      </c>
    </row>
    <row r="37" spans="1:11" x14ac:dyDescent="0.25">
      <c r="A37">
        <v>27</v>
      </c>
      <c r="J37" s="24">
        <f t="shared" si="3"/>
        <v>0</v>
      </c>
      <c r="K37" s="24">
        <f t="shared" si="4"/>
        <v>0</v>
      </c>
    </row>
    <row r="38" spans="1:11" x14ac:dyDescent="0.25">
      <c r="A38">
        <v>28</v>
      </c>
      <c r="J38" s="24">
        <f t="shared" si="3"/>
        <v>0</v>
      </c>
      <c r="K38" s="24">
        <f t="shared" si="4"/>
        <v>0</v>
      </c>
    </row>
    <row r="39" spans="1:11" x14ac:dyDescent="0.25">
      <c r="A39">
        <v>29</v>
      </c>
      <c r="J39" s="24">
        <f t="shared" si="3"/>
        <v>0</v>
      </c>
      <c r="K39" s="24">
        <f t="shared" si="4"/>
        <v>0</v>
      </c>
    </row>
    <row r="40" spans="1:11" x14ac:dyDescent="0.25">
      <c r="A40">
        <v>30</v>
      </c>
      <c r="J40" s="24">
        <f t="shared" si="3"/>
        <v>0</v>
      </c>
      <c r="K40" s="24">
        <f t="shared" si="4"/>
        <v>0</v>
      </c>
    </row>
    <row r="41" spans="1:11" x14ac:dyDescent="0.25">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Havlíček Jan</cp:lastModifiedBy>
  <cp:lastPrinted>2001-02-07T17:07:43Z</cp:lastPrinted>
  <dcterms:created xsi:type="dcterms:W3CDTF">1999-06-01T17:50:38Z</dcterms:created>
  <dcterms:modified xsi:type="dcterms:W3CDTF">2023-09-10T15:08:00Z</dcterms:modified>
</cp:coreProperties>
</file>