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5132" windowHeight="8796"/>
  </bookViews>
  <sheets>
    <sheet name="Summary" sheetId="10" r:id="rId1"/>
    <sheet name="November" sheetId="3" r:id="rId2"/>
    <sheet name="December" sheetId="11" r:id="rId3"/>
    <sheet name="January" sheetId="13" r:id="rId4"/>
    <sheet name="February" sheetId="18" r:id="rId5"/>
    <sheet name="March" sheetId="9" r:id="rId6"/>
  </sheets>
  <definedNames>
    <definedName name="_xlnm.Print_Area" localSheetId="0">Summary!$A$1:$J$84</definedName>
  </definedNames>
  <calcPr calcId="0"/>
</workbook>
</file>

<file path=xl/calcChain.xml><?xml version="1.0" encoding="utf-8"?>
<calcChain xmlns="http://schemas.openxmlformats.org/spreadsheetml/2006/main">
  <c r="Q8" i="11" l="1"/>
  <c r="Q9" i="11"/>
  <c r="Q10" i="11"/>
  <c r="Q11" i="11"/>
  <c r="B12" i="11"/>
  <c r="C12" i="11"/>
  <c r="D12" i="11"/>
  <c r="Q12" i="11"/>
  <c r="Q13" i="11"/>
  <c r="B14" i="11"/>
  <c r="C14" i="11"/>
  <c r="D14" i="11"/>
  <c r="P14" i="11"/>
  <c r="Q14" i="11"/>
  <c r="Q15" i="11"/>
  <c r="P16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P34" i="11"/>
  <c r="Q34" i="11"/>
  <c r="Q35" i="11"/>
  <c r="Q36" i="11"/>
  <c r="Q37" i="11"/>
  <c r="Q38" i="11"/>
  <c r="Q39" i="11"/>
  <c r="Q40" i="11"/>
  <c r="P41" i="11"/>
  <c r="Q41" i="11"/>
  <c r="Q42" i="11"/>
  <c r="P43" i="11"/>
  <c r="Q43" i="11"/>
  <c r="Q44" i="11"/>
  <c r="P45" i="11"/>
  <c r="Q45" i="11"/>
  <c r="Q8" i="18"/>
  <c r="Q9" i="18"/>
  <c r="Q10" i="18"/>
  <c r="Q11" i="18"/>
  <c r="B12" i="18"/>
  <c r="C12" i="18"/>
  <c r="D12" i="18"/>
  <c r="Q12" i="18"/>
  <c r="Q13" i="18"/>
  <c r="B14" i="18"/>
  <c r="C14" i="18"/>
  <c r="D14" i="18"/>
  <c r="P14" i="18"/>
  <c r="Q14" i="18"/>
  <c r="Q15" i="18"/>
  <c r="P16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P34" i="18"/>
  <c r="Q34" i="18"/>
  <c r="Q35" i="18"/>
  <c r="D36" i="18"/>
  <c r="E36" i="18"/>
  <c r="F36" i="18"/>
  <c r="G36" i="18"/>
  <c r="H36" i="18"/>
  <c r="Q36" i="18"/>
  <c r="Q37" i="18"/>
  <c r="Q38" i="18"/>
  <c r="Q39" i="18"/>
  <c r="Q40" i="18"/>
  <c r="P41" i="18"/>
  <c r="Q41" i="18"/>
  <c r="Q42" i="18"/>
  <c r="P43" i="18"/>
  <c r="Q43" i="18"/>
  <c r="Q44" i="18"/>
  <c r="P45" i="18"/>
  <c r="Q45" i="18"/>
  <c r="Q8" i="13"/>
  <c r="Q9" i="13"/>
  <c r="Q10" i="13"/>
  <c r="Q11" i="13"/>
  <c r="Q12" i="13"/>
  <c r="Q13" i="13"/>
  <c r="P14" i="13"/>
  <c r="Q14" i="13"/>
  <c r="Q15" i="13"/>
  <c r="P16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P34" i="13"/>
  <c r="Q34" i="13"/>
  <c r="Q35" i="13"/>
  <c r="Q36" i="13"/>
  <c r="Q37" i="13"/>
  <c r="Q38" i="13"/>
  <c r="Q39" i="13"/>
  <c r="Q40" i="13"/>
  <c r="P41" i="13"/>
  <c r="Q41" i="13"/>
  <c r="Q42" i="13"/>
  <c r="P43" i="13"/>
  <c r="Q43" i="13"/>
  <c r="Q44" i="13"/>
  <c r="P45" i="13"/>
  <c r="Q45" i="13"/>
  <c r="Q8" i="9"/>
  <c r="Q9" i="9"/>
  <c r="Q10" i="9"/>
  <c r="Q11" i="9"/>
  <c r="A12" i="9"/>
  <c r="B12" i="9"/>
  <c r="C12" i="9"/>
  <c r="Q12" i="9"/>
  <c r="Q13" i="9"/>
  <c r="A14" i="9"/>
  <c r="B14" i="9"/>
  <c r="C14" i="9"/>
  <c r="P14" i="9"/>
  <c r="Q14" i="9"/>
  <c r="Q15" i="9"/>
  <c r="P16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D34" i="9"/>
  <c r="E34" i="9"/>
  <c r="F34" i="9"/>
  <c r="G34" i="9"/>
  <c r="H34" i="9"/>
  <c r="P34" i="9"/>
  <c r="Q34" i="9"/>
  <c r="Q35" i="9"/>
  <c r="Q36" i="9"/>
  <c r="Q37" i="9"/>
  <c r="D38" i="9"/>
  <c r="E38" i="9"/>
  <c r="F38" i="9"/>
  <c r="G38" i="9"/>
  <c r="H38" i="9"/>
  <c r="Q38" i="9"/>
  <c r="Q39" i="9"/>
  <c r="Q40" i="9"/>
  <c r="P41" i="9"/>
  <c r="Q41" i="9"/>
  <c r="Q42" i="9"/>
  <c r="P43" i="9"/>
  <c r="Q43" i="9"/>
  <c r="Q44" i="9"/>
  <c r="P45" i="9"/>
  <c r="Q45" i="9"/>
  <c r="Q8" i="3"/>
  <c r="Q9" i="3"/>
  <c r="Q10" i="3"/>
  <c r="Q11" i="3"/>
  <c r="D12" i="3"/>
  <c r="Q12" i="3"/>
  <c r="Q13" i="3"/>
  <c r="D14" i="3"/>
  <c r="P14" i="3"/>
  <c r="Q14" i="3"/>
  <c r="Q15" i="3"/>
  <c r="P16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P41" i="3"/>
  <c r="Q41" i="3"/>
  <c r="Q42" i="3"/>
  <c r="P43" i="3"/>
  <c r="Q43" i="3"/>
  <c r="Q44" i="3"/>
  <c r="P45" i="3"/>
  <c r="Q45" i="3"/>
  <c r="C4" i="10"/>
  <c r="D4" i="10"/>
  <c r="E4" i="10"/>
  <c r="F4" i="10"/>
  <c r="G4" i="10"/>
  <c r="I4" i="10"/>
  <c r="C5" i="10"/>
  <c r="D5" i="10"/>
  <c r="E5" i="10"/>
  <c r="F5" i="10"/>
  <c r="G5" i="10"/>
  <c r="I5" i="10"/>
  <c r="C6" i="10"/>
  <c r="D6" i="10"/>
  <c r="E6" i="10"/>
  <c r="F6" i="10"/>
  <c r="G6" i="10"/>
  <c r="I6" i="10"/>
  <c r="C7" i="10"/>
  <c r="D7" i="10"/>
  <c r="E7" i="10"/>
  <c r="F7" i="10"/>
  <c r="G7" i="10"/>
  <c r="I7" i="10"/>
  <c r="M7" i="10"/>
  <c r="C8" i="10"/>
  <c r="D8" i="10"/>
  <c r="E8" i="10"/>
  <c r="F8" i="10"/>
  <c r="G8" i="10"/>
  <c r="I8" i="10"/>
  <c r="C11" i="10"/>
  <c r="D11" i="10"/>
  <c r="E11" i="10"/>
  <c r="F11" i="10"/>
  <c r="G11" i="10"/>
  <c r="I11" i="10"/>
  <c r="J11" i="10"/>
  <c r="C12" i="10"/>
  <c r="D12" i="10"/>
  <c r="E12" i="10"/>
  <c r="F12" i="10"/>
  <c r="G12" i="10"/>
  <c r="I12" i="10"/>
  <c r="J12" i="10"/>
  <c r="C13" i="10"/>
  <c r="D13" i="10"/>
  <c r="E13" i="10"/>
  <c r="F13" i="10"/>
  <c r="G13" i="10"/>
  <c r="I13" i="10"/>
  <c r="J13" i="10"/>
  <c r="C14" i="10"/>
  <c r="D14" i="10"/>
  <c r="E14" i="10"/>
  <c r="F14" i="10"/>
  <c r="G14" i="10"/>
  <c r="I14" i="10"/>
  <c r="J14" i="10"/>
  <c r="C15" i="10"/>
  <c r="D15" i="10"/>
  <c r="E15" i="10"/>
  <c r="F15" i="10"/>
  <c r="G15" i="10"/>
  <c r="I15" i="10"/>
  <c r="J15" i="10"/>
  <c r="C16" i="10"/>
  <c r="D16" i="10"/>
  <c r="E16" i="10"/>
  <c r="F16" i="10"/>
  <c r="I16" i="10"/>
  <c r="C21" i="10"/>
  <c r="D21" i="10"/>
  <c r="E21" i="10"/>
  <c r="F21" i="10"/>
  <c r="G21" i="10"/>
  <c r="I21" i="10"/>
  <c r="C22" i="10"/>
  <c r="D22" i="10"/>
  <c r="E22" i="10"/>
  <c r="F22" i="10"/>
  <c r="G22" i="10"/>
  <c r="I22" i="10"/>
  <c r="C23" i="10"/>
  <c r="D23" i="10"/>
  <c r="E23" i="10"/>
  <c r="F23" i="10"/>
  <c r="G23" i="10"/>
  <c r="I23" i="10"/>
  <c r="C24" i="10"/>
  <c r="D24" i="10"/>
  <c r="E24" i="10"/>
  <c r="F24" i="10"/>
  <c r="G24" i="10"/>
  <c r="I24" i="10"/>
  <c r="C25" i="10"/>
  <c r="D25" i="10"/>
  <c r="E25" i="10"/>
  <c r="F25" i="10"/>
  <c r="G25" i="10"/>
  <c r="I25" i="10"/>
  <c r="C28" i="10"/>
  <c r="D28" i="10"/>
  <c r="E28" i="10"/>
  <c r="F28" i="10"/>
  <c r="G28" i="10"/>
  <c r="I28" i="10"/>
  <c r="J28" i="10"/>
  <c r="C29" i="10"/>
  <c r="D29" i="10"/>
  <c r="E29" i="10"/>
  <c r="F29" i="10"/>
  <c r="G29" i="10"/>
  <c r="I29" i="10"/>
  <c r="J29" i="10"/>
  <c r="C30" i="10"/>
  <c r="D30" i="10"/>
  <c r="E30" i="10"/>
  <c r="F30" i="10"/>
  <c r="G30" i="10"/>
  <c r="I30" i="10"/>
  <c r="J30" i="10"/>
  <c r="C31" i="10"/>
  <c r="D31" i="10"/>
  <c r="E31" i="10"/>
  <c r="F31" i="10"/>
  <c r="G31" i="10"/>
  <c r="I31" i="10"/>
  <c r="J31" i="10"/>
  <c r="C32" i="10"/>
  <c r="D32" i="10"/>
  <c r="E32" i="10"/>
  <c r="F32" i="10"/>
  <c r="G32" i="10"/>
  <c r="I32" i="10"/>
  <c r="J32" i="10"/>
  <c r="C33" i="10"/>
  <c r="D33" i="10"/>
  <c r="E33" i="10"/>
  <c r="F33" i="10"/>
  <c r="I33" i="10"/>
  <c r="C38" i="10"/>
  <c r="D38" i="10"/>
  <c r="E38" i="10"/>
  <c r="F38" i="10"/>
  <c r="G38" i="10"/>
  <c r="I38" i="10"/>
  <c r="C39" i="10"/>
  <c r="D39" i="10"/>
  <c r="E39" i="10"/>
  <c r="F39" i="10"/>
  <c r="C40" i="10"/>
  <c r="D40" i="10"/>
  <c r="E40" i="10"/>
  <c r="F40" i="10"/>
  <c r="G40" i="10"/>
  <c r="I40" i="10"/>
  <c r="C41" i="10"/>
  <c r="D41" i="10"/>
  <c r="E41" i="10"/>
  <c r="F41" i="10"/>
  <c r="G41" i="10"/>
  <c r="I41" i="10"/>
  <c r="C42" i="10"/>
  <c r="D42" i="10"/>
  <c r="E42" i="10"/>
  <c r="F42" i="10"/>
  <c r="G42" i="10"/>
  <c r="I42" i="10"/>
  <c r="C45" i="10"/>
  <c r="D45" i="10"/>
  <c r="E45" i="10"/>
  <c r="F45" i="10"/>
  <c r="G45" i="10"/>
  <c r="I45" i="10"/>
  <c r="J45" i="10"/>
  <c r="C46" i="10"/>
  <c r="D46" i="10"/>
  <c r="E46" i="10"/>
  <c r="F46" i="10"/>
  <c r="G46" i="10"/>
  <c r="I46" i="10"/>
  <c r="J46" i="10"/>
  <c r="C47" i="10"/>
  <c r="D47" i="10"/>
  <c r="E47" i="10"/>
  <c r="F47" i="10"/>
  <c r="G47" i="10"/>
  <c r="I47" i="10"/>
  <c r="J47" i="10"/>
  <c r="C48" i="10"/>
  <c r="D48" i="10"/>
  <c r="E48" i="10"/>
  <c r="F48" i="10"/>
  <c r="G48" i="10"/>
  <c r="I48" i="10"/>
  <c r="J48" i="10"/>
  <c r="C49" i="10"/>
  <c r="D49" i="10"/>
  <c r="E49" i="10"/>
  <c r="F49" i="10"/>
  <c r="G49" i="10"/>
  <c r="I49" i="10"/>
  <c r="J49" i="10"/>
  <c r="C50" i="10"/>
  <c r="D50" i="10"/>
  <c r="E50" i="10"/>
  <c r="G50" i="10"/>
  <c r="I50" i="10"/>
  <c r="C55" i="10"/>
  <c r="D55" i="10"/>
  <c r="E55" i="10"/>
  <c r="F55" i="10"/>
  <c r="G55" i="10"/>
  <c r="I55" i="10"/>
  <c r="C56" i="10"/>
  <c r="D56" i="10"/>
  <c r="E56" i="10"/>
  <c r="F56" i="10"/>
  <c r="I56" i="10"/>
  <c r="C57" i="10"/>
  <c r="D57" i="10"/>
  <c r="E57" i="10"/>
  <c r="F57" i="10"/>
  <c r="G57" i="10"/>
  <c r="I57" i="10"/>
  <c r="C58" i="10"/>
  <c r="D58" i="10"/>
  <c r="E58" i="10"/>
  <c r="F58" i="10"/>
  <c r="G58" i="10"/>
  <c r="I58" i="10"/>
  <c r="C59" i="10"/>
  <c r="D59" i="10"/>
  <c r="E59" i="10"/>
  <c r="F59" i="10"/>
  <c r="G59" i="10"/>
  <c r="I59" i="10"/>
  <c r="C62" i="10"/>
  <c r="D62" i="10"/>
  <c r="E62" i="10"/>
  <c r="F62" i="10"/>
  <c r="G62" i="10"/>
  <c r="I62" i="10"/>
  <c r="J62" i="10"/>
  <c r="C63" i="10"/>
  <c r="D63" i="10"/>
  <c r="E63" i="10"/>
  <c r="F63" i="10"/>
  <c r="G63" i="10"/>
  <c r="I63" i="10"/>
  <c r="J63" i="10"/>
  <c r="C64" i="10"/>
  <c r="D64" i="10"/>
  <c r="E64" i="10"/>
  <c r="F64" i="10"/>
  <c r="G64" i="10"/>
  <c r="I64" i="10"/>
  <c r="J64" i="10"/>
  <c r="C65" i="10"/>
  <c r="D65" i="10"/>
  <c r="E65" i="10"/>
  <c r="F65" i="10"/>
  <c r="G65" i="10"/>
  <c r="I65" i="10"/>
  <c r="J65" i="10"/>
  <c r="C66" i="10"/>
  <c r="D66" i="10"/>
  <c r="E66" i="10"/>
  <c r="F66" i="10"/>
  <c r="G66" i="10"/>
  <c r="H66" i="10"/>
  <c r="I66" i="10"/>
  <c r="J66" i="10"/>
  <c r="C67" i="10"/>
  <c r="D67" i="10"/>
  <c r="E67" i="10"/>
  <c r="I67" i="10"/>
  <c r="C72" i="10"/>
  <c r="D72" i="10"/>
  <c r="E72" i="10"/>
  <c r="F72" i="10"/>
  <c r="G72" i="10"/>
  <c r="I72" i="10"/>
  <c r="C73" i="10"/>
  <c r="D73" i="10"/>
  <c r="E73" i="10"/>
  <c r="F73" i="10"/>
  <c r="I73" i="10"/>
  <c r="C74" i="10"/>
  <c r="D74" i="10"/>
  <c r="E74" i="10"/>
  <c r="F74" i="10"/>
  <c r="G74" i="10"/>
  <c r="I74" i="10"/>
  <c r="C75" i="10"/>
  <c r="D75" i="10"/>
  <c r="E75" i="10"/>
  <c r="F75" i="10"/>
  <c r="G75" i="10"/>
  <c r="I75" i="10"/>
  <c r="C76" i="10"/>
  <c r="D76" i="10"/>
  <c r="E76" i="10"/>
  <c r="F76" i="10"/>
  <c r="G76" i="10"/>
  <c r="I76" i="10"/>
  <c r="C79" i="10"/>
  <c r="D79" i="10"/>
  <c r="E79" i="10"/>
  <c r="F79" i="10"/>
  <c r="G79" i="10"/>
  <c r="I79" i="10"/>
  <c r="J79" i="10"/>
  <c r="C80" i="10"/>
  <c r="D80" i="10"/>
  <c r="E80" i="10"/>
  <c r="F80" i="10"/>
  <c r="G80" i="10"/>
  <c r="I80" i="10"/>
  <c r="J80" i="10"/>
  <c r="C81" i="10"/>
  <c r="D81" i="10"/>
  <c r="E81" i="10"/>
  <c r="F81" i="10"/>
  <c r="G81" i="10"/>
  <c r="I81" i="10"/>
  <c r="J81" i="10"/>
  <c r="C82" i="10"/>
  <c r="D82" i="10"/>
  <c r="E82" i="10"/>
  <c r="F82" i="10"/>
  <c r="G82" i="10"/>
  <c r="I82" i="10"/>
  <c r="J82" i="10"/>
  <c r="C83" i="10"/>
  <c r="D83" i="10"/>
  <c r="E83" i="10"/>
  <c r="F83" i="10"/>
  <c r="G83" i="10"/>
  <c r="I83" i="10"/>
  <c r="J83" i="10"/>
  <c r="C84" i="10"/>
  <c r="D84" i="10"/>
  <c r="E84" i="10"/>
  <c r="I84" i="10"/>
</calcChain>
</file>

<file path=xl/comments1.xml><?xml version="1.0" encoding="utf-8"?>
<comments xmlns="http://schemas.openxmlformats.org/spreadsheetml/2006/main">
  <authors>
    <author>ami chokshi</author>
  </authors>
  <commentList>
    <comment ref="C10" authorId="0" shapeId="0">
      <text>
        <r>
          <rPr>
            <b/>
            <sz val="8"/>
            <color indexed="81"/>
            <rFont val="Tahoma"/>
          </rPr>
          <t>ami chokshi:</t>
        </r>
        <r>
          <rPr>
            <sz val="8"/>
            <color indexed="81"/>
            <rFont val="Tahoma"/>
          </rPr>
          <t xml:space="preserve">
FOM was 150
1/31 - 186</t>
        </r>
      </text>
    </comment>
  </commentList>
</comments>
</file>

<file path=xl/sharedStrings.xml><?xml version="1.0" encoding="utf-8"?>
<sst xmlns="http://schemas.openxmlformats.org/spreadsheetml/2006/main" count="617" uniqueCount="153">
  <si>
    <t>5-YR AVG</t>
  </si>
  <si>
    <t>Estimate</t>
  </si>
  <si>
    <t>HDD</t>
  </si>
  <si>
    <t>CDD</t>
  </si>
  <si>
    <t>Average Max. Temp</t>
  </si>
  <si>
    <t>Average Min. Temp</t>
  </si>
  <si>
    <t>Average Temp</t>
  </si>
  <si>
    <t>Booked</t>
  </si>
  <si>
    <t>Residential</t>
  </si>
  <si>
    <t>H/W/C</t>
  </si>
  <si>
    <t>Total Residential</t>
  </si>
  <si>
    <t>Industrial</t>
  </si>
  <si>
    <t>TOTAL ENTEX</t>
  </si>
  <si>
    <t>TOTAL MIDCON</t>
  </si>
  <si>
    <t>November</t>
  </si>
  <si>
    <t>DECEMBER</t>
  </si>
  <si>
    <t>NOVEMBER</t>
  </si>
  <si>
    <t>JANUARY</t>
  </si>
  <si>
    <t>FEBRUARY</t>
  </si>
  <si>
    <t>MARCH</t>
  </si>
  <si>
    <t>`</t>
  </si>
  <si>
    <t>Actual</t>
  </si>
  <si>
    <t>Norm</t>
  </si>
  <si>
    <t>NOVEMBER ENTEX</t>
  </si>
  <si>
    <t>Weather Info (IAH)</t>
  </si>
  <si>
    <t>Average</t>
  </si>
  <si>
    <t>Historical Information</t>
  </si>
  <si>
    <t>Avg. Max Temp</t>
  </si>
  <si>
    <t>Avg. Min Temp</t>
  </si>
  <si>
    <t>Avg Temp</t>
  </si>
  <si>
    <t>Max Temp (Day)</t>
  </si>
  <si>
    <t>86 (2)</t>
  </si>
  <si>
    <t>85 (6)</t>
  </si>
  <si>
    <t>80 (1)</t>
  </si>
  <si>
    <t>83 (9)</t>
  </si>
  <si>
    <t>Min Temp (Day)</t>
  </si>
  <si>
    <t>40 (30)</t>
  </si>
  <si>
    <t>34 (12)</t>
  </si>
  <si>
    <t>35 (26)</t>
  </si>
  <si>
    <t>31 (17)</t>
  </si>
  <si>
    <t>44 (6)</t>
  </si>
  <si>
    <t>Volumes</t>
  </si>
  <si>
    <t>Total H/W/C</t>
  </si>
  <si>
    <t>Less: Midcon</t>
  </si>
  <si>
    <t>NET</t>
  </si>
  <si>
    <t>Total Industrial</t>
  </si>
  <si>
    <t>TOTAL</t>
  </si>
  <si>
    <t>Midcon</t>
  </si>
  <si>
    <t>Total</t>
  </si>
  <si>
    <t>Daily</t>
  </si>
  <si>
    <t>Conroe</t>
  </si>
  <si>
    <t>Sitara</t>
  </si>
  <si>
    <t xml:space="preserve"> Entex Desc.</t>
  </si>
  <si>
    <t>Monthly</t>
  </si>
  <si>
    <t>012-41991-301</t>
  </si>
  <si>
    <t>91% Domestic</t>
  </si>
  <si>
    <t>HPL 76</t>
  </si>
  <si>
    <t>016-41991-301</t>
  </si>
  <si>
    <t>ECT Trans # 1</t>
  </si>
  <si>
    <t>016-41991-313</t>
  </si>
  <si>
    <t>NGMS 308</t>
  </si>
  <si>
    <t>016-41991-306</t>
  </si>
  <si>
    <t>Trans 10 Angelina Cty.</t>
  </si>
  <si>
    <t>Lufkin Diboll</t>
  </si>
  <si>
    <t>Subtotal</t>
  </si>
  <si>
    <t>Transaction 1 - Overflow</t>
  </si>
  <si>
    <t>9% Industrial</t>
  </si>
  <si>
    <t>016-41991-311</t>
  </si>
  <si>
    <t>CNG</t>
  </si>
  <si>
    <t>Trans 6 - Entex (Tier 1)</t>
  </si>
  <si>
    <t>Tier 1</t>
  </si>
  <si>
    <t>016-91000-303</t>
  </si>
  <si>
    <t>Trans 5 - Unit (Tier 1)</t>
  </si>
  <si>
    <t>Tier 2</t>
  </si>
  <si>
    <t>VA Hosp</t>
  </si>
  <si>
    <t>Total Industrial at meter 2000</t>
  </si>
  <si>
    <t>016-91000-301</t>
  </si>
  <si>
    <t>Angelina Cty. (trans #7)</t>
  </si>
  <si>
    <t>016-41991-312</t>
  </si>
  <si>
    <t>Angelina Cty.</t>
  </si>
  <si>
    <t>Temple Inland</t>
  </si>
  <si>
    <t>Total Industrial not at meter 2000</t>
  </si>
  <si>
    <t>Booked Volume</t>
  </si>
  <si>
    <t>Woodlands</t>
  </si>
  <si>
    <t>Huntsville</t>
  </si>
  <si>
    <t>Transaction 6</t>
  </si>
  <si>
    <t>Transaction 8</t>
  </si>
  <si>
    <t>Transaction 9</t>
  </si>
  <si>
    <t>Silsbee</t>
  </si>
  <si>
    <t>Number of Days =</t>
  </si>
  <si>
    <t>Vidor</t>
  </si>
  <si>
    <t>North Star Steel</t>
  </si>
  <si>
    <t>Transactions 3,5,7</t>
  </si>
  <si>
    <t>T1-T10</t>
  </si>
  <si>
    <t>K 306, Trans 3</t>
  </si>
  <si>
    <t>Existing (expired)</t>
  </si>
  <si>
    <t>VA Hospital (expired)</t>
  </si>
  <si>
    <t>December</t>
  </si>
  <si>
    <t>DECEMBER ENTEX</t>
  </si>
  <si>
    <t>83 (7)</t>
  </si>
  <si>
    <t>85 (3)</t>
  </si>
  <si>
    <t>80 (11)</t>
  </si>
  <si>
    <t>77 (9)</t>
  </si>
  <si>
    <t>84 (7)</t>
  </si>
  <si>
    <t>34 (25)</t>
  </si>
  <si>
    <t>27 (10)</t>
  </si>
  <si>
    <t>21 (20)</t>
  </si>
  <si>
    <t>28 (13)</t>
  </si>
  <si>
    <t>27 (26)</t>
  </si>
  <si>
    <t>January</t>
  </si>
  <si>
    <t>JANUARY ENTEX</t>
  </si>
  <si>
    <t>82 (30)</t>
  </si>
  <si>
    <t>80 (3)</t>
  </si>
  <si>
    <t>77 (5)</t>
  </si>
  <si>
    <t>80 (20)</t>
  </si>
  <si>
    <t>19 (8)</t>
  </si>
  <si>
    <t>26 (18)</t>
  </si>
  <si>
    <t>33 (9)</t>
  </si>
  <si>
    <t>25 (5)</t>
  </si>
  <si>
    <t>February</t>
  </si>
  <si>
    <t>FEBRUARY ENTEX</t>
  </si>
  <si>
    <t>82 (21)</t>
  </si>
  <si>
    <t>81 (8)</t>
  </si>
  <si>
    <t>80 (2)</t>
  </si>
  <si>
    <t>90 (22)</t>
  </si>
  <si>
    <t>81 (28)</t>
  </si>
  <si>
    <t>36 (16)</t>
  </si>
  <si>
    <t>27 (2)</t>
  </si>
  <si>
    <t>32 (8)</t>
  </si>
  <si>
    <t>22 (4)</t>
  </si>
  <si>
    <t>31 (11)</t>
  </si>
  <si>
    <t>35 (7)</t>
  </si>
  <si>
    <t>31 (13)</t>
  </si>
  <si>
    <t>March</t>
  </si>
  <si>
    <t>MARCH ENTEX</t>
  </si>
  <si>
    <t>84 (25)</t>
  </si>
  <si>
    <t>83 (23)</t>
  </si>
  <si>
    <t>88 (22)</t>
  </si>
  <si>
    <t>87 (30)</t>
  </si>
  <si>
    <t>86 (28)</t>
  </si>
  <si>
    <t>84 (29)</t>
  </si>
  <si>
    <t>29 (14)</t>
  </si>
  <si>
    <t>32 (10)</t>
  </si>
  <si>
    <t>28 (10)</t>
  </si>
  <si>
    <t>40 (3)</t>
  </si>
  <si>
    <t>30 (11)</t>
  </si>
  <si>
    <t>32 (15)</t>
  </si>
  <si>
    <t>Midcon Volumes</t>
  </si>
  <si>
    <t>5-YR AVG*</t>
  </si>
  <si>
    <t>n/a</t>
  </si>
  <si>
    <t>Est = 1390</t>
  </si>
  <si>
    <t>Norm = 1358</t>
  </si>
  <si>
    <t>HDD above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</si>
</sst>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\-yy"/>
    <numFmt numFmtId="165" formatCode="yyyy"/>
    <numFmt numFmtId="166" formatCode="0.0"/>
  </numFmts>
  <fonts count="21" x14ac:knownFonts="1">
    <font>
      <sz val="10"/>
      <name val="Arial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color indexed="16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1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5" fillId="0" borderId="0" xfId="0" applyNumberFormat="1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3" fontId="5" fillId="0" borderId="0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3" fontId="3" fillId="0" borderId="0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" fontId="5" fillId="2" borderId="8" xfId="0" applyNumberFormat="1" applyFont="1" applyFill="1" applyBorder="1" applyAlignment="1">
      <alignment horizontal="left"/>
    </xf>
    <xf numFmtId="1" fontId="0" fillId="0" borderId="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3" fontId="3" fillId="0" borderId="9" xfId="0" applyNumberFormat="1" applyFont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3" fontId="5" fillId="0" borderId="9" xfId="0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0" fillId="0" borderId="13" xfId="0" applyBorder="1"/>
    <xf numFmtId="0" fontId="0" fillId="0" borderId="14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/>
    </xf>
    <xf numFmtId="0" fontId="9" fillId="0" borderId="2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1" fontId="9" fillId="0" borderId="2" xfId="0" applyNumberFormat="1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center"/>
    </xf>
    <xf numFmtId="164" fontId="9" fillId="0" borderId="0" xfId="0" quotePrefix="1" applyNumberFormat="1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0" fillId="0" borderId="2" xfId="0" applyFill="1" applyBorder="1"/>
    <xf numFmtId="0" fontId="4" fillId="0" borderId="2" xfId="0" applyFont="1" applyFill="1" applyBorder="1" applyAlignment="1">
      <alignment horizontal="right"/>
    </xf>
    <xf numFmtId="0" fontId="0" fillId="0" borderId="17" xfId="0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right"/>
    </xf>
    <xf numFmtId="1" fontId="9" fillId="3" borderId="0" xfId="0" quotePrefix="1" applyNumberFormat="1" applyFont="1" applyFill="1" applyBorder="1" applyAlignment="1">
      <alignment horizontal="center"/>
    </xf>
    <xf numFmtId="1" fontId="5" fillId="3" borderId="0" xfId="0" quotePrefix="1" applyNumberFormat="1" applyFon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17" xfId="0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right"/>
    </xf>
    <xf numFmtId="0" fontId="0" fillId="3" borderId="4" xfId="0" applyFill="1" applyBorder="1"/>
    <xf numFmtId="0" fontId="3" fillId="3" borderId="4" xfId="0" applyFont="1" applyFill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13" fillId="0" borderId="0" xfId="0" applyFont="1"/>
    <xf numFmtId="17" fontId="14" fillId="0" borderId="19" xfId="0" quotePrefix="1" applyNumberFormat="1" applyFont="1" applyBorder="1" applyAlignment="1">
      <alignment horizontal="center"/>
    </xf>
    <xf numFmtId="0" fontId="13" fillId="0" borderId="20" xfId="0" applyFont="1" applyBorder="1"/>
    <xf numFmtId="0" fontId="13" fillId="0" borderId="21" xfId="0" applyFont="1" applyBorder="1"/>
    <xf numFmtId="0" fontId="13" fillId="0" borderId="20" xfId="0" applyFont="1" applyBorder="1" applyAlignment="1">
      <alignment horizontal="center"/>
    </xf>
    <xf numFmtId="0" fontId="13" fillId="0" borderId="21" xfId="0" applyFont="1" applyFill="1" applyBorder="1"/>
    <xf numFmtId="0" fontId="14" fillId="0" borderId="22" xfId="0" applyFont="1" applyBorder="1" applyAlignment="1">
      <alignment horizontal="right"/>
    </xf>
    <xf numFmtId="0" fontId="14" fillId="0" borderId="23" xfId="0" applyFont="1" applyBorder="1" applyAlignment="1">
      <alignment horizontal="left"/>
    </xf>
    <xf numFmtId="0" fontId="14" fillId="0" borderId="23" xfId="0" applyFont="1" applyBorder="1"/>
    <xf numFmtId="0" fontId="14" fillId="0" borderId="24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Fill="1" applyBorder="1"/>
    <xf numFmtId="0" fontId="13" fillId="0" borderId="9" xfId="0" applyFont="1" applyBorder="1"/>
    <xf numFmtId="0" fontId="13" fillId="0" borderId="0" xfId="0" applyFont="1" applyBorder="1"/>
    <xf numFmtId="0" fontId="13" fillId="0" borderId="1" xfId="0" applyFont="1" applyBorder="1"/>
    <xf numFmtId="0" fontId="13" fillId="0" borderId="0" xfId="0" applyFont="1" applyBorder="1" applyAlignment="1">
      <alignment horizontal="center"/>
    </xf>
    <xf numFmtId="0" fontId="13" fillId="0" borderId="1" xfId="0" applyFont="1" applyFill="1" applyBorder="1"/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9" xfId="0" applyFont="1" applyBorder="1" applyAlignment="1">
      <alignment horizontal="right"/>
    </xf>
    <xf numFmtId="0" fontId="15" fillId="0" borderId="9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3" fontId="13" fillId="0" borderId="5" xfId="0" applyNumberFormat="1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1" xfId="0" applyFont="1" applyFill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3" fontId="1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0" fontId="14" fillId="3" borderId="9" xfId="0" applyFont="1" applyFill="1" applyBorder="1" applyAlignment="1">
      <alignment horizontal="right"/>
    </xf>
    <xf numFmtId="0" fontId="14" fillId="3" borderId="0" xfId="0" applyFont="1" applyFill="1" applyBorder="1"/>
    <xf numFmtId="0" fontId="14" fillId="3" borderId="0" xfId="0" applyFont="1" applyFill="1" applyBorder="1" applyAlignment="1">
      <alignment horizontal="right"/>
    </xf>
    <xf numFmtId="0" fontId="14" fillId="3" borderId="1" xfId="0" applyFont="1" applyFill="1" applyBorder="1"/>
    <xf numFmtId="0" fontId="14" fillId="3" borderId="0" xfId="0" applyFont="1" applyFill="1" applyBorder="1" applyAlignment="1">
      <alignment horizontal="center"/>
    </xf>
    <xf numFmtId="3" fontId="14" fillId="3" borderId="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righ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0" fontId="14" fillId="3" borderId="25" xfId="0" applyFont="1" applyFill="1" applyBorder="1" applyAlignment="1">
      <alignment horizontal="right"/>
    </xf>
    <xf numFmtId="0" fontId="14" fillId="3" borderId="27" xfId="0" applyFont="1" applyFill="1" applyBorder="1"/>
    <xf numFmtId="0" fontId="14" fillId="3" borderId="28" xfId="0" applyFont="1" applyFill="1" applyBorder="1"/>
    <xf numFmtId="0" fontId="14" fillId="3" borderId="27" xfId="0" applyFont="1" applyFill="1" applyBorder="1" applyAlignment="1">
      <alignment horizontal="center"/>
    </xf>
    <xf numFmtId="3" fontId="14" fillId="3" borderId="27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/>
    <xf numFmtId="0" fontId="0" fillId="0" borderId="5" xfId="0" applyBorder="1" applyAlignment="1">
      <alignment horizontal="center"/>
    </xf>
    <xf numFmtId="0" fontId="8" fillId="0" borderId="6" xfId="0" applyFont="1" applyBorder="1"/>
    <xf numFmtId="0" fontId="10" fillId="0" borderId="0" xfId="0" applyFont="1" applyBorder="1" applyAlignment="1">
      <alignment horizontal="left"/>
    </xf>
    <xf numFmtId="165" fontId="9" fillId="0" borderId="0" xfId="0" quotePrefix="1" applyNumberFormat="1" applyFon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64" fontId="9" fillId="0" borderId="0" xfId="0" quotePrefix="1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left"/>
    </xf>
    <xf numFmtId="164" fontId="9" fillId="0" borderId="0" xfId="0" quotePrefix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4" fontId="12" fillId="0" borderId="0" xfId="0" applyNumberFormat="1" applyFont="1" applyFill="1" applyBorder="1" applyAlignment="1">
      <alignment horizontal="left"/>
    </xf>
    <xf numFmtId="164" fontId="12" fillId="0" borderId="0" xfId="0" quotePrefix="1" applyNumberFormat="1" applyFont="1" applyFill="1" applyBorder="1" applyAlignment="1">
      <alignment horizontal="left"/>
    </xf>
    <xf numFmtId="166" fontId="9" fillId="3" borderId="0" xfId="0" quotePrefix="1" applyNumberFormat="1" applyFont="1" applyFill="1" applyBorder="1" applyAlignment="1">
      <alignment horizontal="left"/>
    </xf>
    <xf numFmtId="166" fontId="5" fillId="3" borderId="0" xfId="0" quotePrefix="1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left"/>
    </xf>
    <xf numFmtId="166" fontId="5" fillId="3" borderId="0" xfId="0" applyNumberFormat="1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3" fontId="5" fillId="3" borderId="0" xfId="0" quotePrefix="1" applyNumberFormat="1" applyFont="1" applyFill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166" fontId="9" fillId="3" borderId="4" xfId="0" quotePrefix="1" applyNumberFormat="1" applyFont="1" applyFill="1" applyBorder="1" applyAlignment="1">
      <alignment horizontal="left"/>
    </xf>
    <xf numFmtId="3" fontId="3" fillId="3" borderId="4" xfId="0" quotePrefix="1" applyNumberFormat="1" applyFont="1" applyFill="1" applyBorder="1" applyAlignment="1">
      <alignment horizontal="center"/>
    </xf>
    <xf numFmtId="0" fontId="9" fillId="0" borderId="0" xfId="0" quotePrefix="1" applyNumberFormat="1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3" fillId="4" borderId="2" xfId="0" applyNumberFormat="1" applyFont="1" applyFill="1" applyBorder="1" applyAlignment="1">
      <alignment horizontal="right"/>
    </xf>
    <xf numFmtId="1" fontId="5" fillId="4" borderId="0" xfId="0" quotePrefix="1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5" fillId="0" borderId="15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2" xfId="0" applyBorder="1" applyAlignment="1"/>
    <xf numFmtId="0" fontId="9" fillId="0" borderId="0" xfId="0" quotePrefix="1" applyNumberFormat="1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1" fontId="3" fillId="4" borderId="3" xfId="0" applyNumberFormat="1" applyFont="1" applyFill="1" applyBorder="1" applyAlignment="1">
      <alignment horizontal="right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0" xfId="0" applyFill="1" applyBorder="1"/>
    <xf numFmtId="0" fontId="1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6" fillId="0" borderId="31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1" fontId="0" fillId="4" borderId="0" xfId="0" applyNumberForma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17" fontId="14" fillId="0" borderId="23" xfId="0" applyNumberFormat="1" applyFont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14" fillId="5" borderId="35" xfId="0" applyFont="1" applyFill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4"/>
  <sheetViews>
    <sheetView showGridLines="0" tabSelected="1" topLeftCell="A68" workbookViewId="0">
      <selection activeCell="F77" sqref="F77"/>
    </sheetView>
  </sheetViews>
  <sheetFormatPr defaultColWidth="9.109375" defaultRowHeight="13.2" x14ac:dyDescent="0.25"/>
  <cols>
    <col min="1" max="1" width="17.44140625" style="49" bestFit="1" customWidth="1"/>
    <col min="2" max="2" width="1.33203125" style="49" customWidth="1"/>
    <col min="3" max="7" width="9.109375" style="49"/>
    <col min="8" max="8" width="1.44140625" style="49" customWidth="1"/>
    <col min="9" max="9" width="9.5546875" style="49" bestFit="1" customWidth="1"/>
    <col min="10" max="16384" width="9.109375" style="49"/>
  </cols>
  <sheetData>
    <row r="1" spans="1:14" x14ac:dyDescent="0.25">
      <c r="A1" s="173"/>
      <c r="B1" s="177"/>
      <c r="C1" s="181" t="s">
        <v>16</v>
      </c>
      <c r="D1" s="181"/>
      <c r="E1" s="181"/>
      <c r="F1" s="181"/>
      <c r="G1" s="181"/>
      <c r="H1" s="177"/>
      <c r="I1" s="181"/>
      <c r="J1" s="182"/>
    </row>
    <row r="2" spans="1:14" x14ac:dyDescent="0.25">
      <c r="A2" s="174"/>
      <c r="B2" s="1"/>
      <c r="C2" s="2">
        <v>1995</v>
      </c>
      <c r="D2" s="2">
        <v>1996</v>
      </c>
      <c r="E2" s="2">
        <v>1997</v>
      </c>
      <c r="F2" s="2">
        <v>1998</v>
      </c>
      <c r="G2" s="149">
        <v>1999</v>
      </c>
      <c r="H2" s="1"/>
      <c r="I2" s="2" t="s">
        <v>0</v>
      </c>
      <c r="J2" s="175">
        <v>2000</v>
      </c>
    </row>
    <row r="3" spans="1:14" x14ac:dyDescent="0.25">
      <c r="A3" s="174"/>
      <c r="B3" s="1"/>
      <c r="C3" s="3"/>
      <c r="D3" s="3"/>
      <c r="E3" s="3"/>
      <c r="F3" s="3"/>
      <c r="G3" s="3"/>
      <c r="H3" s="1"/>
      <c r="I3" s="4"/>
      <c r="J3" s="175" t="s">
        <v>1</v>
      </c>
    </row>
    <row r="4" spans="1:14" x14ac:dyDescent="0.25">
      <c r="A4" s="5" t="s">
        <v>2</v>
      </c>
      <c r="B4" s="6"/>
      <c r="C4" s="7">
        <f>+November!D22</f>
        <v>150</v>
      </c>
      <c r="D4" s="7">
        <f>+November!E22</f>
        <v>163</v>
      </c>
      <c r="E4" s="7">
        <f>+November!F22</f>
        <v>288.5</v>
      </c>
      <c r="F4" s="7">
        <f>+November!G22</f>
        <v>94.5</v>
      </c>
      <c r="G4" s="7">
        <f>+November!D4</f>
        <v>120</v>
      </c>
      <c r="H4" s="8"/>
      <c r="I4" s="7">
        <f>AVERAGE(C4:G4)</f>
        <v>163.19999999999999</v>
      </c>
      <c r="J4" s="176">
        <v>172</v>
      </c>
      <c r="K4" s="49">
        <v>130.5</v>
      </c>
      <c r="M4" s="49" t="s">
        <v>150</v>
      </c>
    </row>
    <row r="5" spans="1:14" hidden="1" x14ac:dyDescent="0.25">
      <c r="A5" s="5" t="s">
        <v>3</v>
      </c>
      <c r="B5" s="6"/>
      <c r="C5" s="7">
        <f>+November!D23</f>
        <v>40.5</v>
      </c>
      <c r="D5" s="7">
        <f>+November!E23</f>
        <v>73.5</v>
      </c>
      <c r="E5" s="7">
        <f>+November!F23</f>
        <v>8.5</v>
      </c>
      <c r="F5" s="7">
        <f>+November!G23</f>
        <v>71</v>
      </c>
      <c r="G5" s="7">
        <f>+November!D5</f>
        <v>77</v>
      </c>
      <c r="H5" s="8"/>
      <c r="I5" s="7">
        <f>AVERAGE(C5:G5)</f>
        <v>54.1</v>
      </c>
      <c r="J5" s="176"/>
    </row>
    <row r="6" spans="1:14" x14ac:dyDescent="0.25">
      <c r="A6" s="5" t="s">
        <v>4</v>
      </c>
      <c r="B6" s="6"/>
      <c r="C6" s="7">
        <f>+November!D24</f>
        <v>72.2</v>
      </c>
      <c r="D6" s="7">
        <f>+November!E24</f>
        <v>72.3</v>
      </c>
      <c r="E6" s="7">
        <f>+November!F24</f>
        <v>65.3</v>
      </c>
      <c r="F6" s="7">
        <f>+November!G24</f>
        <v>72.900000000000006</v>
      </c>
      <c r="G6" s="7">
        <f>+November!D5</f>
        <v>77</v>
      </c>
      <c r="H6" s="8"/>
      <c r="I6" s="7">
        <f>AVERAGE(C6:G6)</f>
        <v>71.940000000000012</v>
      </c>
      <c r="J6" s="176">
        <v>72</v>
      </c>
      <c r="M6" s="49" t="s">
        <v>151</v>
      </c>
    </row>
    <row r="7" spans="1:14" x14ac:dyDescent="0.25">
      <c r="A7" s="5" t="s">
        <v>5</v>
      </c>
      <c r="B7" s="6"/>
      <c r="C7" s="7">
        <f>+November!D25</f>
        <v>50.5</v>
      </c>
      <c r="D7" s="7">
        <f>+November!E25</f>
        <v>51.7</v>
      </c>
      <c r="E7" s="7">
        <f>+November!F25</f>
        <v>46</v>
      </c>
      <c r="F7" s="7">
        <f>+November!G25</f>
        <v>55.6</v>
      </c>
      <c r="G7" s="7">
        <f>+November!D6</f>
        <v>47</v>
      </c>
      <c r="H7" s="8"/>
      <c r="I7" s="7">
        <f>AVERAGE(C7:G7)</f>
        <v>50.16</v>
      </c>
      <c r="J7" s="176">
        <v>49</v>
      </c>
      <c r="M7" s="49">
        <f>1390-1358</f>
        <v>32</v>
      </c>
      <c r="N7" s="49" t="s">
        <v>152</v>
      </c>
    </row>
    <row r="8" spans="1:14" x14ac:dyDescent="0.25">
      <c r="A8" s="5" t="s">
        <v>6</v>
      </c>
      <c r="B8" s="6"/>
      <c r="C8" s="7">
        <f>+November!D26</f>
        <v>61.4</v>
      </c>
      <c r="D8" s="7">
        <f>+November!E26</f>
        <v>62</v>
      </c>
      <c r="E8" s="7">
        <f>+November!F26</f>
        <v>55.7</v>
      </c>
      <c r="F8" s="7">
        <f>+November!G26</f>
        <v>64.2</v>
      </c>
      <c r="G8" s="7">
        <f>+November!D7</f>
        <v>62</v>
      </c>
      <c r="H8" s="8"/>
      <c r="I8" s="7">
        <f>AVERAGE(C8:G8)</f>
        <v>61.06</v>
      </c>
      <c r="J8" s="176">
        <v>61</v>
      </c>
    </row>
    <row r="9" spans="1:14" x14ac:dyDescent="0.25">
      <c r="A9" s="5"/>
      <c r="B9" s="6"/>
      <c r="C9" s="7"/>
      <c r="D9" s="7"/>
      <c r="E9" s="7"/>
      <c r="F9" s="7"/>
      <c r="G9" s="7"/>
      <c r="H9" s="8"/>
      <c r="I9" s="7"/>
      <c r="J9" s="176"/>
    </row>
    <row r="10" spans="1:14" x14ac:dyDescent="0.25">
      <c r="A10" s="9"/>
      <c r="B10" s="1"/>
      <c r="C10" s="4"/>
      <c r="D10" s="4"/>
      <c r="E10" s="4"/>
      <c r="F10" s="4"/>
      <c r="G10" s="4"/>
      <c r="H10" s="10"/>
      <c r="I10" s="4"/>
      <c r="J10" s="175" t="s">
        <v>7</v>
      </c>
    </row>
    <row r="11" spans="1:14" x14ac:dyDescent="0.25">
      <c r="A11" s="9" t="s">
        <v>8</v>
      </c>
      <c r="B11" s="1"/>
      <c r="C11" s="11">
        <f>+November!D31</f>
        <v>117</v>
      </c>
      <c r="D11" s="11">
        <f>+November!E31</f>
        <v>169</v>
      </c>
      <c r="E11" s="11">
        <f>+November!F31</f>
        <v>204</v>
      </c>
      <c r="F11" s="11">
        <f>+November!G31</f>
        <v>88</v>
      </c>
      <c r="G11" s="11">
        <f>+November!D10</f>
        <v>64.5</v>
      </c>
      <c r="H11" s="10"/>
      <c r="I11" s="11">
        <f t="shared" ref="I11:I16" si="0">AVERAGE(C11:G11)</f>
        <v>128.5</v>
      </c>
      <c r="J11" s="162">
        <f>+November!P16/1000</f>
        <v>136.53876666666667</v>
      </c>
    </row>
    <row r="12" spans="1:14" x14ac:dyDescent="0.25">
      <c r="A12" s="9" t="s">
        <v>9</v>
      </c>
      <c r="B12" s="1"/>
      <c r="C12" s="11">
        <f>+November!D32</f>
        <v>7</v>
      </c>
      <c r="D12" s="11">
        <f>+November!E32</f>
        <v>6</v>
      </c>
      <c r="E12" s="11">
        <f>+November!F32</f>
        <v>10</v>
      </c>
      <c r="F12" s="11">
        <f>+November!G32</f>
        <v>7</v>
      </c>
      <c r="G12" s="11">
        <f>+November!D11</f>
        <v>5.7670000000000003</v>
      </c>
      <c r="H12" s="10"/>
      <c r="I12" s="11">
        <f t="shared" si="0"/>
        <v>7.1534000000000004</v>
      </c>
      <c r="J12" s="162">
        <f>+November!P41/1000</f>
        <v>7.5430000000000001</v>
      </c>
    </row>
    <row r="13" spans="1:14" x14ac:dyDescent="0.25">
      <c r="A13" s="12" t="s">
        <v>10</v>
      </c>
      <c r="B13" s="13"/>
      <c r="C13" s="14">
        <f>+C12+C11</f>
        <v>124</v>
      </c>
      <c r="D13" s="14">
        <f>+D12+D11</f>
        <v>175</v>
      </c>
      <c r="E13" s="14">
        <f>+E12+E11</f>
        <v>214</v>
      </c>
      <c r="F13" s="14">
        <f>+F12+F11</f>
        <v>95</v>
      </c>
      <c r="G13" s="14">
        <f>+November!D12</f>
        <v>70.266999999999996</v>
      </c>
      <c r="H13" s="15"/>
      <c r="I13" s="14">
        <f t="shared" si="0"/>
        <v>135.6534</v>
      </c>
      <c r="J13" s="161">
        <f>+J12+J11</f>
        <v>144.08176666666668</v>
      </c>
    </row>
    <row r="14" spans="1:14" x14ac:dyDescent="0.25">
      <c r="A14" s="9" t="s">
        <v>11</v>
      </c>
      <c r="B14" s="1"/>
      <c r="C14" s="11">
        <f>+November!D36</f>
        <v>53</v>
      </c>
      <c r="D14" s="11">
        <f>+November!E36</f>
        <v>55</v>
      </c>
      <c r="E14" s="11">
        <f>+November!F36</f>
        <v>59</v>
      </c>
      <c r="F14" s="11">
        <f>+November!G36</f>
        <v>57</v>
      </c>
      <c r="G14" s="11">
        <f>+November!D13</f>
        <v>53.497</v>
      </c>
      <c r="H14" s="10"/>
      <c r="I14" s="11">
        <f t="shared" si="0"/>
        <v>55.499400000000001</v>
      </c>
      <c r="J14" s="162">
        <f>+November!P34/1000</f>
        <v>45.05</v>
      </c>
    </row>
    <row r="15" spans="1:14" x14ac:dyDescent="0.25">
      <c r="A15" s="12" t="s">
        <v>12</v>
      </c>
      <c r="B15" s="13"/>
      <c r="C15" s="14">
        <f>+C14+C13</f>
        <v>177</v>
      </c>
      <c r="D15" s="14">
        <f>+D14+D13</f>
        <v>230</v>
      </c>
      <c r="E15" s="14">
        <f>+E14+E13</f>
        <v>273</v>
      </c>
      <c r="F15" s="14">
        <f>+F14+F13</f>
        <v>152</v>
      </c>
      <c r="G15" s="14">
        <f>+November!D14</f>
        <v>123.764</v>
      </c>
      <c r="H15" s="15"/>
      <c r="I15" s="14">
        <f t="shared" si="0"/>
        <v>191.15280000000001</v>
      </c>
      <c r="J15" s="161">
        <f>+J14+J13</f>
        <v>189.13176666666669</v>
      </c>
    </row>
    <row r="16" spans="1:14" ht="13.8" thickBot="1" x14ac:dyDescent="0.3">
      <c r="A16" s="16" t="s">
        <v>13</v>
      </c>
      <c r="B16" s="178"/>
      <c r="C16" s="17">
        <f>+November!D33</f>
        <v>20</v>
      </c>
      <c r="D16" s="17">
        <f>+November!E33</f>
        <v>44</v>
      </c>
      <c r="E16" s="17">
        <f>+November!F33</f>
        <v>44</v>
      </c>
      <c r="F16" s="17">
        <f>+November!G33</f>
        <v>5</v>
      </c>
      <c r="G16" s="17">
        <v>15.3</v>
      </c>
      <c r="H16" s="179"/>
      <c r="I16" s="17">
        <f t="shared" si="0"/>
        <v>25.660000000000004</v>
      </c>
      <c r="J16" s="163"/>
    </row>
    <row r="17" spans="1:11" ht="13.8" thickBot="1" x14ac:dyDescent="0.3"/>
    <row r="18" spans="1:11" x14ac:dyDescent="0.25">
      <c r="A18" s="173"/>
      <c r="B18" s="177"/>
      <c r="C18" s="181" t="s">
        <v>15</v>
      </c>
      <c r="D18" s="181"/>
      <c r="E18" s="181"/>
      <c r="F18" s="181"/>
      <c r="G18" s="181"/>
      <c r="H18" s="177"/>
      <c r="I18" s="181"/>
      <c r="J18" s="182"/>
    </row>
    <row r="19" spans="1:11" x14ac:dyDescent="0.25">
      <c r="A19" s="174"/>
      <c r="B19" s="1"/>
      <c r="C19" s="2">
        <v>1995</v>
      </c>
      <c r="D19" s="2">
        <v>1996</v>
      </c>
      <c r="E19" s="2">
        <v>1997</v>
      </c>
      <c r="F19" s="2">
        <v>1998</v>
      </c>
      <c r="G19" s="149">
        <v>1999</v>
      </c>
      <c r="H19" s="1">
        <v>2000</v>
      </c>
      <c r="I19" s="2" t="s">
        <v>0</v>
      </c>
      <c r="J19" s="175">
        <v>2000</v>
      </c>
    </row>
    <row r="20" spans="1:11" x14ac:dyDescent="0.25">
      <c r="A20" s="174"/>
      <c r="B20" s="1"/>
      <c r="C20" s="3"/>
      <c r="D20" s="3"/>
      <c r="E20" s="3"/>
      <c r="F20" s="3"/>
      <c r="G20" s="3"/>
      <c r="H20" s="1"/>
      <c r="I20" s="4"/>
      <c r="J20" s="175" t="s">
        <v>1</v>
      </c>
    </row>
    <row r="21" spans="1:11" x14ac:dyDescent="0.25">
      <c r="A21" s="5" t="s">
        <v>2</v>
      </c>
      <c r="B21" s="6"/>
      <c r="C21" s="7">
        <f>+December!E22</f>
        <v>307.5</v>
      </c>
      <c r="D21" s="7">
        <f>+December!F22</f>
        <v>283.5</v>
      </c>
      <c r="E21" s="7">
        <f>+December!G22</f>
        <v>461.5</v>
      </c>
      <c r="F21" s="7">
        <f>+December!H22</f>
        <v>354.5</v>
      </c>
      <c r="G21" s="7">
        <f>+December!C4</f>
        <v>360</v>
      </c>
      <c r="H21" s="8"/>
      <c r="I21" s="7">
        <f>AVERAGE(C21:G21)</f>
        <v>353.4</v>
      </c>
      <c r="J21" s="176">
        <v>386</v>
      </c>
      <c r="K21" s="49">
        <v>361.5</v>
      </c>
    </row>
    <row r="22" spans="1:11" ht="12.75" hidden="1" customHeight="1" x14ac:dyDescent="0.25">
      <c r="A22" s="5" t="s">
        <v>3</v>
      </c>
      <c r="B22" s="6"/>
      <c r="C22" s="7">
        <f>+December!E23</f>
        <v>63.5</v>
      </c>
      <c r="D22" s="7">
        <f>+December!F23</f>
        <v>48.5</v>
      </c>
      <c r="E22" s="7">
        <f>+December!G23</f>
        <v>0</v>
      </c>
      <c r="F22" s="7">
        <f>+December!H23</f>
        <v>47.5</v>
      </c>
      <c r="G22" s="7">
        <f>+December!C5</f>
        <v>67</v>
      </c>
      <c r="H22" s="8"/>
      <c r="I22" s="7">
        <f>AVERAGE(C22:G22)</f>
        <v>45.3</v>
      </c>
      <c r="J22" s="176"/>
    </row>
    <row r="23" spans="1:11" x14ac:dyDescent="0.25">
      <c r="A23" s="5" t="s">
        <v>4</v>
      </c>
      <c r="B23" s="6"/>
      <c r="C23" s="7">
        <f>+December!E24</f>
        <v>66.5</v>
      </c>
      <c r="D23" s="7">
        <f>+December!F24</f>
        <v>68</v>
      </c>
      <c r="E23" s="7">
        <f>+December!G24</f>
        <v>61.4</v>
      </c>
      <c r="F23" s="7">
        <f>+December!H24</f>
        <v>65.099999999999994</v>
      </c>
      <c r="G23" s="7">
        <f>+December!C5</f>
        <v>67</v>
      </c>
      <c r="H23" s="8"/>
      <c r="I23" s="7">
        <f>AVERAGE(C23:G23)</f>
        <v>65.599999999999994</v>
      </c>
      <c r="J23" s="176">
        <v>64.5</v>
      </c>
    </row>
    <row r="24" spans="1:11" x14ac:dyDescent="0.25">
      <c r="A24" s="5" t="s">
        <v>5</v>
      </c>
      <c r="B24" s="6"/>
      <c r="C24" s="7">
        <f>+December!E25</f>
        <v>47.7</v>
      </c>
      <c r="D24" s="7">
        <f>+December!F25</f>
        <v>46.8</v>
      </c>
      <c r="E24" s="7">
        <f>+December!G25</f>
        <v>38.799999999999997</v>
      </c>
      <c r="F24" s="7">
        <f>+December!H25</f>
        <v>45.1</v>
      </c>
      <c r="G24" s="7">
        <f>+December!C6</f>
        <v>40</v>
      </c>
      <c r="H24" s="8"/>
      <c r="I24" s="7">
        <f>AVERAGE(C24:G24)</f>
        <v>43.68</v>
      </c>
      <c r="J24" s="176">
        <v>42.1</v>
      </c>
    </row>
    <row r="25" spans="1:11" x14ac:dyDescent="0.25">
      <c r="A25" s="5" t="s">
        <v>6</v>
      </c>
      <c r="B25" s="6"/>
      <c r="C25" s="7">
        <f>+December!E26</f>
        <v>57.1</v>
      </c>
      <c r="D25" s="7">
        <f>+December!F26</f>
        <v>57.4</v>
      </c>
      <c r="E25" s="7">
        <f>+December!G26</f>
        <v>50.1</v>
      </c>
      <c r="F25" s="7">
        <f>+December!H26</f>
        <v>55.1</v>
      </c>
      <c r="G25" s="7">
        <f>+December!C7</f>
        <v>54</v>
      </c>
      <c r="H25" s="8"/>
      <c r="I25" s="7">
        <f>AVERAGE(C25:G25)</f>
        <v>54.739999999999995</v>
      </c>
      <c r="J25" s="176">
        <v>53.3</v>
      </c>
    </row>
    <row r="26" spans="1:11" x14ac:dyDescent="0.25">
      <c r="A26" s="5"/>
      <c r="B26" s="6"/>
      <c r="C26" s="7"/>
      <c r="D26" s="7"/>
      <c r="E26" s="7"/>
      <c r="F26" s="7"/>
      <c r="G26" s="7"/>
      <c r="H26" s="8"/>
      <c r="I26" s="7"/>
      <c r="J26" s="176"/>
    </row>
    <row r="27" spans="1:11" x14ac:dyDescent="0.25">
      <c r="A27" s="9"/>
      <c r="B27" s="1"/>
      <c r="C27" s="4"/>
      <c r="D27" s="4"/>
      <c r="E27" s="4"/>
      <c r="F27" s="4"/>
      <c r="G27" s="4"/>
      <c r="H27" s="10"/>
      <c r="I27" s="4"/>
      <c r="J27" s="175" t="s">
        <v>7</v>
      </c>
    </row>
    <row r="28" spans="1:11" x14ac:dyDescent="0.25">
      <c r="A28" s="9" t="s">
        <v>8</v>
      </c>
      <c r="B28" s="1"/>
      <c r="C28" s="11">
        <f>+December!E31</f>
        <v>186.50624096774195</v>
      </c>
      <c r="D28" s="11">
        <f>+December!F31</f>
        <v>276.97469580645162</v>
      </c>
      <c r="E28" s="11">
        <f>+December!G31</f>
        <v>309.26962709677417</v>
      </c>
      <c r="F28" s="11">
        <f>+December!H31</f>
        <v>193.7735716129032</v>
      </c>
      <c r="G28" s="11">
        <f>+December!C10</f>
        <v>184.178</v>
      </c>
      <c r="H28" s="10"/>
      <c r="I28" s="11">
        <f t="shared" ref="I28:I33" si="1">AVERAGE(C28:G28)</f>
        <v>230.14042709677415</v>
      </c>
      <c r="J28" s="162">
        <f>+December!P16/1000</f>
        <v>227.46916129032257</v>
      </c>
    </row>
    <row r="29" spans="1:11" x14ac:dyDescent="0.25">
      <c r="A29" s="9" t="s">
        <v>9</v>
      </c>
      <c r="B29" s="1"/>
      <c r="C29" s="11">
        <f>+December!E32</f>
        <v>9.52</v>
      </c>
      <c r="D29" s="11">
        <f>+December!F32</f>
        <v>12.52</v>
      </c>
      <c r="E29" s="11">
        <f>+December!G32</f>
        <v>13.906000000000001</v>
      </c>
      <c r="F29" s="11">
        <f>+December!H32</f>
        <v>13.2</v>
      </c>
      <c r="G29" s="11">
        <f>+December!C11</f>
        <v>15.323</v>
      </c>
      <c r="H29" s="10"/>
      <c r="I29" s="11">
        <f t="shared" si="1"/>
        <v>12.893799999999999</v>
      </c>
      <c r="J29" s="162">
        <f>+December!P41/1000</f>
        <v>10.143000000000001</v>
      </c>
    </row>
    <row r="30" spans="1:11" x14ac:dyDescent="0.25">
      <c r="A30" s="12" t="s">
        <v>10</v>
      </c>
      <c r="B30" s="13"/>
      <c r="C30" s="14">
        <f>+C28+C29</f>
        <v>196.02624096774196</v>
      </c>
      <c r="D30" s="14">
        <f>+D28+D29</f>
        <v>289.4946958064516</v>
      </c>
      <c r="E30" s="14">
        <f>+E28+E29</f>
        <v>323.17562709677418</v>
      </c>
      <c r="F30" s="14">
        <f>+F28+F29</f>
        <v>206.97357161290319</v>
      </c>
      <c r="G30" s="14">
        <f>+December!C12</f>
        <v>199.501</v>
      </c>
      <c r="H30" s="15"/>
      <c r="I30" s="14">
        <f t="shared" si="1"/>
        <v>243.0342270967742</v>
      </c>
      <c r="J30" s="161">
        <f>+J29+J28</f>
        <v>237.61216129032258</v>
      </c>
    </row>
    <row r="31" spans="1:11" x14ac:dyDescent="0.25">
      <c r="A31" s="9" t="s">
        <v>11</v>
      </c>
      <c r="B31" s="1"/>
      <c r="C31" s="11">
        <f>+December!E36</f>
        <v>52.451999999999998</v>
      </c>
      <c r="D31" s="11">
        <f>+December!F36</f>
        <v>54.741999999999997</v>
      </c>
      <c r="E31" s="11">
        <f>+December!G36</f>
        <v>58.685000000000002</v>
      </c>
      <c r="F31" s="11">
        <f>+December!H36</f>
        <v>57.204999999999998</v>
      </c>
      <c r="G31" s="11">
        <f>+December!C13</f>
        <v>54.378999999999998</v>
      </c>
      <c r="H31" s="10"/>
      <c r="I31" s="11">
        <f t="shared" si="1"/>
        <v>55.492600000000003</v>
      </c>
      <c r="J31" s="162">
        <f>+December!P34/1000</f>
        <v>45.05</v>
      </c>
    </row>
    <row r="32" spans="1:11" x14ac:dyDescent="0.25">
      <c r="A32" s="12" t="s">
        <v>12</v>
      </c>
      <c r="B32" s="13"/>
      <c r="C32" s="14">
        <f>+C31+C30</f>
        <v>248.47824096774195</v>
      </c>
      <c r="D32" s="14">
        <f>+D31+D30</f>
        <v>344.23669580645162</v>
      </c>
      <c r="E32" s="14">
        <f>+E31+E30</f>
        <v>381.86062709677418</v>
      </c>
      <c r="F32" s="14">
        <f>+F31+F30</f>
        <v>264.17857161290317</v>
      </c>
      <c r="G32" s="14">
        <f>+December!C14</f>
        <v>253.88</v>
      </c>
      <c r="H32" s="15"/>
      <c r="I32" s="14">
        <f t="shared" si="1"/>
        <v>298.52682709677418</v>
      </c>
      <c r="J32" s="161">
        <f>+J31+J30</f>
        <v>282.66216129032256</v>
      </c>
    </row>
    <row r="33" spans="1:11" ht="13.8" thickBot="1" x14ac:dyDescent="0.3">
      <c r="A33" s="16" t="s">
        <v>13</v>
      </c>
      <c r="B33" s="178"/>
      <c r="C33" s="17">
        <f>+December!E33</f>
        <v>29.28125806451613</v>
      </c>
      <c r="D33" s="17">
        <f>+December!F33</f>
        <v>67.494935483870975</v>
      </c>
      <c r="E33" s="17">
        <f>+December!G33</f>
        <v>40.075064516129032</v>
      </c>
      <c r="F33" s="17">
        <f>+December!H33</f>
        <v>6.3140645161290321</v>
      </c>
      <c r="G33" s="17">
        <v>25.86</v>
      </c>
      <c r="H33" s="179"/>
      <c r="I33" s="17">
        <f t="shared" si="1"/>
        <v>33.805064516129036</v>
      </c>
      <c r="J33" s="163"/>
    </row>
    <row r="34" spans="1:11" ht="13.8" thickBot="1" x14ac:dyDescent="0.3"/>
    <row r="35" spans="1:11" x14ac:dyDescent="0.25">
      <c r="A35" s="173"/>
      <c r="B35" s="177"/>
      <c r="C35" s="181" t="s">
        <v>17</v>
      </c>
      <c r="D35" s="181"/>
      <c r="E35" s="181"/>
      <c r="F35" s="181"/>
      <c r="G35" s="181"/>
      <c r="H35" s="177"/>
      <c r="I35" s="181"/>
      <c r="J35" s="182"/>
      <c r="K35" s="20"/>
    </row>
    <row r="36" spans="1:11" x14ac:dyDescent="0.25">
      <c r="A36" s="174"/>
      <c r="B36" s="1"/>
      <c r="C36" s="2">
        <v>1996</v>
      </c>
      <c r="D36" s="2">
        <v>1997</v>
      </c>
      <c r="E36" s="2">
        <v>1998</v>
      </c>
      <c r="F36" s="2">
        <v>1999</v>
      </c>
      <c r="G36" s="149">
        <v>2000</v>
      </c>
      <c r="H36" s="1"/>
      <c r="I36" s="2" t="s">
        <v>148</v>
      </c>
      <c r="J36" s="175">
        <v>2001</v>
      </c>
    </row>
    <row r="37" spans="1:11" x14ac:dyDescent="0.25">
      <c r="A37" s="174"/>
      <c r="B37" s="1"/>
      <c r="C37" s="3"/>
      <c r="D37" s="3"/>
      <c r="E37" s="3"/>
      <c r="F37" s="3"/>
      <c r="G37" s="3"/>
      <c r="H37" s="1"/>
      <c r="I37" s="4"/>
      <c r="J37" s="175" t="s">
        <v>1</v>
      </c>
    </row>
    <row r="38" spans="1:11" x14ac:dyDescent="0.25">
      <c r="A38" s="5" t="s">
        <v>2</v>
      </c>
      <c r="B38" s="6"/>
      <c r="C38" s="7">
        <f>+January!D22</f>
        <v>415.5</v>
      </c>
      <c r="D38" s="7">
        <f>+January!E22</f>
        <v>462.5</v>
      </c>
      <c r="E38" s="7">
        <f>+January!F22</f>
        <v>260</v>
      </c>
      <c r="F38" s="7">
        <f>+January!G22</f>
        <v>282</v>
      </c>
      <c r="G38" s="7">
        <f>+January!C4</f>
        <v>308</v>
      </c>
      <c r="H38" s="8"/>
      <c r="I38" s="7">
        <f>AVERAGE(C38:G38)</f>
        <v>345.6</v>
      </c>
      <c r="J38" s="176">
        <v>446</v>
      </c>
      <c r="K38" s="49">
        <v>441.7</v>
      </c>
    </row>
    <row r="39" spans="1:11" ht="12.75" hidden="1" customHeight="1" x14ac:dyDescent="0.25">
      <c r="A39" s="5" t="s">
        <v>3</v>
      </c>
      <c r="B39" s="6"/>
      <c r="C39" s="7">
        <f>+January!D23</f>
        <v>14</v>
      </c>
      <c r="D39" s="7">
        <f>+January!E23</f>
        <v>21.5</v>
      </c>
      <c r="E39" s="7">
        <f>+January!F23</f>
        <v>15</v>
      </c>
      <c r="F39" s="7">
        <f>+January!G23</f>
        <v>35.5</v>
      </c>
      <c r="G39" s="7"/>
      <c r="H39" s="8"/>
      <c r="I39" s="7">
        <v>498.3</v>
      </c>
      <c r="J39" s="176"/>
    </row>
    <row r="40" spans="1:11" x14ac:dyDescent="0.25">
      <c r="A40" s="5" t="s">
        <v>4</v>
      </c>
      <c r="B40" s="6"/>
      <c r="C40" s="7">
        <f>+January!D24</f>
        <v>64.5</v>
      </c>
      <c r="D40" s="7">
        <f>+January!E24</f>
        <v>59.9</v>
      </c>
      <c r="E40" s="7">
        <f>+January!F24</f>
        <v>67.5</v>
      </c>
      <c r="F40" s="7">
        <f>+January!G24</f>
        <v>69</v>
      </c>
      <c r="G40" s="7">
        <f>+December!C5</f>
        <v>67</v>
      </c>
      <c r="H40" s="8"/>
      <c r="I40" s="7">
        <f t="shared" ref="I40:I49" si="2">AVERAGE(C40:G40)</f>
        <v>65.58</v>
      </c>
      <c r="J40" s="176">
        <v>61.5</v>
      </c>
    </row>
    <row r="41" spans="1:11" x14ac:dyDescent="0.25">
      <c r="A41" s="5" t="s">
        <v>5</v>
      </c>
      <c r="B41" s="6"/>
      <c r="C41" s="7">
        <f>+January!D25</f>
        <v>39.5</v>
      </c>
      <c r="D41" s="7">
        <f>+January!E25</f>
        <v>41.6</v>
      </c>
      <c r="E41" s="7">
        <f>+January!F25</f>
        <v>46.7</v>
      </c>
      <c r="F41" s="7">
        <f>+January!G25</f>
        <v>45.1</v>
      </c>
      <c r="G41" s="7">
        <f>+December!C6</f>
        <v>40</v>
      </c>
      <c r="H41" s="8"/>
      <c r="I41" s="7">
        <f t="shared" si="2"/>
        <v>42.58</v>
      </c>
      <c r="J41" s="176">
        <v>40</v>
      </c>
    </row>
    <row r="42" spans="1:11" x14ac:dyDescent="0.25">
      <c r="A42" s="5" t="s">
        <v>6</v>
      </c>
      <c r="B42" s="6"/>
      <c r="C42" s="7">
        <f>+January!D26</f>
        <v>52</v>
      </c>
      <c r="D42" s="7">
        <f>+January!E26</f>
        <v>50.8</v>
      </c>
      <c r="E42" s="7">
        <f>+January!F26</f>
        <v>57.1</v>
      </c>
      <c r="F42" s="7">
        <f>+January!G26</f>
        <v>57</v>
      </c>
      <c r="G42" s="7">
        <f>+December!C7</f>
        <v>54</v>
      </c>
      <c r="H42" s="8"/>
      <c r="I42" s="7">
        <f t="shared" si="2"/>
        <v>54.179999999999993</v>
      </c>
      <c r="J42" s="176">
        <v>50.75</v>
      </c>
    </row>
    <row r="43" spans="1:11" x14ac:dyDescent="0.25">
      <c r="A43" s="5"/>
      <c r="B43" s="6"/>
      <c r="C43" s="7"/>
      <c r="D43" s="7"/>
      <c r="E43" s="7"/>
      <c r="F43" s="7"/>
      <c r="G43" s="7"/>
      <c r="H43" s="8"/>
      <c r="I43" s="7"/>
      <c r="J43" s="176"/>
    </row>
    <row r="44" spans="1:11" x14ac:dyDescent="0.25">
      <c r="A44" s="9"/>
      <c r="B44" s="1"/>
      <c r="C44" s="4"/>
      <c r="D44" s="4"/>
      <c r="E44" s="4"/>
      <c r="F44" s="4"/>
      <c r="G44" s="4"/>
      <c r="H44" s="10"/>
      <c r="I44" s="4"/>
      <c r="J44" s="175" t="s">
        <v>7</v>
      </c>
    </row>
    <row r="45" spans="1:11" x14ac:dyDescent="0.25">
      <c r="A45" s="9" t="s">
        <v>8</v>
      </c>
      <c r="B45" s="1"/>
      <c r="C45" s="11">
        <f>+January!D31</f>
        <v>324</v>
      </c>
      <c r="D45" s="11">
        <f>+January!E31</f>
        <v>346</v>
      </c>
      <c r="E45" s="11">
        <f>+January!F31</f>
        <v>173</v>
      </c>
      <c r="F45" s="11">
        <f>+January!G31</f>
        <v>154</v>
      </c>
      <c r="G45" s="11">
        <f>+January!C10</f>
        <v>177</v>
      </c>
      <c r="H45" s="10"/>
      <c r="I45" s="11">
        <f t="shared" si="2"/>
        <v>234.8</v>
      </c>
      <c r="J45" s="162">
        <f>+January!P16/1000</f>
        <v>279.02422580645162</v>
      </c>
    </row>
    <row r="46" spans="1:11" x14ac:dyDescent="0.25">
      <c r="A46" s="9" t="s">
        <v>9</v>
      </c>
      <c r="B46" s="1"/>
      <c r="C46" s="11">
        <f>+January!D32</f>
        <v>12</v>
      </c>
      <c r="D46" s="11">
        <f>+January!E32</f>
        <v>18</v>
      </c>
      <c r="E46" s="11">
        <f>+January!F32</f>
        <v>11</v>
      </c>
      <c r="F46" s="11">
        <f>+January!G32</f>
        <v>11</v>
      </c>
      <c r="G46" s="11">
        <f>+January!C11</f>
        <v>15</v>
      </c>
      <c r="H46" s="10"/>
      <c r="I46" s="11">
        <f t="shared" si="2"/>
        <v>13.4</v>
      </c>
      <c r="J46" s="162">
        <f>+January!P41/1000</f>
        <v>13.377000000000001</v>
      </c>
    </row>
    <row r="47" spans="1:11" x14ac:dyDescent="0.25">
      <c r="A47" s="12" t="s">
        <v>10</v>
      </c>
      <c r="B47" s="13"/>
      <c r="C47" s="14">
        <f>+C46+C45</f>
        <v>336</v>
      </c>
      <c r="D47" s="14">
        <f>+D46+D45</f>
        <v>364</v>
      </c>
      <c r="E47" s="14">
        <f>+E46+E45</f>
        <v>184</v>
      </c>
      <c r="F47" s="14">
        <f>+F46+F45</f>
        <v>165</v>
      </c>
      <c r="G47" s="14">
        <f>+G46+G45</f>
        <v>192</v>
      </c>
      <c r="H47" s="15"/>
      <c r="I47" s="14">
        <f t="shared" si="2"/>
        <v>248.2</v>
      </c>
      <c r="J47" s="161">
        <f>+J46+J45</f>
        <v>292.40122580645163</v>
      </c>
    </row>
    <row r="48" spans="1:11" x14ac:dyDescent="0.25">
      <c r="A48" s="9" t="s">
        <v>11</v>
      </c>
      <c r="B48" s="1"/>
      <c r="C48" s="11">
        <f>+January!D36</f>
        <v>56</v>
      </c>
      <c r="D48" s="11">
        <f>+January!E36</f>
        <v>56</v>
      </c>
      <c r="E48" s="11">
        <f>+January!F36</f>
        <v>59</v>
      </c>
      <c r="F48" s="11">
        <f>+January!G36</f>
        <v>59</v>
      </c>
      <c r="G48" s="11">
        <f>+January!C13</f>
        <v>53</v>
      </c>
      <c r="H48" s="10"/>
      <c r="I48" s="11">
        <f t="shared" si="2"/>
        <v>56.6</v>
      </c>
      <c r="J48" s="162">
        <f>+January!P34/1000</f>
        <v>45.05</v>
      </c>
    </row>
    <row r="49" spans="1:11" x14ac:dyDescent="0.25">
      <c r="A49" s="12" t="s">
        <v>12</v>
      </c>
      <c r="B49" s="13"/>
      <c r="C49" s="14">
        <f>+C48+C47</f>
        <v>392</v>
      </c>
      <c r="D49" s="14">
        <f>+D48+D47</f>
        <v>420</v>
      </c>
      <c r="E49" s="14">
        <f>+E48+E47</f>
        <v>243</v>
      </c>
      <c r="F49" s="14">
        <f>+F48+F47</f>
        <v>224</v>
      </c>
      <c r="G49" s="14">
        <f>+G48+G47</f>
        <v>245</v>
      </c>
      <c r="H49" s="15"/>
      <c r="I49" s="14">
        <f t="shared" si="2"/>
        <v>304.8</v>
      </c>
      <c r="J49" s="161">
        <f>+J48+J47</f>
        <v>337.45122580645165</v>
      </c>
    </row>
    <row r="50" spans="1:11" ht="13.8" thickBot="1" x14ac:dyDescent="0.3">
      <c r="A50" s="16" t="s">
        <v>13</v>
      </c>
      <c r="B50" s="178"/>
      <c r="C50" s="17">
        <f>+January!D34</f>
        <v>80</v>
      </c>
      <c r="D50" s="17">
        <f>+January!E34</f>
        <v>32</v>
      </c>
      <c r="E50" s="17">
        <f>+January!F34</f>
        <v>16</v>
      </c>
      <c r="F50" s="17" t="s">
        <v>149</v>
      </c>
      <c r="G50" s="17">
        <f>+January!C15</f>
        <v>0</v>
      </c>
      <c r="H50" s="179"/>
      <c r="I50" s="17">
        <f>AVERAGE(C50,D50,E50,G50)</f>
        <v>32</v>
      </c>
      <c r="J50" s="163"/>
    </row>
    <row r="51" spans="1:11" ht="13.8" thickBot="1" x14ac:dyDescent="0.3"/>
    <row r="52" spans="1:11" x14ac:dyDescent="0.25">
      <c r="A52" s="173"/>
      <c r="B52" s="177"/>
      <c r="C52" s="181" t="s">
        <v>18</v>
      </c>
      <c r="D52" s="181"/>
      <c r="E52" s="181"/>
      <c r="F52" s="181"/>
      <c r="G52" s="181"/>
      <c r="H52" s="177"/>
      <c r="I52" s="181"/>
      <c r="J52" s="182"/>
      <c r="K52" s="20"/>
    </row>
    <row r="53" spans="1:11" x14ac:dyDescent="0.25">
      <c r="A53" s="174"/>
      <c r="B53" s="1"/>
      <c r="C53" s="2">
        <v>1996</v>
      </c>
      <c r="D53" s="2">
        <v>1997</v>
      </c>
      <c r="E53" s="2">
        <v>1998</v>
      </c>
      <c r="F53" s="2">
        <v>1999</v>
      </c>
      <c r="G53" s="149">
        <v>2000</v>
      </c>
      <c r="H53" s="1"/>
      <c r="I53" s="2" t="s">
        <v>148</v>
      </c>
      <c r="J53" s="175">
        <v>2001</v>
      </c>
    </row>
    <row r="54" spans="1:11" x14ac:dyDescent="0.25">
      <c r="A54" s="174"/>
      <c r="B54" s="1"/>
      <c r="C54" s="3"/>
      <c r="D54" s="3"/>
      <c r="E54" s="3"/>
      <c r="F54" s="3"/>
      <c r="G54" s="3"/>
      <c r="H54" s="1"/>
      <c r="I54" s="4"/>
      <c r="J54" s="175" t="s">
        <v>1</v>
      </c>
    </row>
    <row r="55" spans="1:11" x14ac:dyDescent="0.25">
      <c r="A55" s="5" t="s">
        <v>2</v>
      </c>
      <c r="B55" s="6"/>
      <c r="C55" s="7">
        <f>+February!E25</f>
        <v>269.5</v>
      </c>
      <c r="D55" s="7">
        <f>+February!F25</f>
        <v>291.5</v>
      </c>
      <c r="E55" s="7">
        <f>+February!G25</f>
        <v>283</v>
      </c>
      <c r="F55" s="7">
        <f>+February!H25</f>
        <v>157.5</v>
      </c>
      <c r="G55" s="7">
        <f>+February!C4</f>
        <v>156.5</v>
      </c>
      <c r="H55" s="8"/>
      <c r="I55" s="7">
        <f>AVERAGE(C55:G55)</f>
        <v>231.6</v>
      </c>
      <c r="J55" s="176">
        <v>267</v>
      </c>
      <c r="K55" s="49">
        <v>299</v>
      </c>
    </row>
    <row r="56" spans="1:11" ht="12.75" hidden="1" customHeight="1" x14ac:dyDescent="0.25">
      <c r="A56" s="5" t="s">
        <v>3</v>
      </c>
      <c r="B56" s="6"/>
      <c r="C56" s="7">
        <f>+February!E26</f>
        <v>85.5</v>
      </c>
      <c r="D56" s="7">
        <f>+February!F26</f>
        <v>20</v>
      </c>
      <c r="E56" s="7">
        <f>+February!G26</f>
        <v>5.5</v>
      </c>
      <c r="F56" s="7">
        <f>+February!H26</f>
        <v>57.5</v>
      </c>
      <c r="G56" s="7"/>
      <c r="H56" s="8"/>
      <c r="I56" s="7">
        <f t="shared" ref="I56:I66" si="3">AVERAGE(C56:G56)</f>
        <v>42.125</v>
      </c>
      <c r="J56" s="176"/>
    </row>
    <row r="57" spans="1:11" x14ac:dyDescent="0.25">
      <c r="A57" s="5" t="s">
        <v>4</v>
      </c>
      <c r="B57" s="6"/>
      <c r="C57" s="7">
        <f>+February!E27</f>
        <v>69.8</v>
      </c>
      <c r="D57" s="7">
        <f>+February!F27</f>
        <v>63.6</v>
      </c>
      <c r="E57" s="7">
        <f>+February!G27</f>
        <v>65.7</v>
      </c>
      <c r="F57" s="7">
        <f>+February!H27</f>
        <v>73.5</v>
      </c>
      <c r="G57" s="7">
        <f>+February!C5</f>
        <v>73.620689655172413</v>
      </c>
      <c r="H57" s="8"/>
      <c r="I57" s="7">
        <f t="shared" si="3"/>
        <v>69.244137931034487</v>
      </c>
      <c r="J57" s="176">
        <v>65.319999999999993</v>
      </c>
    </row>
    <row r="58" spans="1:11" x14ac:dyDescent="0.25">
      <c r="A58" s="5" t="s">
        <v>5</v>
      </c>
      <c r="B58" s="6"/>
      <c r="C58" s="7">
        <f>+February!E28</f>
        <v>47.5</v>
      </c>
      <c r="D58" s="7">
        <f>+February!F28</f>
        <v>47</v>
      </c>
      <c r="E58" s="7">
        <f>+February!G28</f>
        <v>44.5</v>
      </c>
      <c r="F58" s="7">
        <f>+February!H28</f>
        <v>49.4</v>
      </c>
      <c r="G58" s="7">
        <f>+February!C6</f>
        <v>50.137931034482762</v>
      </c>
      <c r="H58" s="8"/>
      <c r="I58" s="7">
        <f t="shared" si="3"/>
        <v>47.707586206896551</v>
      </c>
      <c r="J58" s="176">
        <v>43.32</v>
      </c>
    </row>
    <row r="59" spans="1:11" x14ac:dyDescent="0.25">
      <c r="A59" s="5" t="s">
        <v>6</v>
      </c>
      <c r="B59" s="6"/>
      <c r="C59" s="7">
        <f>+February!E29</f>
        <v>58.7</v>
      </c>
      <c r="D59" s="7">
        <f>+February!F29</f>
        <v>55.3</v>
      </c>
      <c r="E59" s="7">
        <f>+February!G29</f>
        <v>55.1</v>
      </c>
      <c r="F59" s="7">
        <f>+February!H29</f>
        <v>61.4</v>
      </c>
      <c r="G59" s="7">
        <f>+February!C7</f>
        <v>61.879310344827587</v>
      </c>
      <c r="H59" s="8"/>
      <c r="I59" s="7">
        <f t="shared" si="3"/>
        <v>58.475862068965512</v>
      </c>
      <c r="J59" s="176">
        <v>54.3</v>
      </c>
    </row>
    <row r="60" spans="1:11" x14ac:dyDescent="0.25">
      <c r="A60" s="5"/>
      <c r="B60" s="6"/>
      <c r="C60" s="7"/>
      <c r="D60" s="7"/>
      <c r="E60" s="7"/>
      <c r="F60" s="7"/>
      <c r="G60" s="7"/>
      <c r="H60" s="8"/>
      <c r="I60" s="7"/>
      <c r="J60" s="176"/>
    </row>
    <row r="61" spans="1:11" x14ac:dyDescent="0.25">
      <c r="A61" s="9"/>
      <c r="B61" s="1"/>
      <c r="C61" s="4"/>
      <c r="D61" s="4"/>
      <c r="E61" s="4"/>
      <c r="F61" s="4"/>
      <c r="G61" s="4"/>
      <c r="H61" s="10"/>
      <c r="I61" s="4"/>
      <c r="J61" s="175" t="s">
        <v>7</v>
      </c>
    </row>
    <row r="62" spans="1:11" x14ac:dyDescent="0.25">
      <c r="A62" s="9" t="s">
        <v>8</v>
      </c>
      <c r="B62" s="1"/>
      <c r="C62" s="11">
        <f>+February!E34</f>
        <v>300</v>
      </c>
      <c r="D62" s="11">
        <f>+February!F34</f>
        <v>227</v>
      </c>
      <c r="E62" s="11">
        <f>+February!G34</f>
        <v>158</v>
      </c>
      <c r="F62" s="11">
        <f>+February!H34</f>
        <v>75.5</v>
      </c>
      <c r="G62" s="11">
        <f>+February!C10</f>
        <v>148.83199999999999</v>
      </c>
      <c r="H62" s="10"/>
      <c r="I62" s="11">
        <f t="shared" si="3"/>
        <v>181.8664</v>
      </c>
      <c r="J62" s="162">
        <f>+February!P16/1000</f>
        <v>215.60439285714287</v>
      </c>
    </row>
    <row r="63" spans="1:11" x14ac:dyDescent="0.25">
      <c r="A63" s="9" t="s">
        <v>9</v>
      </c>
      <c r="B63" s="1"/>
      <c r="C63" s="11">
        <f>+February!E35</f>
        <v>10</v>
      </c>
      <c r="D63" s="11">
        <f>+February!F35</f>
        <v>9</v>
      </c>
      <c r="E63" s="11">
        <f>+February!G35</f>
        <v>11</v>
      </c>
      <c r="F63" s="11">
        <f>+February!H35</f>
        <v>8</v>
      </c>
      <c r="G63" s="11">
        <f>+February!C11</f>
        <v>8.0169999999999995</v>
      </c>
      <c r="H63" s="10"/>
      <c r="I63" s="11">
        <f t="shared" si="3"/>
        <v>9.2033999999999985</v>
      </c>
      <c r="J63" s="162">
        <f>+February!P41/1000</f>
        <v>9.7840000000000007</v>
      </c>
    </row>
    <row r="64" spans="1:11" x14ac:dyDescent="0.25">
      <c r="A64" s="12" t="s">
        <v>10</v>
      </c>
      <c r="B64" s="13"/>
      <c r="C64" s="14">
        <f>+C63+C62</f>
        <v>310</v>
      </c>
      <c r="D64" s="14">
        <f>+D63+D62</f>
        <v>236</v>
      </c>
      <c r="E64" s="14">
        <f>+E63+E62</f>
        <v>169</v>
      </c>
      <c r="F64" s="14">
        <f>+F63+F62</f>
        <v>83.5</v>
      </c>
      <c r="G64" s="14">
        <f>+G63+G62</f>
        <v>156.84899999999999</v>
      </c>
      <c r="H64" s="15"/>
      <c r="I64" s="14">
        <f t="shared" si="3"/>
        <v>191.06979999999999</v>
      </c>
      <c r="J64" s="161">
        <f>+J63+J62</f>
        <v>225.38839285714286</v>
      </c>
    </row>
    <row r="65" spans="1:11" x14ac:dyDescent="0.25">
      <c r="A65" s="9" t="s">
        <v>11</v>
      </c>
      <c r="B65" s="1"/>
      <c r="C65" s="11">
        <f>+February!E40</f>
        <v>62</v>
      </c>
      <c r="D65" s="11">
        <f>+February!F40</f>
        <v>57</v>
      </c>
      <c r="E65" s="11">
        <f>+February!G40</f>
        <v>67</v>
      </c>
      <c r="F65" s="11">
        <f>+February!H40</f>
        <v>58</v>
      </c>
      <c r="G65" s="11">
        <f>+February!C13</f>
        <v>54.255000000000003</v>
      </c>
      <c r="H65" s="10"/>
      <c r="I65" s="11">
        <f t="shared" si="3"/>
        <v>59.650999999999996</v>
      </c>
      <c r="J65" s="162">
        <f>+February!P34/1000</f>
        <v>45.05</v>
      </c>
    </row>
    <row r="66" spans="1:11" x14ac:dyDescent="0.25">
      <c r="A66" s="12" t="s">
        <v>12</v>
      </c>
      <c r="B66" s="13"/>
      <c r="C66" s="14">
        <f t="shared" ref="C66:H66" si="4">+C65+C64</f>
        <v>372</v>
      </c>
      <c r="D66" s="14">
        <f t="shared" si="4"/>
        <v>293</v>
      </c>
      <c r="E66" s="14">
        <f t="shared" si="4"/>
        <v>236</v>
      </c>
      <c r="F66" s="14">
        <f t="shared" si="4"/>
        <v>141.5</v>
      </c>
      <c r="G66" s="14">
        <f t="shared" si="4"/>
        <v>211.10399999999998</v>
      </c>
      <c r="H66" s="15">
        <f t="shared" si="4"/>
        <v>0</v>
      </c>
      <c r="I66" s="14">
        <f t="shared" si="3"/>
        <v>250.7208</v>
      </c>
      <c r="J66" s="161">
        <f>+J65+J64</f>
        <v>270.43839285714284</v>
      </c>
    </row>
    <row r="67" spans="1:11" ht="13.8" thickBot="1" x14ac:dyDescent="0.3">
      <c r="A67" s="16" t="s">
        <v>13</v>
      </c>
      <c r="B67" s="178"/>
      <c r="C67" s="17">
        <f>+February!D38</f>
        <v>32</v>
      </c>
      <c r="D67" s="17">
        <f>+February!E38</f>
        <v>93</v>
      </c>
      <c r="E67" s="17">
        <f>+February!F38</f>
        <v>22</v>
      </c>
      <c r="F67" s="17" t="s">
        <v>149</v>
      </c>
      <c r="G67" s="17">
        <v>42.3</v>
      </c>
      <c r="H67" s="179"/>
      <c r="I67" s="17">
        <f>AVERAGE(C67,D67,E67,G67)</f>
        <v>47.325000000000003</v>
      </c>
      <c r="J67" s="163"/>
    </row>
    <row r="68" spans="1:11" ht="13.8" thickBot="1" x14ac:dyDescent="0.3"/>
    <row r="69" spans="1:11" x14ac:dyDescent="0.25">
      <c r="A69" s="173"/>
      <c r="B69" s="177"/>
      <c r="C69" s="181" t="s">
        <v>19</v>
      </c>
      <c r="D69" s="181"/>
      <c r="E69" s="181"/>
      <c r="F69" s="181"/>
      <c r="G69" s="181"/>
      <c r="H69" s="177"/>
      <c r="I69" s="181"/>
      <c r="J69" s="182"/>
    </row>
    <row r="70" spans="1:11" x14ac:dyDescent="0.25">
      <c r="A70" s="174"/>
      <c r="B70" s="1"/>
      <c r="C70" s="2">
        <v>1996</v>
      </c>
      <c r="D70" s="2">
        <v>1997</v>
      </c>
      <c r="E70" s="2">
        <v>1998</v>
      </c>
      <c r="F70" s="2">
        <v>1999</v>
      </c>
      <c r="G70" s="149">
        <v>2000</v>
      </c>
      <c r="H70" s="1">
        <v>2000</v>
      </c>
      <c r="I70" s="2" t="s">
        <v>148</v>
      </c>
      <c r="J70" s="175">
        <v>2001</v>
      </c>
    </row>
    <row r="71" spans="1:11" x14ac:dyDescent="0.25">
      <c r="A71" s="174"/>
      <c r="B71" s="1"/>
      <c r="C71" s="3"/>
      <c r="D71" s="3"/>
      <c r="E71" s="3"/>
      <c r="F71" s="3"/>
      <c r="G71" s="3"/>
      <c r="H71" s="1"/>
      <c r="I71" s="4"/>
      <c r="J71" s="175" t="s">
        <v>1</v>
      </c>
    </row>
    <row r="72" spans="1:11" x14ac:dyDescent="0.25">
      <c r="A72" s="5" t="s">
        <v>2</v>
      </c>
      <c r="B72" s="6"/>
      <c r="C72" s="7">
        <f>+March!E22</f>
        <v>265</v>
      </c>
      <c r="D72" s="7">
        <f>+March!F22</f>
        <v>82.5</v>
      </c>
      <c r="E72" s="7">
        <f>+March!G22</f>
        <v>217</v>
      </c>
      <c r="F72" s="7">
        <f>+March!H22</f>
        <v>110</v>
      </c>
      <c r="G72" s="7">
        <f>+March!B4</f>
        <v>76.5</v>
      </c>
      <c r="H72" s="8"/>
      <c r="I72" s="7">
        <f>AVERAGE(C72:G72)</f>
        <v>150.19999999999999</v>
      </c>
      <c r="J72" s="176">
        <v>119</v>
      </c>
      <c r="K72" s="49">
        <v>125.5</v>
      </c>
    </row>
    <row r="73" spans="1:11" ht="12.75" hidden="1" customHeight="1" x14ac:dyDescent="0.25">
      <c r="A73" s="5" t="s">
        <v>3</v>
      </c>
      <c r="B73" s="6"/>
      <c r="C73" s="7">
        <f>+March!E23</f>
        <v>50</v>
      </c>
      <c r="D73" s="7">
        <f>+March!F23</f>
        <v>90.5</v>
      </c>
      <c r="E73" s="7">
        <f>+March!G23</f>
        <v>63</v>
      </c>
      <c r="F73" s="7">
        <f>+March!H23</f>
        <v>70.5</v>
      </c>
      <c r="G73" s="7"/>
      <c r="H73" s="8"/>
      <c r="I73" s="7">
        <f>AVERAGE(C73:G73)</f>
        <v>68.5</v>
      </c>
      <c r="J73" s="176"/>
    </row>
    <row r="74" spans="1:11" x14ac:dyDescent="0.25">
      <c r="A74" s="5" t="s">
        <v>4</v>
      </c>
      <c r="B74" s="6"/>
      <c r="C74" s="7">
        <f>+March!E24</f>
        <v>69.8</v>
      </c>
      <c r="D74" s="7">
        <f>+March!F24</f>
        <v>75</v>
      </c>
      <c r="E74" s="7">
        <f>+March!G24</f>
        <v>70.900000000000006</v>
      </c>
      <c r="F74" s="7">
        <f>+March!H24</f>
        <v>74.5</v>
      </c>
      <c r="G74" s="7">
        <f>+March!B5</f>
        <v>72</v>
      </c>
      <c r="H74" s="8"/>
      <c r="I74" s="7">
        <f>AVERAGE(C74:G74)</f>
        <v>72.440000000000012</v>
      </c>
      <c r="J74" s="176">
        <v>71.48</v>
      </c>
    </row>
    <row r="75" spans="1:11" x14ac:dyDescent="0.25">
      <c r="A75" s="5" t="s">
        <v>5</v>
      </c>
      <c r="B75" s="6"/>
      <c r="C75" s="7">
        <f>+March!E25</f>
        <v>46.3</v>
      </c>
      <c r="D75" s="7">
        <f>+March!F25</f>
        <v>55.5</v>
      </c>
      <c r="E75" s="7">
        <f>+March!G25</f>
        <v>49.2</v>
      </c>
      <c r="F75" s="7">
        <f>+March!H25</f>
        <v>52.9</v>
      </c>
      <c r="G75" s="7">
        <f>+March!B6</f>
        <v>54</v>
      </c>
      <c r="H75" s="8"/>
      <c r="I75" s="7">
        <f>AVERAGE(C75:G75)</f>
        <v>51.58</v>
      </c>
      <c r="J75" s="176">
        <v>50.4</v>
      </c>
    </row>
    <row r="76" spans="1:11" x14ac:dyDescent="0.25">
      <c r="A76" s="5" t="s">
        <v>6</v>
      </c>
      <c r="B76" s="6"/>
      <c r="C76" s="7">
        <f>+March!E26</f>
        <v>58.1</v>
      </c>
      <c r="D76" s="7">
        <f>+March!F26</f>
        <v>65.3</v>
      </c>
      <c r="E76" s="7">
        <f>+March!G26</f>
        <v>60</v>
      </c>
      <c r="F76" s="7">
        <f>+March!H26</f>
        <v>63.7</v>
      </c>
      <c r="G76" s="7">
        <f>+March!B7</f>
        <v>63</v>
      </c>
      <c r="H76" s="8"/>
      <c r="I76" s="7">
        <f>AVERAGE(C76:G76)</f>
        <v>62.02</v>
      </c>
      <c r="J76" s="176">
        <v>60.95</v>
      </c>
    </row>
    <row r="77" spans="1:11" x14ac:dyDescent="0.25">
      <c r="A77" s="5"/>
      <c r="B77" s="6"/>
      <c r="C77" s="7"/>
      <c r="D77" s="7"/>
      <c r="E77" s="7"/>
      <c r="F77" s="7"/>
      <c r="G77" s="7"/>
      <c r="H77" s="8"/>
      <c r="I77" s="7"/>
      <c r="J77" s="176"/>
    </row>
    <row r="78" spans="1:11" x14ac:dyDescent="0.25">
      <c r="A78" s="9"/>
      <c r="B78" s="1"/>
      <c r="C78" s="4"/>
      <c r="D78" s="4"/>
      <c r="E78" s="4"/>
      <c r="F78" s="4"/>
      <c r="G78" s="4"/>
      <c r="H78" s="10"/>
      <c r="I78" s="4"/>
      <c r="J78" s="175" t="s">
        <v>7</v>
      </c>
    </row>
    <row r="79" spans="1:11" x14ac:dyDescent="0.25">
      <c r="A79" s="9" t="s">
        <v>8</v>
      </c>
      <c r="B79" s="1"/>
      <c r="C79" s="11">
        <f>+March!E31</f>
        <v>258</v>
      </c>
      <c r="D79" s="11">
        <f>+March!F31</f>
        <v>120</v>
      </c>
      <c r="E79" s="11">
        <f>+March!G31</f>
        <v>212</v>
      </c>
      <c r="F79" s="11">
        <f>+March!H31</f>
        <v>66</v>
      </c>
      <c r="G79" s="11">
        <f>+March!B10</f>
        <v>124.6</v>
      </c>
      <c r="H79" s="10"/>
      <c r="I79" s="11">
        <f>AVERAGE(C79:G79)</f>
        <v>156.12</v>
      </c>
      <c r="J79" s="162">
        <f>+March!P16/1000</f>
        <v>159.59941935483869</v>
      </c>
    </row>
    <row r="80" spans="1:11" x14ac:dyDescent="0.25">
      <c r="A80" s="9" t="s">
        <v>9</v>
      </c>
      <c r="B80" s="1"/>
      <c r="C80" s="11">
        <f>+March!E32</f>
        <v>8</v>
      </c>
      <c r="D80" s="11">
        <f>+March!F32</f>
        <v>5</v>
      </c>
      <c r="E80" s="11">
        <f>+March!G32</f>
        <v>10</v>
      </c>
      <c r="F80" s="11">
        <f>+March!H32</f>
        <v>8</v>
      </c>
      <c r="G80" s="11">
        <f>+March!B11</f>
        <v>7.2</v>
      </c>
      <c r="H80" s="10"/>
      <c r="I80" s="11">
        <f>AVERAGE(C80:G80)</f>
        <v>7.6400000000000006</v>
      </c>
      <c r="J80" s="162">
        <f>+March!P41/1000</f>
        <v>7.625</v>
      </c>
    </row>
    <row r="81" spans="1:10" x14ac:dyDescent="0.25">
      <c r="A81" s="12" t="s">
        <v>10</v>
      </c>
      <c r="B81" s="13"/>
      <c r="C81" s="14">
        <f>+C79+C80</f>
        <v>266</v>
      </c>
      <c r="D81" s="14">
        <f>+D79+D80</f>
        <v>125</v>
      </c>
      <c r="E81" s="14">
        <f>+E79+E80</f>
        <v>222</v>
      </c>
      <c r="F81" s="14">
        <f>+F79+F80</f>
        <v>74</v>
      </c>
      <c r="G81" s="14">
        <f>+G79+G80</f>
        <v>131.79999999999998</v>
      </c>
      <c r="H81" s="15"/>
      <c r="I81" s="14">
        <f>AVERAGE(C81:G81)</f>
        <v>163.76</v>
      </c>
      <c r="J81" s="161">
        <f>+J80+J79</f>
        <v>167.22441935483869</v>
      </c>
    </row>
    <row r="82" spans="1:10" x14ac:dyDescent="0.25">
      <c r="A82" s="9" t="s">
        <v>11</v>
      </c>
      <c r="B82" s="1"/>
      <c r="C82" s="11">
        <f>+March!E36</f>
        <v>59</v>
      </c>
      <c r="D82" s="11">
        <f>+March!F36</f>
        <v>54</v>
      </c>
      <c r="E82" s="11">
        <f>+March!G36</f>
        <v>64</v>
      </c>
      <c r="F82" s="11">
        <f>+March!H36</f>
        <v>57</v>
      </c>
      <c r="G82" s="11">
        <f>+March!B13</f>
        <v>53.6</v>
      </c>
      <c r="H82" s="10"/>
      <c r="I82" s="11">
        <f>AVERAGE(C82:G82)</f>
        <v>57.52</v>
      </c>
      <c r="J82" s="162">
        <f>+March!P34/1000</f>
        <v>45.05</v>
      </c>
    </row>
    <row r="83" spans="1:10" x14ac:dyDescent="0.25">
      <c r="A83" s="12" t="s">
        <v>12</v>
      </c>
      <c r="B83" s="13"/>
      <c r="C83" s="14">
        <f>+C82+C81</f>
        <v>325</v>
      </c>
      <c r="D83" s="14">
        <f>+D82+D81</f>
        <v>179</v>
      </c>
      <c r="E83" s="14">
        <f>+E82+E81</f>
        <v>286</v>
      </c>
      <c r="F83" s="14">
        <f>+F82+F81</f>
        <v>131</v>
      </c>
      <c r="G83" s="14">
        <f>+G82+G81</f>
        <v>185.39999999999998</v>
      </c>
      <c r="H83" s="15"/>
      <c r="I83" s="14">
        <f>AVERAGE(C83:G83)</f>
        <v>221.28000000000003</v>
      </c>
      <c r="J83" s="161">
        <f>+J82+J81</f>
        <v>212.2744193548387</v>
      </c>
    </row>
    <row r="84" spans="1:10" ht="13.8" thickBot="1" x14ac:dyDescent="0.3">
      <c r="A84" s="16" t="s">
        <v>13</v>
      </c>
      <c r="B84" s="178"/>
      <c r="C84" s="17">
        <f>+March!E40</f>
        <v>86</v>
      </c>
      <c r="D84" s="17">
        <f>+March!F40</f>
        <v>31</v>
      </c>
      <c r="E84" s="17">
        <f>+March!G40</f>
        <v>62</v>
      </c>
      <c r="F84" s="17" t="s">
        <v>149</v>
      </c>
      <c r="G84" s="17">
        <v>73.3</v>
      </c>
      <c r="H84" s="179"/>
      <c r="I84" s="17">
        <f>AVERAGE(C84,D84,E84,G84)</f>
        <v>63.075000000000003</v>
      </c>
      <c r="J84" s="163"/>
    </row>
  </sheetData>
  <mergeCells count="10">
    <mergeCell ref="C1:G1"/>
    <mergeCell ref="I1:J1"/>
    <mergeCell ref="C18:G18"/>
    <mergeCell ref="I18:J18"/>
    <mergeCell ref="C69:G69"/>
    <mergeCell ref="I69:J69"/>
    <mergeCell ref="C35:G35"/>
    <mergeCell ref="C52:G52"/>
    <mergeCell ref="I35:J35"/>
    <mergeCell ref="I52:J52"/>
  </mergeCells>
  <printOptions horizontalCentered="1"/>
  <pageMargins left="0.25" right="0.25" top="0.75" bottom="0.5" header="0.35" footer="0.5"/>
  <pageSetup paperSize="5" scale="93" orientation="portrait" r:id="rId1"/>
  <headerFooter alignWithMargins="0">
    <oddHeader>&amp;C&amp;"Arial,Bold Italic"&amp;12Entex Winter Plan 2000-2001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showZeros="0" workbookViewId="0">
      <selection activeCell="F15" sqref="F15"/>
    </sheetView>
  </sheetViews>
  <sheetFormatPr defaultRowHeight="13.2" x14ac:dyDescent="0.25"/>
  <cols>
    <col min="1" max="1" width="17.44140625" bestFit="1" customWidth="1"/>
    <col min="2" max="2" width="1.88671875" customWidth="1"/>
    <col min="10" max="10" width="19.44140625" style="74" bestFit="1" customWidth="1"/>
    <col min="11" max="11" width="30.44140625" style="74" bestFit="1" customWidth="1"/>
    <col min="12" max="12" width="13.109375" style="74" bestFit="1" customWidth="1"/>
    <col min="13" max="13" width="1.44140625" style="74" customWidth="1"/>
    <col min="14" max="14" width="9.109375" style="74" customWidth="1"/>
    <col min="15" max="15" width="1" style="74" customWidth="1"/>
    <col min="16" max="17" width="9.109375" style="74" customWidth="1"/>
  </cols>
  <sheetData>
    <row r="1" spans="1:17" x14ac:dyDescent="0.25">
      <c r="A1" s="21" t="s">
        <v>20</v>
      </c>
      <c r="B1" s="22"/>
      <c r="C1" s="183" t="s">
        <v>14</v>
      </c>
      <c r="D1" s="184"/>
      <c r="E1" s="185"/>
    </row>
    <row r="2" spans="1:17" x14ac:dyDescent="0.25">
      <c r="A2" s="23"/>
      <c r="B2" s="24"/>
      <c r="C2" s="25">
        <v>1998</v>
      </c>
      <c r="D2" s="186">
        <v>1999</v>
      </c>
      <c r="E2" s="187"/>
      <c r="J2" s="75">
        <v>36831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5">
      <c r="A3" s="23"/>
      <c r="B3" s="24"/>
      <c r="C3" s="26"/>
      <c r="D3" s="27" t="s">
        <v>21</v>
      </c>
      <c r="E3" s="28" t="s">
        <v>22</v>
      </c>
      <c r="J3" s="80" t="s">
        <v>89</v>
      </c>
      <c r="K3" s="81">
        <v>30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5">
      <c r="A4" s="5" t="s">
        <v>2</v>
      </c>
      <c r="B4" s="29"/>
      <c r="C4" s="30">
        <v>94.5</v>
      </c>
      <c r="D4" s="31">
        <v>120</v>
      </c>
      <c r="E4" s="32">
        <v>131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5">
      <c r="A5" s="5" t="s">
        <v>4</v>
      </c>
      <c r="B5" s="29"/>
      <c r="C5" s="30">
        <v>72.900000000000006</v>
      </c>
      <c r="D5" s="31">
        <v>77</v>
      </c>
      <c r="E5" s="32">
        <v>72</v>
      </c>
      <c r="J5" s="93"/>
      <c r="K5" s="87"/>
      <c r="L5" s="87"/>
      <c r="M5" s="88"/>
      <c r="N5" s="89"/>
      <c r="O5" s="90"/>
      <c r="P5" s="87"/>
      <c r="Q5" s="87"/>
    </row>
    <row r="6" spans="1:17" x14ac:dyDescent="0.25">
      <c r="A6" s="5" t="s">
        <v>5</v>
      </c>
      <c r="B6" s="29"/>
      <c r="C6" s="30">
        <v>55.6</v>
      </c>
      <c r="D6" s="31">
        <v>47</v>
      </c>
      <c r="E6" s="32">
        <v>49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5">
      <c r="A7" s="5" t="s">
        <v>6</v>
      </c>
      <c r="B7" s="29"/>
      <c r="C7" s="30">
        <v>64.2</v>
      </c>
      <c r="D7" s="31">
        <v>62</v>
      </c>
      <c r="E7" s="32">
        <v>61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5">
      <c r="A8" s="5"/>
      <c r="B8" s="29"/>
      <c r="C8" s="30"/>
      <c r="D8" s="31"/>
      <c r="E8" s="32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315000</v>
      </c>
    </row>
    <row r="9" spans="1:17" x14ac:dyDescent="0.25">
      <c r="A9" s="33"/>
      <c r="B9" s="24"/>
      <c r="C9" s="26"/>
      <c r="D9" s="31"/>
      <c r="E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5">
      <c r="A10" s="33" t="s">
        <v>8</v>
      </c>
      <c r="B10" s="24"/>
      <c r="C10" s="35">
        <v>87.6</v>
      </c>
      <c r="D10" s="36">
        <v>64.5</v>
      </c>
      <c r="E10" s="37">
        <v>117.4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7500</v>
      </c>
    </row>
    <row r="11" spans="1:17" x14ac:dyDescent="0.25">
      <c r="A11" s="33" t="s">
        <v>9</v>
      </c>
      <c r="B11" s="24"/>
      <c r="C11" s="35">
        <v>6.7</v>
      </c>
      <c r="D11" s="36">
        <v>5.7670000000000003</v>
      </c>
      <c r="E11" s="37">
        <v>7.468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150000</v>
      </c>
    </row>
    <row r="12" spans="1:17" x14ac:dyDescent="0.25">
      <c r="A12" s="12" t="s">
        <v>10</v>
      </c>
      <c r="B12" s="38"/>
      <c r="C12" s="14">
        <v>94.3</v>
      </c>
      <c r="D12" s="39">
        <f>+D11+D10</f>
        <v>70.266999999999996</v>
      </c>
      <c r="E12" s="19">
        <v>124.86800000000001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472500</v>
      </c>
    </row>
    <row r="13" spans="1:17" x14ac:dyDescent="0.25">
      <c r="A13" s="9" t="s">
        <v>11</v>
      </c>
      <c r="B13" s="40"/>
      <c r="C13" s="11">
        <v>57.04</v>
      </c>
      <c r="D13" s="41">
        <v>53.497</v>
      </c>
      <c r="E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8" thickBot="1" x14ac:dyDescent="0.3">
      <c r="A14" s="16" t="s">
        <v>12</v>
      </c>
      <c r="B14" s="42"/>
      <c r="C14" s="17">
        <v>151.34</v>
      </c>
      <c r="D14" s="43">
        <f>+D13+D12</f>
        <v>123.764</v>
      </c>
      <c r="E14" s="44">
        <v>170.16800000000001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118190+(77963/30)</f>
        <v>120788.76666666666</v>
      </c>
      <c r="Q14" s="99">
        <f t="shared" si="0"/>
        <v>3623663</v>
      </c>
    </row>
    <row r="15" spans="1:17" ht="13.8" thickBot="1" x14ac:dyDescent="0.3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5.6" x14ac:dyDescent="0.3">
      <c r="A16" s="45" t="s">
        <v>23</v>
      </c>
      <c r="B16" s="46"/>
      <c r="C16" s="46"/>
      <c r="D16" s="46"/>
      <c r="E16" s="46"/>
      <c r="F16" s="46"/>
      <c r="G16" s="46"/>
      <c r="H16" s="47"/>
      <c r="J16" s="109" t="s">
        <v>10</v>
      </c>
      <c r="K16" s="110"/>
      <c r="L16" s="111"/>
      <c r="M16" s="112"/>
      <c r="N16" s="113"/>
      <c r="O16" s="112"/>
      <c r="P16" s="114">
        <f>+P14+P12</f>
        <v>136538.76666666666</v>
      </c>
      <c r="Q16" s="114">
        <f t="shared" si="0"/>
        <v>4096163</v>
      </c>
    </row>
    <row r="17" spans="1:17" ht="15.6" x14ac:dyDescent="0.3">
      <c r="A17" s="48"/>
      <c r="B17" s="49"/>
      <c r="C17" s="49"/>
      <c r="D17" s="49"/>
      <c r="E17" s="49"/>
      <c r="F17" s="49"/>
      <c r="G17" s="49"/>
      <c r="H17" s="50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7.399999999999999" x14ac:dyDescent="0.3">
      <c r="A18" s="51"/>
      <c r="B18" s="49"/>
      <c r="C18" s="52">
        <v>1994</v>
      </c>
      <c r="D18" s="52">
        <v>1995</v>
      </c>
      <c r="E18" s="52">
        <v>1996</v>
      </c>
      <c r="F18" s="52">
        <v>1997</v>
      </c>
      <c r="G18" s="52">
        <v>1998</v>
      </c>
      <c r="H18" s="50"/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8" thickBot="1" x14ac:dyDescent="0.35">
      <c r="A19" s="53" t="s">
        <v>24</v>
      </c>
      <c r="B19" s="52"/>
      <c r="C19" s="52"/>
      <c r="D19" s="52"/>
      <c r="E19" s="52"/>
      <c r="F19" s="52"/>
      <c r="G19" s="52"/>
      <c r="H19" s="50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6" x14ac:dyDescent="0.3">
      <c r="A20" s="54"/>
      <c r="B20" s="55"/>
      <c r="C20" s="56"/>
      <c r="D20" s="56"/>
      <c r="E20" s="56"/>
      <c r="F20" s="56"/>
      <c r="G20" s="56"/>
      <c r="H20" s="57" t="s">
        <v>25</v>
      </c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7500</v>
      </c>
    </row>
    <row r="21" spans="1:17" ht="15.6" x14ac:dyDescent="0.3">
      <c r="A21" s="58"/>
      <c r="B21" s="59" t="s">
        <v>26</v>
      </c>
      <c r="C21" s="56"/>
      <c r="D21" s="56"/>
      <c r="E21" s="56"/>
      <c r="F21" s="56"/>
      <c r="G21" s="56"/>
      <c r="H21" s="60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600000</v>
      </c>
    </row>
    <row r="22" spans="1:17" ht="15.6" x14ac:dyDescent="0.3">
      <c r="A22" s="61" t="s">
        <v>2</v>
      </c>
      <c r="B22" s="62"/>
      <c r="C22" s="63">
        <v>79</v>
      </c>
      <c r="D22" s="63">
        <v>150</v>
      </c>
      <c r="E22" s="63">
        <v>163</v>
      </c>
      <c r="F22" s="63">
        <v>288.5</v>
      </c>
      <c r="G22" s="63">
        <v>94.5</v>
      </c>
      <c r="H22" s="64">
        <v>155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300000</v>
      </c>
    </row>
    <row r="23" spans="1:17" ht="15.6" x14ac:dyDescent="0.3">
      <c r="A23" s="61" t="s">
        <v>3</v>
      </c>
      <c r="B23" s="62"/>
      <c r="C23" s="63">
        <v>98.5</v>
      </c>
      <c r="D23" s="63">
        <v>40.5</v>
      </c>
      <c r="E23" s="63">
        <v>73.5</v>
      </c>
      <c r="F23" s="63">
        <v>8.5</v>
      </c>
      <c r="G23" s="63">
        <v>71</v>
      </c>
      <c r="H23" s="64">
        <v>58.4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6" x14ac:dyDescent="0.3">
      <c r="A24" s="61" t="s">
        <v>27</v>
      </c>
      <c r="B24" s="62"/>
      <c r="C24" s="63">
        <v>75.400000000000006</v>
      </c>
      <c r="D24" s="63">
        <v>72.2</v>
      </c>
      <c r="E24" s="63">
        <v>72.3</v>
      </c>
      <c r="F24" s="63">
        <v>65.3</v>
      </c>
      <c r="G24" s="63">
        <v>72.900000000000006</v>
      </c>
      <c r="H24" s="64">
        <v>71.62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ht="15.6" x14ac:dyDescent="0.3">
      <c r="A25" s="61" t="s">
        <v>28</v>
      </c>
      <c r="B25" s="62"/>
      <c r="C25" s="63">
        <v>55.9</v>
      </c>
      <c r="D25" s="63">
        <v>50.5</v>
      </c>
      <c r="E25" s="63">
        <v>51.7</v>
      </c>
      <c r="F25" s="63">
        <v>46</v>
      </c>
      <c r="G25" s="63">
        <v>55.6</v>
      </c>
      <c r="H25" s="64">
        <v>51.94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ht="15.6" x14ac:dyDescent="0.3">
      <c r="A26" s="61" t="s">
        <v>29</v>
      </c>
      <c r="B26" s="62"/>
      <c r="C26" s="63">
        <v>65.7</v>
      </c>
      <c r="D26" s="63">
        <v>61.4</v>
      </c>
      <c r="E26" s="63">
        <v>62</v>
      </c>
      <c r="F26" s="63">
        <v>55.7</v>
      </c>
      <c r="G26" s="63">
        <v>64.2</v>
      </c>
      <c r="H26" s="64">
        <v>61.8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907500</v>
      </c>
    </row>
    <row r="27" spans="1:17" ht="15.6" x14ac:dyDescent="0.3">
      <c r="A27" s="61" t="s">
        <v>30</v>
      </c>
      <c r="B27" s="62"/>
      <c r="C27" s="65" t="s">
        <v>31</v>
      </c>
      <c r="D27" s="65" t="s">
        <v>31</v>
      </c>
      <c r="E27" s="65" t="s">
        <v>32</v>
      </c>
      <c r="F27" s="65" t="s">
        <v>33</v>
      </c>
      <c r="G27" s="65" t="s">
        <v>34</v>
      </c>
      <c r="H27" s="64">
        <v>82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ht="15.6" x14ac:dyDescent="0.3">
      <c r="A28" s="61" t="s">
        <v>35</v>
      </c>
      <c r="B28" s="62"/>
      <c r="C28" s="65" t="s">
        <v>36</v>
      </c>
      <c r="D28" s="65" t="s">
        <v>37</v>
      </c>
      <c r="E28" s="65" t="s">
        <v>38</v>
      </c>
      <c r="F28" s="65" t="s">
        <v>39</v>
      </c>
      <c r="G28" s="65" t="s">
        <v>40</v>
      </c>
      <c r="H28" s="64">
        <v>19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120000</v>
      </c>
    </row>
    <row r="29" spans="1:17" x14ac:dyDescent="0.25">
      <c r="A29" s="66"/>
      <c r="B29" s="49"/>
      <c r="C29" s="49"/>
      <c r="D29" s="49"/>
      <c r="E29" s="49"/>
      <c r="F29" s="49"/>
      <c r="G29" s="49"/>
      <c r="H29" s="67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240000</v>
      </c>
    </row>
    <row r="30" spans="1:17" x14ac:dyDescent="0.25">
      <c r="A30" s="59" t="s">
        <v>41</v>
      </c>
      <c r="B30" s="49"/>
      <c r="C30" s="49"/>
      <c r="D30" s="49"/>
      <c r="E30" s="49"/>
      <c r="F30" s="49"/>
      <c r="G30" s="49"/>
      <c r="H30" s="67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84000</v>
      </c>
    </row>
    <row r="31" spans="1:17" x14ac:dyDescent="0.25">
      <c r="A31" s="61" t="s">
        <v>10</v>
      </c>
      <c r="B31" s="68"/>
      <c r="C31" s="69">
        <v>88</v>
      </c>
      <c r="D31" s="69">
        <v>117</v>
      </c>
      <c r="E31" s="69">
        <v>169</v>
      </c>
      <c r="F31" s="69">
        <v>204</v>
      </c>
      <c r="G31" s="69">
        <v>88</v>
      </c>
      <c r="H31" s="64">
        <v>144.5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5">
      <c r="A32" s="61" t="s">
        <v>42</v>
      </c>
      <c r="B32" s="68"/>
      <c r="C32" s="69">
        <v>3</v>
      </c>
      <c r="D32" s="69">
        <v>7</v>
      </c>
      <c r="E32" s="69">
        <v>6</v>
      </c>
      <c r="F32" s="69">
        <v>10</v>
      </c>
      <c r="G32" s="69">
        <v>7</v>
      </c>
      <c r="H32" s="64">
        <v>7.5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444000</v>
      </c>
    </row>
    <row r="33" spans="1:17" x14ac:dyDescent="0.25">
      <c r="A33" s="61" t="s">
        <v>43</v>
      </c>
      <c r="B33" s="68"/>
      <c r="C33" s="69">
        <v>22</v>
      </c>
      <c r="D33" s="69">
        <v>20</v>
      </c>
      <c r="E33" s="69">
        <v>44</v>
      </c>
      <c r="F33" s="69">
        <v>44</v>
      </c>
      <c r="G33" s="69">
        <v>5</v>
      </c>
      <c r="H33" s="64">
        <v>28.25</v>
      </c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5">
      <c r="A34" s="61" t="s">
        <v>44</v>
      </c>
      <c r="B34" s="68"/>
      <c r="C34" s="69">
        <v>69</v>
      </c>
      <c r="D34" s="69">
        <v>104</v>
      </c>
      <c r="E34" s="69">
        <v>131</v>
      </c>
      <c r="F34" s="69">
        <v>170</v>
      </c>
      <c r="G34" s="69">
        <v>90</v>
      </c>
      <c r="H34" s="64">
        <v>123.75</v>
      </c>
      <c r="J34" s="109" t="s">
        <v>45</v>
      </c>
      <c r="K34" s="110"/>
      <c r="L34" s="111"/>
      <c r="M34" s="112"/>
      <c r="N34" s="113"/>
      <c r="O34" s="112"/>
      <c r="P34" s="114">
        <v>45050</v>
      </c>
      <c r="Q34" s="114">
        <f t="shared" si="0"/>
        <v>1351500</v>
      </c>
    </row>
    <row r="35" spans="1:17" x14ac:dyDescent="0.25">
      <c r="A35" s="61"/>
      <c r="B35" s="68"/>
      <c r="C35" s="69"/>
      <c r="D35" s="69"/>
      <c r="E35" s="69"/>
      <c r="F35" s="69"/>
      <c r="G35" s="69"/>
      <c r="H35" s="64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5">
      <c r="A36" s="61" t="s">
        <v>45</v>
      </c>
      <c r="B36" s="68"/>
      <c r="C36" s="69">
        <v>47</v>
      </c>
      <c r="D36" s="69">
        <v>53</v>
      </c>
      <c r="E36" s="69">
        <v>55</v>
      </c>
      <c r="F36" s="69">
        <v>59</v>
      </c>
      <c r="G36" s="69">
        <v>57</v>
      </c>
      <c r="H36" s="64">
        <v>56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5">
      <c r="A37" s="61"/>
      <c r="B37" s="68"/>
      <c r="C37" s="69"/>
      <c r="D37" s="69"/>
      <c r="E37" s="69"/>
      <c r="F37" s="69"/>
      <c r="G37" s="69"/>
      <c r="H37" s="64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1855</v>
      </c>
      <c r="Q37" s="99">
        <f t="shared" si="0"/>
        <v>55650</v>
      </c>
    </row>
    <row r="38" spans="1:17" ht="13.8" thickBot="1" x14ac:dyDescent="0.3">
      <c r="A38" s="70" t="s">
        <v>46</v>
      </c>
      <c r="B38" s="71"/>
      <c r="C38" s="72">
        <v>116</v>
      </c>
      <c r="D38" s="72">
        <v>157</v>
      </c>
      <c r="E38" s="72">
        <v>186</v>
      </c>
      <c r="F38" s="72">
        <v>229</v>
      </c>
      <c r="G38" s="72">
        <v>147</v>
      </c>
      <c r="H38" s="73">
        <v>179.75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2968</v>
      </c>
      <c r="Q38" s="99">
        <f t="shared" si="0"/>
        <v>89040</v>
      </c>
    </row>
    <row r="39" spans="1:17" x14ac:dyDescent="0.25"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2720</v>
      </c>
      <c r="Q39" s="99">
        <f t="shared" si="0"/>
        <v>81600</v>
      </c>
    </row>
    <row r="40" spans="1:17" x14ac:dyDescent="0.25"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5">
      <c r="J41" s="109" t="s">
        <v>42</v>
      </c>
      <c r="K41" s="110"/>
      <c r="L41" s="110"/>
      <c r="M41" s="112"/>
      <c r="N41" s="113"/>
      <c r="O41" s="112"/>
      <c r="P41" s="114">
        <f>SUM(P37:P40)</f>
        <v>7543</v>
      </c>
      <c r="Q41" s="114">
        <f t="shared" si="0"/>
        <v>226290</v>
      </c>
    </row>
    <row r="42" spans="1:17" x14ac:dyDescent="0.25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5">
      <c r="J43" s="119" t="s">
        <v>48</v>
      </c>
      <c r="K43" s="120"/>
      <c r="L43" s="120"/>
      <c r="M43" s="121"/>
      <c r="N43" s="122"/>
      <c r="O43" s="121"/>
      <c r="P43" s="123">
        <f>+P41+P34+P16</f>
        <v>189131.76666666666</v>
      </c>
      <c r="Q43" s="123">
        <f t="shared" si="0"/>
        <v>5673953</v>
      </c>
    </row>
    <row r="44" spans="1:17" x14ac:dyDescent="0.25">
      <c r="N44" s="124"/>
      <c r="P44" s="125"/>
      <c r="Q44" s="125">
        <f t="shared" si="0"/>
        <v>0</v>
      </c>
    </row>
    <row r="45" spans="1:17" x14ac:dyDescent="0.25">
      <c r="L45" s="74" t="s">
        <v>93</v>
      </c>
      <c r="N45" s="124"/>
      <c r="P45" s="126">
        <f>+P39+P38+P8+P11+P14+P37</f>
        <v>143831.76666666666</v>
      </c>
      <c r="Q45" s="126">
        <f t="shared" si="0"/>
        <v>4314953</v>
      </c>
    </row>
  </sheetData>
  <mergeCells count="4">
    <mergeCell ref="C1:E1"/>
    <mergeCell ref="D2:E2"/>
    <mergeCell ref="P3:Q3"/>
    <mergeCell ref="P2:Q2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C14" sqref="C14"/>
    </sheetView>
  </sheetViews>
  <sheetFormatPr defaultRowHeight="13.2" x14ac:dyDescent="0.25"/>
  <cols>
    <col min="1" max="1" width="17.44140625" bestFit="1" customWidth="1"/>
    <col min="10" max="10" width="19.44140625" style="74" customWidth="1"/>
    <col min="11" max="11" width="28.33203125" style="74" bestFit="1" customWidth="1"/>
    <col min="12" max="12" width="13.109375" style="74" customWidth="1"/>
    <col min="13" max="13" width="1.44140625" style="74" customWidth="1"/>
    <col min="14" max="14" width="9.109375" style="74" customWidth="1"/>
    <col min="15" max="15" width="1" style="74" customWidth="1"/>
    <col min="16" max="17" width="9.109375" style="74" customWidth="1"/>
  </cols>
  <sheetData>
    <row r="1" spans="1:17" x14ac:dyDescent="0.25">
      <c r="B1" s="183" t="s">
        <v>97</v>
      </c>
      <c r="C1" s="184"/>
      <c r="D1" s="185"/>
    </row>
    <row r="2" spans="1:17" x14ac:dyDescent="0.25">
      <c r="B2" s="25">
        <v>1998</v>
      </c>
      <c r="C2" s="186">
        <v>1999</v>
      </c>
      <c r="D2" s="187"/>
      <c r="J2" s="75">
        <v>36861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5">
      <c r="B3" s="25"/>
      <c r="C3" s="27" t="s">
        <v>21</v>
      </c>
      <c r="D3" s="28" t="s">
        <v>22</v>
      </c>
      <c r="J3" s="80" t="s">
        <v>89</v>
      </c>
      <c r="K3" s="81">
        <v>31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5">
      <c r="A4" s="5" t="s">
        <v>2</v>
      </c>
      <c r="B4" s="26">
        <v>355</v>
      </c>
      <c r="C4" s="31">
        <v>360</v>
      </c>
      <c r="D4" s="127">
        <v>362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5">
      <c r="A5" s="5" t="s">
        <v>4</v>
      </c>
      <c r="B5" s="26">
        <v>65</v>
      </c>
      <c r="C5" s="31">
        <v>67</v>
      </c>
      <c r="D5" s="127">
        <v>65</v>
      </c>
      <c r="J5" s="93"/>
      <c r="K5" s="87"/>
      <c r="L5" s="87"/>
      <c r="M5" s="88"/>
      <c r="N5" s="89"/>
      <c r="O5" s="90"/>
      <c r="P5" s="87"/>
      <c r="Q5" s="87"/>
    </row>
    <row r="6" spans="1:17" x14ac:dyDescent="0.25">
      <c r="A6" s="5" t="s">
        <v>5</v>
      </c>
      <c r="B6" s="26">
        <v>45</v>
      </c>
      <c r="C6" s="31">
        <v>40</v>
      </c>
      <c r="D6" s="127">
        <v>42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5">
      <c r="A7" s="5" t="s">
        <v>6</v>
      </c>
      <c r="B7" s="26">
        <v>55</v>
      </c>
      <c r="C7" s="31">
        <v>54</v>
      </c>
      <c r="D7" s="127">
        <v>53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5">
      <c r="A8" s="5"/>
      <c r="B8" s="26"/>
      <c r="C8" s="31"/>
      <c r="D8" s="127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325500</v>
      </c>
    </row>
    <row r="9" spans="1:17" x14ac:dyDescent="0.25">
      <c r="A9" s="33"/>
      <c r="B9" s="26"/>
      <c r="C9" s="31"/>
      <c r="D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5">
      <c r="A10" s="33" t="s">
        <v>8</v>
      </c>
      <c r="B10" s="35">
        <v>193.77</v>
      </c>
      <c r="C10" s="36">
        <v>184.178</v>
      </c>
      <c r="D10" s="37">
        <v>205.76300000000001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7750</v>
      </c>
    </row>
    <row r="11" spans="1:17" x14ac:dyDescent="0.25">
      <c r="A11" s="33" t="s">
        <v>9</v>
      </c>
      <c r="B11" s="35">
        <v>13.2</v>
      </c>
      <c r="C11" s="36">
        <v>15.323</v>
      </c>
      <c r="D11" s="37">
        <v>10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155000</v>
      </c>
    </row>
    <row r="12" spans="1:17" x14ac:dyDescent="0.25">
      <c r="A12" s="12" t="s">
        <v>10</v>
      </c>
      <c r="B12" s="14">
        <f>+B10+B11</f>
        <v>206.97</v>
      </c>
      <c r="C12" s="39">
        <f>+C10+C11</f>
        <v>199.501</v>
      </c>
      <c r="D12" s="19">
        <f>+D10+D11</f>
        <v>215.76300000000001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488250</v>
      </c>
    </row>
    <row r="13" spans="1:17" x14ac:dyDescent="0.25">
      <c r="A13" s="9" t="s">
        <v>11</v>
      </c>
      <c r="B13" s="11">
        <v>57.2</v>
      </c>
      <c r="C13" s="41">
        <v>54.378999999999998</v>
      </c>
      <c r="D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8" thickBot="1" x14ac:dyDescent="0.3">
      <c r="A14" s="16" t="s">
        <v>12</v>
      </c>
      <c r="B14" s="17">
        <f>+B13+B12</f>
        <v>264.17</v>
      </c>
      <c r="C14" s="43">
        <f>+C13+C12</f>
        <v>253.88</v>
      </c>
      <c r="D14" s="44">
        <f>+D13+D12</f>
        <v>261.06299999999999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207442+(132592/31)</f>
        <v>211719.16129032258</v>
      </c>
      <c r="Q14" s="99">
        <f t="shared" si="0"/>
        <v>6563294</v>
      </c>
    </row>
    <row r="15" spans="1:17" x14ac:dyDescent="0.25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3.8" thickBot="1" x14ac:dyDescent="0.3">
      <c r="J16" s="109" t="s">
        <v>10</v>
      </c>
      <c r="K16" s="110"/>
      <c r="L16" s="111"/>
      <c r="M16" s="112"/>
      <c r="N16" s="113"/>
      <c r="O16" s="112"/>
      <c r="P16" s="114">
        <f>+P14+P12</f>
        <v>227469.16129032258</v>
      </c>
      <c r="Q16" s="114">
        <f t="shared" si="0"/>
        <v>7051544</v>
      </c>
    </row>
    <row r="17" spans="1:17" ht="15.6" x14ac:dyDescent="0.3">
      <c r="A17" s="128" t="s">
        <v>98</v>
      </c>
      <c r="B17" s="46"/>
      <c r="C17" s="46"/>
      <c r="D17" s="46"/>
      <c r="E17" s="46"/>
      <c r="F17" s="46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7.399999999999999" x14ac:dyDescent="0.3">
      <c r="A18" s="66"/>
      <c r="B18" s="49"/>
      <c r="C18" s="129">
        <v>1994</v>
      </c>
      <c r="D18" s="130"/>
      <c r="E18" s="129">
        <v>1995</v>
      </c>
      <c r="F18" s="129">
        <v>1996</v>
      </c>
      <c r="G18">
        <v>1997</v>
      </c>
      <c r="H18">
        <v>1998</v>
      </c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5.6" x14ac:dyDescent="0.3">
      <c r="A19" s="131" t="s">
        <v>24</v>
      </c>
      <c r="B19" s="132"/>
      <c r="C19" s="49"/>
      <c r="D19" s="49"/>
      <c r="E19" s="49"/>
      <c r="F19" s="49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6" x14ac:dyDescent="0.3">
      <c r="A20" s="133"/>
      <c r="B20" s="56"/>
      <c r="C20" s="134"/>
      <c r="D20" s="135"/>
      <c r="E20" s="135"/>
      <c r="F20" s="135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7750</v>
      </c>
    </row>
    <row r="21" spans="1:17" ht="15.6" x14ac:dyDescent="0.3">
      <c r="A21" s="136" t="s">
        <v>26</v>
      </c>
      <c r="B21" s="56"/>
      <c r="C21" s="137"/>
      <c r="D21" s="138"/>
      <c r="E21" s="138"/>
      <c r="F21" s="138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620000</v>
      </c>
    </row>
    <row r="22" spans="1:17" ht="15.6" x14ac:dyDescent="0.3">
      <c r="A22" s="61" t="s">
        <v>2</v>
      </c>
      <c r="B22" s="139"/>
      <c r="C22" s="63">
        <v>274.5</v>
      </c>
      <c r="D22" s="140"/>
      <c r="E22" s="63">
        <v>307.5</v>
      </c>
      <c r="F22" s="63">
        <v>283.5</v>
      </c>
      <c r="G22">
        <v>461.5</v>
      </c>
      <c r="H22">
        <v>354.5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310000</v>
      </c>
    </row>
    <row r="23" spans="1:17" ht="15.6" x14ac:dyDescent="0.3">
      <c r="A23" s="61" t="s">
        <v>3</v>
      </c>
      <c r="B23" s="139"/>
      <c r="C23" s="63">
        <v>32.5</v>
      </c>
      <c r="D23" s="140"/>
      <c r="E23" s="63">
        <v>63.5</v>
      </c>
      <c r="F23" s="63">
        <v>48.5</v>
      </c>
      <c r="G23">
        <v>0</v>
      </c>
      <c r="H23">
        <v>47.5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6" x14ac:dyDescent="0.3">
      <c r="A24" s="61" t="s">
        <v>27</v>
      </c>
      <c r="B24" s="139"/>
      <c r="C24" s="63">
        <v>66.099999999999994</v>
      </c>
      <c r="D24" s="140"/>
      <c r="E24" s="63">
        <v>66.5</v>
      </c>
      <c r="F24" s="63">
        <v>68</v>
      </c>
      <c r="G24">
        <v>61.4</v>
      </c>
      <c r="H24">
        <v>65.099999999999994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ht="15.6" x14ac:dyDescent="0.3">
      <c r="A25" s="61" t="s">
        <v>28</v>
      </c>
      <c r="B25" s="139"/>
      <c r="C25" s="63">
        <v>48.3</v>
      </c>
      <c r="D25" s="140"/>
      <c r="E25" s="63">
        <v>47.7</v>
      </c>
      <c r="F25" s="63">
        <v>46.8</v>
      </c>
      <c r="G25">
        <v>38.799999999999997</v>
      </c>
      <c r="H25">
        <v>45.1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ht="15.6" x14ac:dyDescent="0.3">
      <c r="A26" s="61" t="s">
        <v>29</v>
      </c>
      <c r="B26" s="139"/>
      <c r="C26" s="63">
        <v>57.2</v>
      </c>
      <c r="D26" s="140"/>
      <c r="E26" s="63">
        <v>57.1</v>
      </c>
      <c r="F26" s="63">
        <v>57.4</v>
      </c>
      <c r="G26">
        <v>50.1</v>
      </c>
      <c r="H26">
        <v>55.1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937750</v>
      </c>
    </row>
    <row r="27" spans="1:17" ht="15.6" x14ac:dyDescent="0.3">
      <c r="A27" s="61" t="s">
        <v>30</v>
      </c>
      <c r="B27" s="141"/>
      <c r="C27" s="63" t="s">
        <v>99</v>
      </c>
      <c r="D27" s="142"/>
      <c r="E27" s="63" t="s">
        <v>100</v>
      </c>
      <c r="F27" s="63" t="s">
        <v>101</v>
      </c>
      <c r="G27" t="s">
        <v>102</v>
      </c>
      <c r="H27" t="s">
        <v>103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ht="15.6" x14ac:dyDescent="0.3">
      <c r="A28" s="61" t="s">
        <v>35</v>
      </c>
      <c r="B28" s="141"/>
      <c r="C28" s="63" t="s">
        <v>104</v>
      </c>
      <c r="D28" s="142"/>
      <c r="E28" s="63" t="s">
        <v>105</v>
      </c>
      <c r="F28" s="63" t="s">
        <v>106</v>
      </c>
      <c r="G28" t="s">
        <v>107</v>
      </c>
      <c r="H28" t="s">
        <v>108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124000</v>
      </c>
    </row>
    <row r="29" spans="1:17" x14ac:dyDescent="0.25">
      <c r="A29" s="143"/>
      <c r="B29" s="49"/>
      <c r="C29" s="4"/>
      <c r="D29" s="4"/>
      <c r="E29" s="4"/>
      <c r="F29" s="4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248000</v>
      </c>
    </row>
    <row r="30" spans="1:17" x14ac:dyDescent="0.25">
      <c r="A30" s="59" t="s">
        <v>41</v>
      </c>
      <c r="B30" s="49"/>
      <c r="C30" s="4"/>
      <c r="D30" s="4"/>
      <c r="E30" s="4"/>
      <c r="F30" s="4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86800</v>
      </c>
    </row>
    <row r="31" spans="1:17" ht="15.6" x14ac:dyDescent="0.3">
      <c r="A31" s="61" t="s">
        <v>10</v>
      </c>
      <c r="B31" s="139"/>
      <c r="C31" s="144">
        <v>180.97197548387098</v>
      </c>
      <c r="D31" s="144"/>
      <c r="E31" s="144">
        <v>186.50624096774195</v>
      </c>
      <c r="F31" s="144">
        <v>276.97469580645162</v>
      </c>
      <c r="G31">
        <v>309.26962709677417</v>
      </c>
      <c r="H31">
        <v>193.7735716129032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ht="15.6" x14ac:dyDescent="0.3">
      <c r="A32" s="61" t="s">
        <v>42</v>
      </c>
      <c r="B32" s="139"/>
      <c r="C32" s="144">
        <v>7.0449999999999999</v>
      </c>
      <c r="D32" s="144"/>
      <c r="E32" s="144">
        <v>9.52</v>
      </c>
      <c r="F32" s="144">
        <v>12.52</v>
      </c>
      <c r="G32">
        <v>13.906000000000001</v>
      </c>
      <c r="H32">
        <v>13.2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458800</v>
      </c>
    </row>
    <row r="33" spans="1:17" ht="15.6" x14ac:dyDescent="0.3">
      <c r="A33" s="61" t="s">
        <v>43</v>
      </c>
      <c r="B33" s="139"/>
      <c r="C33" s="144">
        <v>20</v>
      </c>
      <c r="D33" s="144"/>
      <c r="E33" s="144">
        <v>29.28125806451613</v>
      </c>
      <c r="F33" s="144">
        <v>67.494935483870975</v>
      </c>
      <c r="G33">
        <v>40.075064516129032</v>
      </c>
      <c r="H33">
        <v>6.3140645161290321</v>
      </c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ht="15.6" x14ac:dyDescent="0.3">
      <c r="A34" s="61" t="s">
        <v>44</v>
      </c>
      <c r="B34" s="139"/>
      <c r="C34" s="144">
        <v>168.01697548387097</v>
      </c>
      <c r="D34" s="144"/>
      <c r="E34" s="144">
        <v>166.74498290322583</v>
      </c>
      <c r="F34" s="144">
        <v>221.99976032258064</v>
      </c>
      <c r="G34">
        <v>283.10056258064515</v>
      </c>
      <c r="H34">
        <v>200.65950709677415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1396550</v>
      </c>
    </row>
    <row r="35" spans="1:17" ht="15.6" x14ac:dyDescent="0.3">
      <c r="A35" s="61"/>
      <c r="B35" s="139"/>
      <c r="C35" s="144"/>
      <c r="D35" s="144"/>
      <c r="E35" s="144"/>
      <c r="F35" s="144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ht="15.6" x14ac:dyDescent="0.3">
      <c r="A36" s="61" t="s">
        <v>45</v>
      </c>
      <c r="B36" s="139"/>
      <c r="C36" s="145">
        <v>48.975000000000001</v>
      </c>
      <c r="D36" s="144"/>
      <c r="E36" s="144">
        <v>52.451999999999998</v>
      </c>
      <c r="F36" s="144">
        <v>54.741999999999997</v>
      </c>
      <c r="G36">
        <v>58.685000000000002</v>
      </c>
      <c r="H36">
        <v>57.204999999999998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ht="15.6" x14ac:dyDescent="0.3">
      <c r="A37" s="61"/>
      <c r="B37" s="139"/>
      <c r="C37" s="144"/>
      <c r="D37" s="144"/>
      <c r="E37" s="144"/>
      <c r="F37" s="144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2494</v>
      </c>
      <c r="Q37" s="99">
        <f t="shared" si="0"/>
        <v>77314</v>
      </c>
    </row>
    <row r="38" spans="1:17" ht="16.2" thickBot="1" x14ac:dyDescent="0.35">
      <c r="A38" s="70" t="s">
        <v>46</v>
      </c>
      <c r="B38" s="146"/>
      <c r="C38" s="147">
        <v>216.99197548387096</v>
      </c>
      <c r="D38" s="147"/>
      <c r="E38" s="147">
        <v>219.19698290322583</v>
      </c>
      <c r="F38" s="147">
        <v>276.74176032258066</v>
      </c>
      <c r="G38">
        <v>341.78556258064515</v>
      </c>
      <c r="H38">
        <v>257.86450709677416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3991</v>
      </c>
      <c r="Q38" s="99">
        <f t="shared" si="0"/>
        <v>123721</v>
      </c>
    </row>
    <row r="39" spans="1:17" x14ac:dyDescent="0.25"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3658</v>
      </c>
      <c r="Q39" s="99">
        <f t="shared" si="0"/>
        <v>113398</v>
      </c>
    </row>
    <row r="40" spans="1:17" x14ac:dyDescent="0.25"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5">
      <c r="J41" s="109" t="s">
        <v>42</v>
      </c>
      <c r="K41" s="110"/>
      <c r="L41" s="110"/>
      <c r="M41" s="112"/>
      <c r="N41" s="113"/>
      <c r="O41" s="112"/>
      <c r="P41" s="114">
        <f>SUM(P37:P40)</f>
        <v>10143</v>
      </c>
      <c r="Q41" s="114">
        <f t="shared" si="0"/>
        <v>314433</v>
      </c>
    </row>
    <row r="42" spans="1:17" x14ac:dyDescent="0.25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5">
      <c r="J43" s="119" t="s">
        <v>48</v>
      </c>
      <c r="K43" s="120"/>
      <c r="L43" s="120"/>
      <c r="M43" s="121"/>
      <c r="N43" s="122"/>
      <c r="O43" s="121"/>
      <c r="P43" s="123">
        <f>+P41+P34+P16</f>
        <v>282662.16129032255</v>
      </c>
      <c r="Q43" s="123">
        <f t="shared" si="0"/>
        <v>8762526.9999999981</v>
      </c>
    </row>
    <row r="44" spans="1:17" x14ac:dyDescent="0.25">
      <c r="N44" s="124"/>
      <c r="P44" s="125"/>
      <c r="Q44" s="125">
        <f t="shared" si="0"/>
        <v>0</v>
      </c>
    </row>
    <row r="45" spans="1:17" x14ac:dyDescent="0.25">
      <c r="L45" s="74" t="s">
        <v>93</v>
      </c>
      <c r="N45" s="124"/>
      <c r="P45" s="126">
        <f>+P39+P38+P8+P11+P14+P37</f>
        <v>237362.16129032258</v>
      </c>
      <c r="Q45" s="126">
        <f t="shared" si="0"/>
        <v>7358227</v>
      </c>
    </row>
  </sheetData>
  <mergeCells count="4">
    <mergeCell ref="B1:D1"/>
    <mergeCell ref="C2:D2"/>
    <mergeCell ref="P2:Q2"/>
    <mergeCell ref="P3:Q3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/>
  </sheetViews>
  <sheetFormatPr defaultRowHeight="13.2" x14ac:dyDescent="0.25"/>
  <cols>
    <col min="1" max="1" width="17.44140625" bestFit="1" customWidth="1"/>
    <col min="6" max="6" width="7.5546875" bestFit="1" customWidth="1"/>
    <col min="8" max="8" width="0.88671875" customWidth="1"/>
    <col min="10" max="10" width="19.44140625" style="74" customWidth="1"/>
    <col min="11" max="11" width="28.33203125" style="74" customWidth="1"/>
    <col min="12" max="12" width="13.109375" style="74" customWidth="1"/>
    <col min="13" max="13" width="1.44140625" style="74" customWidth="1"/>
    <col min="14" max="14" width="9.109375" style="74" customWidth="1"/>
    <col min="15" max="15" width="1" style="74" customWidth="1"/>
    <col min="16" max="16" width="9.109375" style="74" customWidth="1"/>
    <col min="17" max="17" width="9.88671875" style="74" bestFit="1" customWidth="1"/>
  </cols>
  <sheetData>
    <row r="1" spans="1:17" x14ac:dyDescent="0.25">
      <c r="B1" s="183" t="s">
        <v>109</v>
      </c>
      <c r="C1" s="184"/>
      <c r="D1" s="184"/>
    </row>
    <row r="2" spans="1:17" x14ac:dyDescent="0.25">
      <c r="B2" s="25">
        <v>1999</v>
      </c>
      <c r="C2" s="186">
        <v>2000</v>
      </c>
      <c r="D2" s="187"/>
      <c r="J2" s="75">
        <v>36892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5">
      <c r="B3" s="25"/>
      <c r="C3" s="27" t="s">
        <v>21</v>
      </c>
      <c r="D3" s="28" t="s">
        <v>22</v>
      </c>
      <c r="J3" s="80" t="s">
        <v>89</v>
      </c>
      <c r="K3" s="81">
        <v>31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5">
      <c r="A4" s="5" t="s">
        <v>2</v>
      </c>
      <c r="B4" s="26">
        <v>282</v>
      </c>
      <c r="C4" s="31">
        <v>308</v>
      </c>
      <c r="D4" s="127">
        <v>442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5">
      <c r="A5" s="5" t="s">
        <v>4</v>
      </c>
      <c r="B5" s="26">
        <v>69</v>
      </c>
      <c r="C5" s="31">
        <v>67</v>
      </c>
      <c r="D5" s="127">
        <v>62</v>
      </c>
      <c r="J5" s="93"/>
      <c r="K5" s="87"/>
      <c r="L5" s="87"/>
      <c r="M5" s="88"/>
      <c r="N5" s="89"/>
      <c r="O5" s="90"/>
      <c r="P5" s="87"/>
      <c r="Q5" s="87"/>
    </row>
    <row r="6" spans="1:17" x14ac:dyDescent="0.25">
      <c r="A6" s="5" t="s">
        <v>5</v>
      </c>
      <c r="B6" s="30">
        <v>45.1</v>
      </c>
      <c r="C6" s="31">
        <v>46</v>
      </c>
      <c r="D6" s="32">
        <v>40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5">
      <c r="A7" s="5" t="s">
        <v>6</v>
      </c>
      <c r="B7" s="26">
        <v>57</v>
      </c>
      <c r="C7" s="31">
        <v>56</v>
      </c>
      <c r="D7" s="127">
        <v>51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5">
      <c r="A8" s="5"/>
      <c r="B8" s="26"/>
      <c r="C8" s="31"/>
      <c r="D8" s="127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325500</v>
      </c>
    </row>
    <row r="9" spans="1:17" x14ac:dyDescent="0.25">
      <c r="A9" s="33"/>
      <c r="B9" s="26"/>
      <c r="C9" s="31"/>
      <c r="D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5">
      <c r="A10" s="33" t="s">
        <v>8</v>
      </c>
      <c r="B10" s="35">
        <v>153.68899999999999</v>
      </c>
      <c r="C10" s="36">
        <v>177</v>
      </c>
      <c r="D10" s="37">
        <v>255.90199999999999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7750</v>
      </c>
    </row>
    <row r="11" spans="1:17" x14ac:dyDescent="0.25">
      <c r="A11" s="33" t="s">
        <v>9</v>
      </c>
      <c r="B11" s="35">
        <v>11.218999999999999</v>
      </c>
      <c r="C11" s="36">
        <v>15</v>
      </c>
      <c r="D11" s="37">
        <v>13.244999999999999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155000</v>
      </c>
    </row>
    <row r="12" spans="1:17" x14ac:dyDescent="0.25">
      <c r="A12" s="12" t="s">
        <v>10</v>
      </c>
      <c r="B12" s="14">
        <v>164.90799999999999</v>
      </c>
      <c r="C12" s="39">
        <v>192</v>
      </c>
      <c r="D12" s="19">
        <v>269.14699999999999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488250</v>
      </c>
    </row>
    <row r="13" spans="1:17" x14ac:dyDescent="0.25">
      <c r="A13" s="9" t="s">
        <v>11</v>
      </c>
      <c r="B13" s="11">
        <v>58.575000000000003</v>
      </c>
      <c r="C13" s="41">
        <v>53</v>
      </c>
      <c r="D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8" thickBot="1" x14ac:dyDescent="0.3">
      <c r="A14" s="16" t="s">
        <v>12</v>
      </c>
      <c r="B14" s="17">
        <v>223.483</v>
      </c>
      <c r="C14" s="43">
        <v>245</v>
      </c>
      <c r="D14" s="44">
        <v>314.447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258043+(162168/K3)</f>
        <v>263274.22580645164</v>
      </c>
      <c r="Q14" s="99">
        <f t="shared" si="0"/>
        <v>8161501.0000000009</v>
      </c>
    </row>
    <row r="15" spans="1:17" ht="13.8" thickBot="1" x14ac:dyDescent="0.3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5.6" x14ac:dyDescent="0.3">
      <c r="A16" s="45" t="s">
        <v>110</v>
      </c>
      <c r="B16" s="46"/>
      <c r="C16" s="46"/>
      <c r="D16" s="46"/>
      <c r="E16" s="46"/>
      <c r="F16" s="46"/>
      <c r="G16" s="46"/>
      <c r="J16" s="109" t="s">
        <v>10</v>
      </c>
      <c r="K16" s="110"/>
      <c r="L16" s="111"/>
      <c r="M16" s="112"/>
      <c r="N16" s="113"/>
      <c r="O16" s="112"/>
      <c r="P16" s="114">
        <f>+P14+P12</f>
        <v>279024.22580645164</v>
      </c>
      <c r="Q16" s="114">
        <f t="shared" si="0"/>
        <v>8649751</v>
      </c>
    </row>
    <row r="17" spans="1:17" ht="15.6" x14ac:dyDescent="0.3">
      <c r="A17" s="48"/>
      <c r="B17" s="49"/>
      <c r="C17" s="49"/>
      <c r="D17" s="49"/>
      <c r="E17" s="49"/>
      <c r="F17" s="49"/>
      <c r="G17" s="49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7.399999999999999" x14ac:dyDescent="0.3">
      <c r="A18" s="51"/>
      <c r="B18" s="49"/>
      <c r="C18" s="49"/>
      <c r="D18" s="52">
        <v>1996</v>
      </c>
      <c r="E18" s="52">
        <v>1997</v>
      </c>
      <c r="F18" s="52">
        <v>1998</v>
      </c>
      <c r="G18" s="52">
        <v>1999</v>
      </c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7.399999999999999" x14ac:dyDescent="0.3">
      <c r="A19" s="53" t="s">
        <v>24</v>
      </c>
      <c r="B19" s="52"/>
      <c r="C19" s="52"/>
      <c r="D19" s="52"/>
      <c r="E19" s="52"/>
      <c r="F19" s="52"/>
      <c r="G19" s="52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6" x14ac:dyDescent="0.3">
      <c r="A20" s="54"/>
      <c r="B20" s="55"/>
      <c r="C20" s="55"/>
      <c r="D20" s="56"/>
      <c r="E20" s="56"/>
      <c r="F20" s="56"/>
      <c r="G20" s="148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7750</v>
      </c>
    </row>
    <row r="21" spans="1:17" ht="15.6" x14ac:dyDescent="0.3">
      <c r="A21" s="58"/>
      <c r="B21" s="59" t="s">
        <v>26</v>
      </c>
      <c r="C21" s="55"/>
      <c r="D21" s="56"/>
      <c r="E21" s="56"/>
      <c r="F21" s="56"/>
      <c r="G21" s="148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620000</v>
      </c>
    </row>
    <row r="22" spans="1:17" ht="15.6" x14ac:dyDescent="0.3">
      <c r="A22" s="61" t="s">
        <v>2</v>
      </c>
      <c r="B22" s="62"/>
      <c r="C22" s="63"/>
      <c r="D22" s="63">
        <v>415.5</v>
      </c>
      <c r="E22" s="63">
        <v>462.5</v>
      </c>
      <c r="F22" s="63">
        <v>260</v>
      </c>
      <c r="G22" s="63">
        <v>282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310000</v>
      </c>
    </row>
    <row r="23" spans="1:17" ht="15.6" x14ac:dyDescent="0.3">
      <c r="A23" s="61" t="s">
        <v>3</v>
      </c>
      <c r="B23" s="62"/>
      <c r="C23" s="63"/>
      <c r="D23" s="63">
        <v>14</v>
      </c>
      <c r="E23" s="63">
        <v>21.5</v>
      </c>
      <c r="F23" s="63">
        <v>15</v>
      </c>
      <c r="G23" s="63">
        <v>35.5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6" x14ac:dyDescent="0.3">
      <c r="A24" s="61" t="s">
        <v>27</v>
      </c>
      <c r="B24" s="62"/>
      <c r="C24" s="63"/>
      <c r="D24" s="63">
        <v>64.5</v>
      </c>
      <c r="E24" s="63">
        <v>59.9</v>
      </c>
      <c r="F24" s="63">
        <v>67.5</v>
      </c>
      <c r="G24" s="63">
        <v>69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ht="15.6" x14ac:dyDescent="0.3">
      <c r="A25" s="61" t="s">
        <v>28</v>
      </c>
      <c r="B25" s="62"/>
      <c r="C25" s="63"/>
      <c r="D25" s="63">
        <v>39.5</v>
      </c>
      <c r="E25" s="63">
        <v>41.6</v>
      </c>
      <c r="F25" s="63">
        <v>46.7</v>
      </c>
      <c r="G25" s="63">
        <v>45.1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ht="15.6" x14ac:dyDescent="0.3">
      <c r="A26" s="61" t="s">
        <v>29</v>
      </c>
      <c r="B26" s="62"/>
      <c r="C26" s="63"/>
      <c r="D26" s="63">
        <v>52</v>
      </c>
      <c r="E26" s="63">
        <v>50.8</v>
      </c>
      <c r="F26" s="63">
        <v>57.1</v>
      </c>
      <c r="G26" s="63">
        <v>57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937750</v>
      </c>
    </row>
    <row r="27" spans="1:17" ht="15.6" x14ac:dyDescent="0.3">
      <c r="A27" s="61" t="s">
        <v>30</v>
      </c>
      <c r="B27" s="62"/>
      <c r="C27" s="63"/>
      <c r="D27" s="65" t="s">
        <v>111</v>
      </c>
      <c r="E27" s="65" t="s">
        <v>112</v>
      </c>
      <c r="F27" s="65" t="s">
        <v>113</v>
      </c>
      <c r="G27" s="65" t="s">
        <v>114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ht="15.6" x14ac:dyDescent="0.3">
      <c r="A28" s="61" t="s">
        <v>35</v>
      </c>
      <c r="B28" s="62"/>
      <c r="C28" s="63"/>
      <c r="D28" s="65" t="s">
        <v>115</v>
      </c>
      <c r="E28" s="65" t="s">
        <v>116</v>
      </c>
      <c r="F28" s="65" t="s">
        <v>117</v>
      </c>
      <c r="G28" s="65" t="s">
        <v>118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124000</v>
      </c>
    </row>
    <row r="29" spans="1:17" x14ac:dyDescent="0.25">
      <c r="A29" s="66"/>
      <c r="B29" s="49"/>
      <c r="C29" s="49"/>
      <c r="D29" s="49"/>
      <c r="E29" s="49"/>
      <c r="F29" s="49"/>
      <c r="G29" s="49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248000</v>
      </c>
    </row>
    <row r="30" spans="1:17" x14ac:dyDescent="0.25">
      <c r="A30" s="59" t="s">
        <v>41</v>
      </c>
      <c r="B30" s="49"/>
      <c r="C30" s="49"/>
      <c r="D30" s="49"/>
      <c r="E30" s="49"/>
      <c r="F30" s="49"/>
      <c r="G30" s="49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86800</v>
      </c>
    </row>
    <row r="31" spans="1:17" x14ac:dyDescent="0.25">
      <c r="A31" s="61" t="s">
        <v>10</v>
      </c>
      <c r="B31" s="68"/>
      <c r="C31" s="69"/>
      <c r="D31" s="69">
        <v>324</v>
      </c>
      <c r="E31" s="69">
        <v>346</v>
      </c>
      <c r="F31" s="69">
        <v>173</v>
      </c>
      <c r="G31" s="69">
        <v>154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5">
      <c r="A32" s="61" t="s">
        <v>42</v>
      </c>
      <c r="B32" s="68"/>
      <c r="C32" s="69"/>
      <c r="D32" s="69">
        <v>12</v>
      </c>
      <c r="E32" s="69">
        <v>18</v>
      </c>
      <c r="F32" s="69">
        <v>11</v>
      </c>
      <c r="G32" s="69">
        <v>11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458800</v>
      </c>
    </row>
    <row r="33" spans="1:17" x14ac:dyDescent="0.25">
      <c r="A33" s="61" t="s">
        <v>44</v>
      </c>
      <c r="B33" s="68"/>
      <c r="C33" s="69"/>
      <c r="D33" s="69">
        <v>336</v>
      </c>
      <c r="E33" s="69">
        <v>364</v>
      </c>
      <c r="F33" s="69">
        <v>184</v>
      </c>
      <c r="G33" s="69">
        <v>165</v>
      </c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5">
      <c r="A34" s="61" t="s">
        <v>47</v>
      </c>
      <c r="B34" s="68"/>
      <c r="C34" s="69"/>
      <c r="D34" s="69">
        <v>80</v>
      </c>
      <c r="E34" s="69">
        <v>32</v>
      </c>
      <c r="F34" s="69">
        <v>16</v>
      </c>
      <c r="G34" s="69">
        <v>0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1396550</v>
      </c>
    </row>
    <row r="35" spans="1:17" x14ac:dyDescent="0.25">
      <c r="A35" s="61"/>
      <c r="B35" s="68"/>
      <c r="C35" s="69"/>
      <c r="D35" s="69"/>
      <c r="E35" s="69"/>
      <c r="F35" s="69"/>
      <c r="G35" s="69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5">
      <c r="A36" s="61" t="s">
        <v>45</v>
      </c>
      <c r="B36" s="68"/>
      <c r="C36" s="69"/>
      <c r="D36" s="69">
        <v>56</v>
      </c>
      <c r="E36" s="69">
        <v>56</v>
      </c>
      <c r="F36" s="69">
        <v>59</v>
      </c>
      <c r="G36" s="69">
        <v>59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5">
      <c r="A37" s="61"/>
      <c r="B37" s="68"/>
      <c r="C37" s="69"/>
      <c r="D37" s="69"/>
      <c r="E37" s="69"/>
      <c r="F37" s="69"/>
      <c r="G37" s="69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3289</v>
      </c>
      <c r="Q37" s="99">
        <f t="shared" si="0"/>
        <v>101959</v>
      </c>
    </row>
    <row r="38" spans="1:17" ht="13.8" thickBot="1" x14ac:dyDescent="0.3">
      <c r="A38" s="70" t="s">
        <v>46</v>
      </c>
      <c r="B38" s="71"/>
      <c r="C38" s="72"/>
      <c r="D38" s="72">
        <v>392</v>
      </c>
      <c r="E38" s="72">
        <v>420</v>
      </c>
      <c r="F38" s="72">
        <v>243</v>
      </c>
      <c r="G38" s="72">
        <v>224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5263</v>
      </c>
      <c r="Q38" s="99">
        <f t="shared" si="0"/>
        <v>163153</v>
      </c>
    </row>
    <row r="39" spans="1:17" x14ac:dyDescent="0.25"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4825</v>
      </c>
      <c r="Q39" s="99">
        <f t="shared" si="0"/>
        <v>149575</v>
      </c>
    </row>
    <row r="40" spans="1:17" x14ac:dyDescent="0.25"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5">
      <c r="J41" s="109" t="s">
        <v>42</v>
      </c>
      <c r="K41" s="110"/>
      <c r="L41" s="110"/>
      <c r="M41" s="112"/>
      <c r="N41" s="113"/>
      <c r="O41" s="112"/>
      <c r="P41" s="114">
        <f>SUM(P37:P40)</f>
        <v>13377</v>
      </c>
      <c r="Q41" s="114">
        <f t="shared" si="0"/>
        <v>414687</v>
      </c>
    </row>
    <row r="42" spans="1:17" x14ac:dyDescent="0.25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5">
      <c r="J43" s="119" t="s">
        <v>48</v>
      </c>
      <c r="K43" s="120"/>
      <c r="L43" s="120"/>
      <c r="M43" s="121"/>
      <c r="N43" s="122"/>
      <c r="O43" s="121"/>
      <c r="P43" s="123">
        <f>+P41+P34+P16</f>
        <v>337451.22580645164</v>
      </c>
      <c r="Q43" s="123">
        <f t="shared" si="0"/>
        <v>10460988</v>
      </c>
    </row>
    <row r="44" spans="1:17" x14ac:dyDescent="0.25">
      <c r="N44" s="124"/>
      <c r="P44" s="125"/>
      <c r="Q44" s="125">
        <f t="shared" si="0"/>
        <v>0</v>
      </c>
    </row>
    <row r="45" spans="1:17" x14ac:dyDescent="0.25">
      <c r="L45" s="74" t="s">
        <v>93</v>
      </c>
      <c r="N45" s="124"/>
      <c r="P45" s="126">
        <f>+P39+P38+P8+P11+P14+P37</f>
        <v>292151.22580645164</v>
      </c>
      <c r="Q45" s="126">
        <f t="shared" si="0"/>
        <v>9056688</v>
      </c>
    </row>
  </sheetData>
  <mergeCells count="4">
    <mergeCell ref="B1:D1"/>
    <mergeCell ref="C2:D2"/>
    <mergeCell ref="P2:Q2"/>
    <mergeCell ref="P3:Q3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topLeftCell="A12" workbookViewId="0">
      <selection activeCell="H34" sqref="H34:H36"/>
    </sheetView>
  </sheetViews>
  <sheetFormatPr defaultRowHeight="13.2" x14ac:dyDescent="0.25"/>
  <cols>
    <col min="1" max="1" width="22.5546875" bestFit="1" customWidth="1"/>
    <col min="9" max="9" width="9.109375" style="156" customWidth="1"/>
    <col min="10" max="10" width="19.44140625" style="74" customWidth="1"/>
    <col min="11" max="11" width="28.33203125" style="74" customWidth="1"/>
    <col min="12" max="12" width="13.109375" style="74" customWidth="1"/>
    <col min="13" max="13" width="1.44140625" style="74" customWidth="1"/>
    <col min="14" max="14" width="9.109375" style="74" customWidth="1"/>
    <col min="15" max="15" width="1" style="74" customWidth="1"/>
    <col min="16" max="16" width="9.109375" style="74" customWidth="1"/>
    <col min="17" max="17" width="9.88671875" style="74" customWidth="1"/>
  </cols>
  <sheetData>
    <row r="1" spans="1:17" x14ac:dyDescent="0.25">
      <c r="B1" s="184" t="s">
        <v>119</v>
      </c>
      <c r="C1" s="184"/>
      <c r="D1" s="184"/>
    </row>
    <row r="2" spans="1:17" x14ac:dyDescent="0.25">
      <c r="B2" s="25">
        <v>1999</v>
      </c>
      <c r="C2" s="186">
        <v>2000</v>
      </c>
      <c r="D2" s="187"/>
      <c r="J2" s="75">
        <v>36923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5">
      <c r="B3" s="25"/>
      <c r="C3" s="27" t="s">
        <v>21</v>
      </c>
      <c r="D3" s="28" t="s">
        <v>22</v>
      </c>
      <c r="J3" s="80" t="s">
        <v>89</v>
      </c>
      <c r="K3" s="81">
        <v>28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5">
      <c r="A4" s="5" t="s">
        <v>2</v>
      </c>
      <c r="B4" s="26">
        <v>158</v>
      </c>
      <c r="C4" s="150">
        <v>156.5</v>
      </c>
      <c r="D4" s="127">
        <v>307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5">
      <c r="A5" s="5" t="s">
        <v>4</v>
      </c>
      <c r="B5" s="26">
        <v>74</v>
      </c>
      <c r="C5" s="150">
        <v>73.620689655172413</v>
      </c>
      <c r="D5" s="127">
        <v>65</v>
      </c>
      <c r="J5" s="93"/>
      <c r="K5" s="87"/>
      <c r="L5" s="87"/>
      <c r="M5" s="88"/>
      <c r="N5" s="89"/>
      <c r="O5" s="90"/>
      <c r="P5" s="87"/>
      <c r="Q5" s="87"/>
    </row>
    <row r="6" spans="1:17" x14ac:dyDescent="0.25">
      <c r="A6" s="5" t="s">
        <v>5</v>
      </c>
      <c r="B6" s="30">
        <v>49</v>
      </c>
      <c r="C6" s="150">
        <v>50.137931034482762</v>
      </c>
      <c r="D6" s="32">
        <v>43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5">
      <c r="A7" s="5" t="s">
        <v>6</v>
      </c>
      <c r="B7" s="26">
        <v>61</v>
      </c>
      <c r="C7" s="150">
        <v>61.879310344827587</v>
      </c>
      <c r="D7" s="127">
        <v>54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5">
      <c r="A8" s="5"/>
      <c r="B8" s="26"/>
      <c r="C8" s="150"/>
      <c r="D8" s="127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294000</v>
      </c>
    </row>
    <row r="9" spans="1:17" x14ac:dyDescent="0.25">
      <c r="A9" s="33"/>
      <c r="B9" s="26"/>
      <c r="C9" s="31"/>
      <c r="D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5">
      <c r="A10" s="33" t="s">
        <v>8</v>
      </c>
      <c r="B10" s="35">
        <v>75.53</v>
      </c>
      <c r="C10" s="36">
        <v>148.83199999999999</v>
      </c>
      <c r="D10" s="37">
        <v>188.8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7000</v>
      </c>
    </row>
    <row r="11" spans="1:17" x14ac:dyDescent="0.25">
      <c r="A11" s="33" t="s">
        <v>9</v>
      </c>
      <c r="B11" s="35">
        <v>8.0779999999999994</v>
      </c>
      <c r="C11" s="36">
        <v>8.0169999999999995</v>
      </c>
      <c r="D11" s="37">
        <v>9.3529999999999998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140000</v>
      </c>
    </row>
    <row r="12" spans="1:17" x14ac:dyDescent="0.25">
      <c r="A12" s="12" t="s">
        <v>10</v>
      </c>
      <c r="B12" s="14">
        <f>+B10+B11</f>
        <v>83.608000000000004</v>
      </c>
      <c r="C12" s="39">
        <f>+C10+C11</f>
        <v>156.84899999999999</v>
      </c>
      <c r="D12" s="19">
        <f>+D10+D11</f>
        <v>198.15300000000002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441000</v>
      </c>
    </row>
    <row r="13" spans="1:17" x14ac:dyDescent="0.25">
      <c r="A13" s="9" t="s">
        <v>11</v>
      </c>
      <c r="B13" s="11">
        <v>57.802</v>
      </c>
      <c r="C13" s="41">
        <v>54.255000000000003</v>
      </c>
      <c r="D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8" thickBot="1" x14ac:dyDescent="0.3">
      <c r="A14" s="16" t="s">
        <v>12</v>
      </c>
      <c r="B14" s="17">
        <f>+B13+B12</f>
        <v>141.41</v>
      </c>
      <c r="C14" s="43">
        <f>+C13+C12</f>
        <v>211.10399999999998</v>
      </c>
      <c r="D14" s="44">
        <f>+D13+D12</f>
        <v>243.45300000000003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195783+(113999/K3)</f>
        <v>199854.39285714287</v>
      </c>
      <c r="Q14" s="99">
        <f t="shared" si="0"/>
        <v>5595923</v>
      </c>
    </row>
    <row r="15" spans="1:17" x14ac:dyDescent="0.25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x14ac:dyDescent="0.25">
      <c r="J16" s="109" t="s">
        <v>10</v>
      </c>
      <c r="K16" s="110"/>
      <c r="L16" s="111"/>
      <c r="M16" s="112"/>
      <c r="N16" s="113"/>
      <c r="O16" s="112"/>
      <c r="P16" s="114">
        <f>+P14+P12</f>
        <v>215604.39285714287</v>
      </c>
      <c r="Q16" s="114">
        <f t="shared" si="0"/>
        <v>6036923</v>
      </c>
    </row>
    <row r="17" spans="1:17" x14ac:dyDescent="0.25"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3.8" thickBot="1" x14ac:dyDescent="0.3"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5.6" x14ac:dyDescent="0.3">
      <c r="A19" s="45" t="s">
        <v>120</v>
      </c>
      <c r="B19" s="46"/>
      <c r="C19" s="46"/>
      <c r="D19" s="46"/>
      <c r="E19" s="46"/>
      <c r="F19" s="46"/>
      <c r="G19" s="46"/>
      <c r="H19" s="46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6" x14ac:dyDescent="0.3">
      <c r="A20" s="48"/>
      <c r="B20" s="49"/>
      <c r="C20" s="49"/>
      <c r="D20" s="49"/>
      <c r="E20" s="49"/>
      <c r="F20" s="49"/>
      <c r="G20" s="49"/>
      <c r="H20" s="49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7000</v>
      </c>
    </row>
    <row r="21" spans="1:17" ht="17.399999999999999" x14ac:dyDescent="0.3">
      <c r="A21" s="51"/>
      <c r="B21" s="52">
        <v>1993</v>
      </c>
      <c r="C21" s="52">
        <v>1994</v>
      </c>
      <c r="D21" s="52">
        <v>1995</v>
      </c>
      <c r="E21" s="52">
        <v>1996</v>
      </c>
      <c r="F21" s="52">
        <v>1997</v>
      </c>
      <c r="G21" s="52">
        <v>1998</v>
      </c>
      <c r="H21" s="52">
        <v>1999</v>
      </c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560000</v>
      </c>
    </row>
    <row r="22" spans="1:17" ht="15.6" x14ac:dyDescent="0.3">
      <c r="A22" s="53" t="s">
        <v>24</v>
      </c>
      <c r="B22" s="56"/>
      <c r="C22" s="56"/>
      <c r="D22" s="56"/>
      <c r="E22" s="56"/>
      <c r="F22" s="56"/>
      <c r="G22" s="56"/>
      <c r="H22" s="148"/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280000</v>
      </c>
    </row>
    <row r="23" spans="1:17" ht="15.6" x14ac:dyDescent="0.3">
      <c r="A23" s="58"/>
      <c r="B23" s="56"/>
      <c r="C23" s="56"/>
      <c r="D23" s="56"/>
      <c r="E23" s="56"/>
      <c r="F23" s="56"/>
      <c r="G23" s="56"/>
      <c r="H23" s="148"/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6" x14ac:dyDescent="0.3">
      <c r="A24" s="58"/>
      <c r="B24" s="56"/>
      <c r="C24" s="56"/>
      <c r="D24" s="56"/>
      <c r="E24" s="56"/>
      <c r="F24" s="56"/>
      <c r="G24" s="56"/>
      <c r="H24" s="148"/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x14ac:dyDescent="0.25">
      <c r="A25" s="151" t="s">
        <v>2</v>
      </c>
      <c r="B25" s="152">
        <v>243</v>
      </c>
      <c r="C25" s="152">
        <v>297</v>
      </c>
      <c r="D25" s="152">
        <v>196</v>
      </c>
      <c r="E25" s="152">
        <v>269.5</v>
      </c>
      <c r="F25" s="152">
        <v>291.5</v>
      </c>
      <c r="G25" s="152">
        <v>283</v>
      </c>
      <c r="H25" s="152">
        <v>157.5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x14ac:dyDescent="0.25">
      <c r="A26" s="151" t="s">
        <v>3</v>
      </c>
      <c r="B26" s="152">
        <v>8.5</v>
      </c>
      <c r="C26" s="152">
        <v>23.5</v>
      </c>
      <c r="D26" s="152">
        <v>19.5</v>
      </c>
      <c r="E26" s="152">
        <v>85.5</v>
      </c>
      <c r="F26" s="152">
        <v>20</v>
      </c>
      <c r="G26" s="152">
        <v>5.5</v>
      </c>
      <c r="H26" s="152">
        <v>57.5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847000</v>
      </c>
    </row>
    <row r="27" spans="1:17" x14ac:dyDescent="0.25">
      <c r="A27" s="151" t="s">
        <v>27</v>
      </c>
      <c r="B27" s="152">
        <v>67</v>
      </c>
      <c r="C27" s="152">
        <v>65.5</v>
      </c>
      <c r="D27" s="152">
        <v>69.400000000000006</v>
      </c>
      <c r="E27" s="152">
        <v>69.8</v>
      </c>
      <c r="F27" s="152">
        <v>63.6</v>
      </c>
      <c r="G27" s="152">
        <v>65.7</v>
      </c>
      <c r="H27" s="152">
        <v>73.5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x14ac:dyDescent="0.25">
      <c r="A28" s="151" t="s">
        <v>28</v>
      </c>
      <c r="B28" s="152">
        <v>46.3</v>
      </c>
      <c r="C28" s="152">
        <v>44.9</v>
      </c>
      <c r="D28" s="152">
        <v>48</v>
      </c>
      <c r="E28" s="152">
        <v>47.5</v>
      </c>
      <c r="F28" s="152">
        <v>47</v>
      </c>
      <c r="G28" s="152">
        <v>44.5</v>
      </c>
      <c r="H28" s="152">
        <v>49.4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112000</v>
      </c>
    </row>
    <row r="29" spans="1:17" x14ac:dyDescent="0.25">
      <c r="A29" s="151" t="s">
        <v>29</v>
      </c>
      <c r="B29" s="152">
        <v>56.6</v>
      </c>
      <c r="C29" s="152">
        <v>55.2</v>
      </c>
      <c r="D29" s="152">
        <v>58.7</v>
      </c>
      <c r="E29" s="152">
        <v>58.7</v>
      </c>
      <c r="F29" s="152">
        <v>55.3</v>
      </c>
      <c r="G29" s="152">
        <v>55.1</v>
      </c>
      <c r="H29" s="152">
        <v>61.4</v>
      </c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224000</v>
      </c>
    </row>
    <row r="30" spans="1:17" x14ac:dyDescent="0.25">
      <c r="A30" s="151" t="s">
        <v>30</v>
      </c>
      <c r="B30" s="153" t="s">
        <v>121</v>
      </c>
      <c r="C30" s="153" t="s">
        <v>122</v>
      </c>
      <c r="D30" s="153" t="s">
        <v>123</v>
      </c>
      <c r="E30" s="153" t="s">
        <v>124</v>
      </c>
      <c r="F30" s="153" t="s">
        <v>125</v>
      </c>
      <c r="G30" s="153" t="s">
        <v>102</v>
      </c>
      <c r="H30" s="153" t="s">
        <v>34</v>
      </c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78400</v>
      </c>
    </row>
    <row r="31" spans="1:17" x14ac:dyDescent="0.25">
      <c r="A31" s="151" t="s">
        <v>35</v>
      </c>
      <c r="B31" s="153" t="s">
        <v>126</v>
      </c>
      <c r="C31" s="153" t="s">
        <v>127</v>
      </c>
      <c r="D31" s="153" t="s">
        <v>128</v>
      </c>
      <c r="E31" s="153" t="s">
        <v>129</v>
      </c>
      <c r="F31" s="153" t="s">
        <v>130</v>
      </c>
      <c r="G31" s="153" t="s">
        <v>131</v>
      </c>
      <c r="H31" s="153" t="s">
        <v>132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5">
      <c r="A32" s="66"/>
      <c r="B32" s="49"/>
      <c r="C32" s="49"/>
      <c r="D32" s="49"/>
      <c r="E32" s="49"/>
      <c r="F32" s="49"/>
      <c r="G32" s="49"/>
      <c r="H32" s="49"/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414400</v>
      </c>
    </row>
    <row r="33" spans="1:17" x14ac:dyDescent="0.25">
      <c r="A33" s="59" t="s">
        <v>41</v>
      </c>
      <c r="B33" s="49"/>
      <c r="C33" s="49"/>
      <c r="D33" s="49"/>
      <c r="E33" s="49"/>
      <c r="F33" s="49"/>
      <c r="G33" s="49"/>
      <c r="H33" s="49"/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5">
      <c r="A34" s="151" t="s">
        <v>10</v>
      </c>
      <c r="B34" s="154"/>
      <c r="C34" s="155"/>
      <c r="D34" s="155">
        <v>188</v>
      </c>
      <c r="E34" s="155">
        <v>300</v>
      </c>
      <c r="F34" s="155">
        <v>227</v>
      </c>
      <c r="G34" s="155">
        <v>158</v>
      </c>
      <c r="H34" s="180">
        <v>75.5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1261400</v>
      </c>
    </row>
    <row r="35" spans="1:17" x14ac:dyDescent="0.25">
      <c r="A35" s="151" t="s">
        <v>42</v>
      </c>
      <c r="B35" s="154"/>
      <c r="C35" s="155"/>
      <c r="D35" s="155">
        <v>9</v>
      </c>
      <c r="E35" s="155">
        <v>10</v>
      </c>
      <c r="F35" s="155">
        <v>9</v>
      </c>
      <c r="G35" s="155">
        <v>11</v>
      </c>
      <c r="H35" s="180">
        <v>8</v>
      </c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5">
      <c r="A36" s="151" t="s">
        <v>44</v>
      </c>
      <c r="B36" s="154"/>
      <c r="C36" s="155"/>
      <c r="D36" s="155">
        <f>+D34+D35</f>
        <v>197</v>
      </c>
      <c r="E36" s="155">
        <f>+E34+E35</f>
        <v>310</v>
      </c>
      <c r="F36" s="155">
        <f>+F34+F35</f>
        <v>236</v>
      </c>
      <c r="G36" s="155">
        <f>+G34+G35</f>
        <v>169</v>
      </c>
      <c r="H36" s="180">
        <f>+H34+H35</f>
        <v>83.5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5">
      <c r="A37" s="151"/>
      <c r="B37" s="154"/>
      <c r="C37" s="155"/>
      <c r="D37" s="155"/>
      <c r="E37" s="155"/>
      <c r="F37" s="155"/>
      <c r="G37" s="155"/>
      <c r="H37" s="155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2406</v>
      </c>
      <c r="Q37" s="99">
        <f t="shared" si="0"/>
        <v>67368</v>
      </c>
    </row>
    <row r="38" spans="1:17" x14ac:dyDescent="0.25">
      <c r="A38" s="151" t="s">
        <v>47</v>
      </c>
      <c r="B38" s="154"/>
      <c r="C38" s="155"/>
      <c r="D38" s="155">
        <v>32</v>
      </c>
      <c r="E38" s="155">
        <v>93</v>
      </c>
      <c r="F38" s="155">
        <v>22</v>
      </c>
      <c r="G38" s="155">
        <v>0</v>
      </c>
      <c r="H38" s="155">
        <v>0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3849</v>
      </c>
      <c r="Q38" s="99">
        <f t="shared" si="0"/>
        <v>107772</v>
      </c>
    </row>
    <row r="39" spans="1:17" x14ac:dyDescent="0.25">
      <c r="A39" s="151"/>
      <c r="B39" s="154"/>
      <c r="C39" s="155"/>
      <c r="D39" s="155"/>
      <c r="E39" s="155"/>
      <c r="F39" s="155"/>
      <c r="G39" s="155"/>
      <c r="H39" s="155"/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3529</v>
      </c>
      <c r="Q39" s="99">
        <f t="shared" si="0"/>
        <v>98812</v>
      </c>
    </row>
    <row r="40" spans="1:17" x14ac:dyDescent="0.25">
      <c r="A40" s="151" t="s">
        <v>45</v>
      </c>
      <c r="B40" s="154"/>
      <c r="C40" s="155"/>
      <c r="D40" s="155">
        <v>59</v>
      </c>
      <c r="E40" s="155">
        <v>62</v>
      </c>
      <c r="F40" s="155">
        <v>57</v>
      </c>
      <c r="G40" s="155">
        <v>67</v>
      </c>
      <c r="H40" s="155">
        <v>58</v>
      </c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5">
      <c r="A41" s="151"/>
      <c r="B41" s="154"/>
      <c r="C41" s="154"/>
      <c r="D41" s="154"/>
      <c r="E41" s="155"/>
      <c r="F41" s="155"/>
      <c r="G41" s="155"/>
      <c r="H41" s="155"/>
      <c r="I41" s="157"/>
      <c r="J41" s="109" t="s">
        <v>42</v>
      </c>
      <c r="K41" s="110"/>
      <c r="L41" s="110"/>
      <c r="M41" s="112"/>
      <c r="N41" s="113"/>
      <c r="O41" s="112"/>
      <c r="P41" s="114">
        <f>SUM(P37:P40)</f>
        <v>9784</v>
      </c>
      <c r="Q41" s="114">
        <f t="shared" si="0"/>
        <v>273952</v>
      </c>
    </row>
    <row r="42" spans="1:17" x14ac:dyDescent="0.25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5">
      <c r="J43" s="119" t="s">
        <v>48</v>
      </c>
      <c r="K43" s="120"/>
      <c r="L43" s="120"/>
      <c r="M43" s="121"/>
      <c r="N43" s="122"/>
      <c r="O43" s="121"/>
      <c r="P43" s="123">
        <f>+P41+P34+P16</f>
        <v>270438.39285714284</v>
      </c>
      <c r="Q43" s="123">
        <f t="shared" si="0"/>
        <v>7572275</v>
      </c>
    </row>
    <row r="44" spans="1:17" x14ac:dyDescent="0.25">
      <c r="N44" s="124"/>
      <c r="P44" s="125"/>
      <c r="Q44" s="125">
        <f t="shared" si="0"/>
        <v>0</v>
      </c>
    </row>
    <row r="45" spans="1:17" x14ac:dyDescent="0.25">
      <c r="L45" s="74" t="s">
        <v>93</v>
      </c>
      <c r="N45" s="124"/>
      <c r="P45" s="126">
        <f>+P39+P38+P8+P11+P14+P37</f>
        <v>225138.39285714287</v>
      </c>
      <c r="Q45" s="126">
        <f t="shared" si="0"/>
        <v>6303875</v>
      </c>
    </row>
  </sheetData>
  <mergeCells count="4">
    <mergeCell ref="P2:Q2"/>
    <mergeCell ref="P3:Q3"/>
    <mergeCell ref="B1:D1"/>
    <mergeCell ref="C2:D2"/>
  </mergeCells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C14" sqref="C14"/>
    </sheetView>
  </sheetViews>
  <sheetFormatPr defaultRowHeight="13.2" x14ac:dyDescent="0.25"/>
  <cols>
    <col min="1" max="1" width="20.88671875" bestFit="1" customWidth="1"/>
    <col min="9" max="9" width="9.109375" style="172" customWidth="1"/>
    <col min="10" max="10" width="19.44140625" style="74" customWidth="1"/>
    <col min="11" max="11" width="28.33203125" style="74" customWidth="1"/>
    <col min="12" max="12" width="13.109375" style="74" customWidth="1"/>
    <col min="13" max="13" width="1.44140625" style="74" customWidth="1"/>
    <col min="14" max="14" width="9.109375" style="74" customWidth="1"/>
    <col min="15" max="15" width="1" style="74" customWidth="1"/>
    <col min="16" max="16" width="9.109375" style="74" customWidth="1"/>
    <col min="17" max="17" width="9.88671875" style="74" customWidth="1"/>
  </cols>
  <sheetData>
    <row r="1" spans="1:17" x14ac:dyDescent="0.25">
      <c r="A1" s="184" t="s">
        <v>133</v>
      </c>
      <c r="B1" s="184"/>
      <c r="C1" s="191"/>
    </row>
    <row r="2" spans="1:17" x14ac:dyDescent="0.25">
      <c r="A2" s="25">
        <v>1999</v>
      </c>
      <c r="B2" s="186">
        <v>2000</v>
      </c>
      <c r="C2" s="192"/>
      <c r="J2" s="75">
        <v>36951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5">
      <c r="A3" s="25"/>
      <c r="B3" s="27" t="s">
        <v>21</v>
      </c>
      <c r="C3" s="158" t="s">
        <v>22</v>
      </c>
      <c r="J3" s="80" t="s">
        <v>89</v>
      </c>
      <c r="K3" s="81">
        <v>31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5">
      <c r="A4" s="26">
        <v>110</v>
      </c>
      <c r="B4" s="150">
        <v>76.5</v>
      </c>
      <c r="C4" s="50">
        <v>248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5">
      <c r="A5" s="26">
        <v>75</v>
      </c>
      <c r="B5" s="31">
        <v>72</v>
      </c>
      <c r="C5" s="50">
        <v>68</v>
      </c>
      <c r="J5" s="93"/>
      <c r="K5" s="87"/>
      <c r="L5" s="87"/>
      <c r="M5" s="88"/>
      <c r="N5" s="89"/>
      <c r="O5" s="90"/>
      <c r="P5" s="87"/>
      <c r="Q5" s="87"/>
    </row>
    <row r="6" spans="1:17" x14ac:dyDescent="0.25">
      <c r="A6" s="30">
        <v>53</v>
      </c>
      <c r="B6" s="31">
        <v>54</v>
      </c>
      <c r="C6" s="159">
        <v>46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5">
      <c r="A7" s="26">
        <v>64</v>
      </c>
      <c r="B7" s="31">
        <v>63</v>
      </c>
      <c r="C7" s="50">
        <v>57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5">
      <c r="A8" s="26"/>
      <c r="B8" s="31"/>
      <c r="C8" s="50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325500</v>
      </c>
    </row>
    <row r="9" spans="1:17" x14ac:dyDescent="0.25">
      <c r="A9" s="26"/>
      <c r="B9" s="31"/>
      <c r="C9" s="158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5">
      <c r="A10" s="35">
        <v>66</v>
      </c>
      <c r="B10" s="36">
        <v>124.6</v>
      </c>
      <c r="C10" s="160">
        <v>139.804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7750</v>
      </c>
    </row>
    <row r="11" spans="1:17" x14ac:dyDescent="0.25">
      <c r="A11" s="35">
        <v>8.0779999999999994</v>
      </c>
      <c r="B11" s="36">
        <v>7.2</v>
      </c>
      <c r="C11" s="160">
        <v>7.55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155000</v>
      </c>
    </row>
    <row r="12" spans="1:17" x14ac:dyDescent="0.25">
      <c r="A12" s="14">
        <f>+A10+A11</f>
        <v>74.078000000000003</v>
      </c>
      <c r="B12" s="39">
        <f>+B10+B11</f>
        <v>131.79999999999998</v>
      </c>
      <c r="C12" s="161">
        <f>+C10+C11</f>
        <v>147.35400000000001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488250</v>
      </c>
    </row>
    <row r="13" spans="1:17" x14ac:dyDescent="0.25">
      <c r="A13" s="11">
        <v>57</v>
      </c>
      <c r="B13" s="41">
        <v>53.6</v>
      </c>
      <c r="C13" s="162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8" thickBot="1" x14ac:dyDescent="0.3">
      <c r="A14" s="17">
        <f>+A13+A12</f>
        <v>131.078</v>
      </c>
      <c r="B14" s="43">
        <f>+B13+B12</f>
        <v>185.39999999999998</v>
      </c>
      <c r="C14" s="163">
        <f>+C13+C12</f>
        <v>192.654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140791+(94811/K3)</f>
        <v>143849.4193548387</v>
      </c>
      <c r="Q14" s="99">
        <f t="shared" si="0"/>
        <v>4459332</v>
      </c>
    </row>
    <row r="15" spans="1:17" ht="13.8" thickBot="1" x14ac:dyDescent="0.3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5.6" x14ac:dyDescent="0.3">
      <c r="A16" s="45" t="s">
        <v>134</v>
      </c>
      <c r="B16" s="46"/>
      <c r="C16" s="46"/>
      <c r="D16" s="46"/>
      <c r="E16" s="46"/>
      <c r="F16" s="46"/>
      <c r="G16" s="46"/>
      <c r="H16" s="46"/>
      <c r="J16" s="109" t="s">
        <v>10</v>
      </c>
      <c r="K16" s="110"/>
      <c r="L16" s="111"/>
      <c r="M16" s="112"/>
      <c r="N16" s="113"/>
      <c r="O16" s="112"/>
      <c r="P16" s="114">
        <f>+P14+P12</f>
        <v>159599.4193548387</v>
      </c>
      <c r="Q16" s="114">
        <f t="shared" si="0"/>
        <v>4947582</v>
      </c>
    </row>
    <row r="17" spans="1:17" ht="15.6" x14ac:dyDescent="0.3">
      <c r="A17" s="164"/>
      <c r="B17" s="49"/>
      <c r="C17" s="49"/>
      <c r="D17" s="49"/>
      <c r="E17" s="49"/>
      <c r="F17" s="49"/>
      <c r="G17" s="49"/>
      <c r="H17" s="49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7.399999999999999" x14ac:dyDescent="0.3">
      <c r="A18" s="165"/>
      <c r="B18" s="52">
        <v>1993</v>
      </c>
      <c r="C18" s="52">
        <v>1994</v>
      </c>
      <c r="D18" s="52">
        <v>1995</v>
      </c>
      <c r="E18" s="52">
        <v>1996</v>
      </c>
      <c r="F18" s="52">
        <v>1997</v>
      </c>
      <c r="G18" s="52">
        <v>1998</v>
      </c>
      <c r="H18" s="52">
        <v>1999</v>
      </c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5.6" x14ac:dyDescent="0.3">
      <c r="A19" s="53" t="s">
        <v>24</v>
      </c>
      <c r="B19" s="132"/>
      <c r="C19" s="132"/>
      <c r="D19" s="132"/>
      <c r="E19" s="132"/>
      <c r="F19" s="132"/>
      <c r="G19" s="132"/>
      <c r="H19" s="166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6" x14ac:dyDescent="0.3">
      <c r="A20" s="58"/>
      <c r="B20" s="56"/>
      <c r="C20" s="56"/>
      <c r="D20" s="56"/>
      <c r="E20" s="56"/>
      <c r="F20" s="56"/>
      <c r="G20" s="56"/>
      <c r="H20" s="148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7750</v>
      </c>
    </row>
    <row r="21" spans="1:17" ht="15.6" x14ac:dyDescent="0.3">
      <c r="A21" s="58"/>
      <c r="B21" s="56"/>
      <c r="C21" s="56"/>
      <c r="D21" s="56"/>
      <c r="E21" s="56"/>
      <c r="F21" s="56"/>
      <c r="G21" s="56"/>
      <c r="H21" s="148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620000</v>
      </c>
    </row>
    <row r="22" spans="1:17" x14ac:dyDescent="0.25">
      <c r="A22" s="151" t="s">
        <v>2</v>
      </c>
      <c r="B22" s="152">
        <v>161</v>
      </c>
      <c r="C22" s="152">
        <v>141</v>
      </c>
      <c r="D22" s="152">
        <v>158.5</v>
      </c>
      <c r="E22" s="152">
        <v>265</v>
      </c>
      <c r="F22" s="152">
        <v>82.5</v>
      </c>
      <c r="G22" s="152">
        <v>217</v>
      </c>
      <c r="H22" s="152">
        <v>110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310000</v>
      </c>
    </row>
    <row r="23" spans="1:17" x14ac:dyDescent="0.25">
      <c r="A23" s="151" t="s">
        <v>3</v>
      </c>
      <c r="B23" s="152">
        <v>39.5</v>
      </c>
      <c r="C23" s="152">
        <v>70</v>
      </c>
      <c r="D23" s="152">
        <v>94</v>
      </c>
      <c r="E23" s="152">
        <v>50</v>
      </c>
      <c r="F23" s="152">
        <v>90.5</v>
      </c>
      <c r="G23" s="152">
        <v>63</v>
      </c>
      <c r="H23" s="152">
        <v>70.5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x14ac:dyDescent="0.25">
      <c r="A24" s="151" t="s">
        <v>27</v>
      </c>
      <c r="B24" s="152">
        <v>71.5</v>
      </c>
      <c r="C24" s="152">
        <v>73.8</v>
      </c>
      <c r="D24" s="152">
        <v>71.400000000000006</v>
      </c>
      <c r="E24" s="152">
        <v>69.8</v>
      </c>
      <c r="F24" s="152">
        <v>75</v>
      </c>
      <c r="G24" s="152">
        <v>70.900000000000006</v>
      </c>
      <c r="H24" s="152">
        <v>74.5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x14ac:dyDescent="0.25">
      <c r="A25" s="151" t="s">
        <v>28</v>
      </c>
      <c r="B25" s="152">
        <v>50.6</v>
      </c>
      <c r="C25" s="152">
        <v>51.6</v>
      </c>
      <c r="D25" s="152">
        <v>54.4</v>
      </c>
      <c r="E25" s="152">
        <v>46.3</v>
      </c>
      <c r="F25" s="152">
        <v>55.5</v>
      </c>
      <c r="G25" s="152">
        <v>49.2</v>
      </c>
      <c r="H25" s="152">
        <v>52.9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x14ac:dyDescent="0.25">
      <c r="A26" s="151" t="s">
        <v>29</v>
      </c>
      <c r="B26" s="152">
        <v>61.1</v>
      </c>
      <c r="C26" s="152">
        <v>62.7</v>
      </c>
      <c r="D26" s="152">
        <v>62.9</v>
      </c>
      <c r="E26" s="152">
        <v>58.1</v>
      </c>
      <c r="F26" s="152">
        <v>65.3</v>
      </c>
      <c r="G26" s="152">
        <v>60</v>
      </c>
      <c r="H26" s="152">
        <v>63.7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937750</v>
      </c>
    </row>
    <row r="27" spans="1:17" x14ac:dyDescent="0.25">
      <c r="A27" s="151" t="s">
        <v>30</v>
      </c>
      <c r="B27" s="153" t="s">
        <v>135</v>
      </c>
      <c r="C27" s="153" t="s">
        <v>136</v>
      </c>
      <c r="D27" s="153" t="s">
        <v>137</v>
      </c>
      <c r="E27" s="153" t="s">
        <v>138</v>
      </c>
      <c r="F27" s="153" t="s">
        <v>139</v>
      </c>
      <c r="G27" s="153" t="s">
        <v>140</v>
      </c>
      <c r="H27" s="153" t="s">
        <v>32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x14ac:dyDescent="0.25">
      <c r="A28" s="151" t="s">
        <v>35</v>
      </c>
      <c r="B28" s="153" t="s">
        <v>141</v>
      </c>
      <c r="C28" s="153" t="s">
        <v>142</v>
      </c>
      <c r="D28" s="153" t="s">
        <v>128</v>
      </c>
      <c r="E28" s="153" t="s">
        <v>143</v>
      </c>
      <c r="F28" s="153" t="s">
        <v>144</v>
      </c>
      <c r="G28" s="153" t="s">
        <v>145</v>
      </c>
      <c r="H28" s="153" t="s">
        <v>146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124000</v>
      </c>
    </row>
    <row r="29" spans="1:17" x14ac:dyDescent="0.25">
      <c r="A29" s="66"/>
      <c r="B29" s="49"/>
      <c r="C29" s="49"/>
      <c r="D29" s="49"/>
      <c r="E29" s="49"/>
      <c r="F29" s="49"/>
      <c r="G29" s="49"/>
      <c r="H29" s="49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248000</v>
      </c>
    </row>
    <row r="30" spans="1:17" x14ac:dyDescent="0.25">
      <c r="A30" s="59" t="s">
        <v>41</v>
      </c>
      <c r="B30" s="49"/>
      <c r="C30" s="49"/>
      <c r="D30" s="49"/>
      <c r="E30" s="49"/>
      <c r="F30" s="49"/>
      <c r="G30" s="49"/>
      <c r="H30" s="49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86800</v>
      </c>
    </row>
    <row r="31" spans="1:17" x14ac:dyDescent="0.25">
      <c r="A31" s="151" t="s">
        <v>10</v>
      </c>
      <c r="B31" s="154"/>
      <c r="C31" s="155"/>
      <c r="D31" s="155">
        <v>177</v>
      </c>
      <c r="E31" s="155">
        <v>258</v>
      </c>
      <c r="F31" s="155">
        <v>120</v>
      </c>
      <c r="G31" s="155">
        <v>212</v>
      </c>
      <c r="H31" s="155">
        <v>66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5">
      <c r="A32" s="151" t="s">
        <v>42</v>
      </c>
      <c r="B32" s="154"/>
      <c r="C32" s="155"/>
      <c r="D32" s="155">
        <v>8</v>
      </c>
      <c r="E32" s="155">
        <v>8</v>
      </c>
      <c r="F32" s="155">
        <v>5</v>
      </c>
      <c r="G32" s="155">
        <v>10</v>
      </c>
      <c r="H32" s="155">
        <v>8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458800</v>
      </c>
    </row>
    <row r="33" spans="1:17" x14ac:dyDescent="0.25">
      <c r="A33" s="151"/>
      <c r="B33" s="154"/>
      <c r="C33" s="155"/>
      <c r="D33" s="155"/>
      <c r="E33" s="155"/>
      <c r="F33" s="155"/>
      <c r="G33" s="155"/>
      <c r="H33" s="155"/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5">
      <c r="A34" s="151" t="s">
        <v>44</v>
      </c>
      <c r="B34" s="154"/>
      <c r="C34" s="155"/>
      <c r="D34" s="167">
        <f>+D31+D32-D33</f>
        <v>185</v>
      </c>
      <c r="E34" s="167">
        <f>+E31+E32-E33</f>
        <v>266</v>
      </c>
      <c r="F34" s="167">
        <f>+F31+F32-F33</f>
        <v>125</v>
      </c>
      <c r="G34" s="167">
        <f>+G31+G32-G33</f>
        <v>222</v>
      </c>
      <c r="H34" s="167">
        <f>+H31+H32-H33</f>
        <v>74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1396550</v>
      </c>
    </row>
    <row r="35" spans="1:17" x14ac:dyDescent="0.25">
      <c r="A35" s="151"/>
      <c r="B35" s="154"/>
      <c r="C35" s="155"/>
      <c r="D35" s="155"/>
      <c r="E35" s="155"/>
      <c r="F35" s="155"/>
      <c r="G35" s="155"/>
      <c r="H35" s="155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5">
      <c r="A36" s="151" t="s">
        <v>45</v>
      </c>
      <c r="B36" s="154"/>
      <c r="C36" s="155"/>
      <c r="D36" s="155">
        <v>56</v>
      </c>
      <c r="E36" s="155">
        <v>59</v>
      </c>
      <c r="F36" s="155">
        <v>54</v>
      </c>
      <c r="G36" s="155">
        <v>64</v>
      </c>
      <c r="H36" s="155">
        <v>57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5">
      <c r="A37" s="151"/>
      <c r="B37" s="154"/>
      <c r="C37" s="155"/>
      <c r="D37" s="155"/>
      <c r="E37" s="155"/>
      <c r="F37" s="155"/>
      <c r="G37" s="155"/>
      <c r="H37" s="155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1875</v>
      </c>
      <c r="Q37" s="99">
        <f t="shared" si="0"/>
        <v>58125</v>
      </c>
    </row>
    <row r="38" spans="1:17" x14ac:dyDescent="0.25">
      <c r="A38" s="151" t="s">
        <v>46</v>
      </c>
      <c r="B38" s="168"/>
      <c r="C38" s="167"/>
      <c r="D38" s="167">
        <f>+D36+D34</f>
        <v>241</v>
      </c>
      <c r="E38" s="167">
        <f>+E36+E34</f>
        <v>325</v>
      </c>
      <c r="F38" s="167">
        <f>+F36+F34</f>
        <v>179</v>
      </c>
      <c r="G38" s="167">
        <f>+G36+G34</f>
        <v>286</v>
      </c>
      <c r="H38" s="167">
        <f>+H36+H34</f>
        <v>131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3000</v>
      </c>
      <c r="Q38" s="99">
        <f t="shared" si="0"/>
        <v>93000</v>
      </c>
    </row>
    <row r="39" spans="1:17" x14ac:dyDescent="0.25">
      <c r="A39" s="151"/>
      <c r="B39" s="154"/>
      <c r="C39" s="155"/>
      <c r="D39" s="155"/>
      <c r="E39" s="155"/>
      <c r="F39" s="155"/>
      <c r="G39" s="155"/>
      <c r="H39" s="155"/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2750</v>
      </c>
      <c r="Q39" s="99">
        <f t="shared" si="0"/>
        <v>85250</v>
      </c>
    </row>
    <row r="40" spans="1:17" ht="13.8" thickBot="1" x14ac:dyDescent="0.3">
      <c r="A40" s="169" t="s">
        <v>147</v>
      </c>
      <c r="B40" s="170"/>
      <c r="C40" s="171"/>
      <c r="D40" s="171">
        <v>54</v>
      </c>
      <c r="E40" s="171">
        <v>86</v>
      </c>
      <c r="F40" s="171">
        <v>31</v>
      </c>
      <c r="G40" s="171">
        <v>62</v>
      </c>
      <c r="H40" s="171">
        <v>0</v>
      </c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5">
      <c r="J41" s="109" t="s">
        <v>42</v>
      </c>
      <c r="K41" s="110"/>
      <c r="L41" s="110"/>
      <c r="M41" s="112"/>
      <c r="N41" s="113"/>
      <c r="O41" s="112"/>
      <c r="P41" s="114">
        <f>SUM(P37:P40)</f>
        <v>7625</v>
      </c>
      <c r="Q41" s="114">
        <f t="shared" si="0"/>
        <v>236375</v>
      </c>
    </row>
    <row r="42" spans="1:17" x14ac:dyDescent="0.25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5">
      <c r="J43" s="119" t="s">
        <v>48</v>
      </c>
      <c r="K43" s="120"/>
      <c r="L43" s="120"/>
      <c r="M43" s="121"/>
      <c r="N43" s="122"/>
      <c r="O43" s="121"/>
      <c r="P43" s="123">
        <f>+P41+P34+P16</f>
        <v>212274.4193548387</v>
      </c>
      <c r="Q43" s="123">
        <f t="shared" si="0"/>
        <v>6580507</v>
      </c>
    </row>
    <row r="44" spans="1:17" x14ac:dyDescent="0.25">
      <c r="N44" s="124"/>
      <c r="P44" s="125"/>
      <c r="Q44" s="125">
        <f t="shared" si="0"/>
        <v>0</v>
      </c>
    </row>
    <row r="45" spans="1:17" x14ac:dyDescent="0.25">
      <c r="L45" s="74" t="s">
        <v>93</v>
      </c>
      <c r="N45" s="124"/>
      <c r="P45" s="126">
        <f>+P39+P38+P8+P11+P14+P37</f>
        <v>166974.4193548387</v>
      </c>
      <c r="Q45" s="126">
        <f t="shared" si="0"/>
        <v>5176207</v>
      </c>
    </row>
  </sheetData>
  <mergeCells count="4">
    <mergeCell ref="A1:C1"/>
    <mergeCell ref="B2:C2"/>
    <mergeCell ref="P2:Q2"/>
    <mergeCell ref="P3:Q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November</vt:lpstr>
      <vt:lpstr>December</vt:lpstr>
      <vt:lpstr>January</vt:lpstr>
      <vt:lpstr>February</vt:lpstr>
      <vt:lpstr>March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cp:lastPrinted>2000-09-21T16:40:20Z</cp:lastPrinted>
  <dcterms:created xsi:type="dcterms:W3CDTF">2000-09-18T14:19:04Z</dcterms:created>
  <dcterms:modified xsi:type="dcterms:W3CDTF">2023-09-10T15:08:37Z</dcterms:modified>
</cp:coreProperties>
</file>