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4832" windowHeight="4548" tabRatio="599" activeTab="1"/>
  </bookViews>
  <sheets>
    <sheet name="Estimate Volumes-Jul 1" sheetId="4" r:id="rId1"/>
    <sheet name="TRANSPORT NOM" sheetId="2" r:id="rId2"/>
  </sheets>
  <definedNames>
    <definedName name="_xlnm.Print_Area" localSheetId="0">'Estimate Volumes-Jul 1'!$A$1:$S$153</definedName>
    <definedName name="_xlnm.Print_Area" localSheetId="1">'TRANSPORT NOM'!$A$1:$R$50</definedName>
  </definedNames>
  <calcPr calcId="0"/>
</workbook>
</file>

<file path=xl/calcChain.xml><?xml version="1.0" encoding="utf-8"?>
<calcChain xmlns="http://schemas.openxmlformats.org/spreadsheetml/2006/main">
  <c r="M10" i="4" l="1"/>
  <c r="S10" i="4"/>
  <c r="M11" i="4"/>
  <c r="S11" i="4"/>
  <c r="M12" i="4"/>
  <c r="S12" i="4"/>
  <c r="M13" i="4"/>
  <c r="S13" i="4"/>
  <c r="M14" i="4"/>
  <c r="S14" i="4"/>
  <c r="M15" i="4"/>
  <c r="S15" i="4"/>
  <c r="M16" i="4"/>
  <c r="S16" i="4"/>
  <c r="M17" i="4"/>
  <c r="S17" i="4"/>
  <c r="M18" i="4"/>
  <c r="S18" i="4"/>
  <c r="M19" i="4"/>
  <c r="S19" i="4"/>
  <c r="M21" i="4"/>
  <c r="O21" i="4"/>
  <c r="Q21" i="4"/>
  <c r="S21" i="4"/>
  <c r="M28" i="4"/>
  <c r="S28" i="4"/>
  <c r="M29" i="4"/>
  <c r="S29" i="4"/>
  <c r="M30" i="4"/>
  <c r="S30" i="4"/>
  <c r="M31" i="4"/>
  <c r="S31" i="4"/>
  <c r="M32" i="4"/>
  <c r="S32" i="4"/>
  <c r="M34" i="4"/>
  <c r="O34" i="4"/>
  <c r="Q34" i="4"/>
  <c r="S34" i="4"/>
  <c r="M41" i="4"/>
  <c r="S41" i="4"/>
  <c r="M42" i="4"/>
  <c r="S42" i="4"/>
  <c r="M43" i="4"/>
  <c r="S43" i="4"/>
  <c r="M44" i="4"/>
  <c r="S44" i="4"/>
  <c r="M45" i="4"/>
  <c r="S45" i="4"/>
  <c r="M46" i="4"/>
  <c r="S46" i="4"/>
  <c r="M47" i="4"/>
  <c r="S47" i="4"/>
  <c r="M48" i="4"/>
  <c r="S48" i="4"/>
  <c r="M49" i="4"/>
  <c r="S49" i="4"/>
  <c r="M50" i="4"/>
  <c r="S50" i="4"/>
  <c r="M51" i="4"/>
  <c r="S51" i="4"/>
  <c r="M54" i="4"/>
  <c r="O54" i="4"/>
  <c r="Q54" i="4"/>
  <c r="S54" i="4"/>
  <c r="Q61" i="4"/>
  <c r="S61" i="4"/>
  <c r="M62" i="4"/>
  <c r="S62" i="4"/>
  <c r="M63" i="4"/>
  <c r="S63" i="4"/>
  <c r="M65" i="4"/>
  <c r="O65" i="4"/>
  <c r="Q65" i="4"/>
  <c r="S65" i="4"/>
  <c r="M68" i="4"/>
  <c r="O68" i="4"/>
  <c r="Q68" i="4"/>
  <c r="S68" i="4"/>
  <c r="M76" i="4"/>
  <c r="O76" i="4"/>
  <c r="Q76" i="4"/>
  <c r="S76" i="4"/>
  <c r="W76" i="4"/>
  <c r="M77" i="4"/>
  <c r="O77" i="4"/>
  <c r="Q77" i="4"/>
  <c r="S77" i="4"/>
  <c r="W77" i="4"/>
  <c r="M78" i="4"/>
  <c r="O78" i="4"/>
  <c r="Q78" i="4"/>
  <c r="S78" i="4"/>
  <c r="W78" i="4"/>
  <c r="M79" i="4"/>
  <c r="O79" i="4"/>
  <c r="Q79" i="4"/>
  <c r="S79" i="4"/>
  <c r="W79" i="4"/>
  <c r="M80" i="4"/>
  <c r="O80" i="4"/>
  <c r="Q80" i="4"/>
  <c r="S80" i="4"/>
  <c r="W80" i="4"/>
  <c r="M81" i="4"/>
  <c r="O81" i="4"/>
  <c r="Q81" i="4"/>
  <c r="S81" i="4"/>
  <c r="W81" i="4"/>
  <c r="M82" i="4"/>
  <c r="O82" i="4"/>
  <c r="Q82" i="4"/>
  <c r="S82" i="4"/>
  <c r="W82" i="4"/>
  <c r="M83" i="4"/>
  <c r="O83" i="4"/>
  <c r="Q83" i="4"/>
  <c r="S83" i="4"/>
  <c r="W83" i="4"/>
  <c r="M84" i="4"/>
  <c r="O84" i="4"/>
  <c r="Q84" i="4"/>
  <c r="S84" i="4"/>
  <c r="W84" i="4"/>
  <c r="M86" i="4"/>
  <c r="O86" i="4"/>
  <c r="Q86" i="4"/>
  <c r="S86" i="4"/>
  <c r="U86" i="4"/>
  <c r="W86" i="4"/>
  <c r="M95" i="4"/>
  <c r="O95" i="4"/>
  <c r="Q95" i="4"/>
  <c r="S95" i="4"/>
  <c r="M96" i="4"/>
  <c r="O96" i="4"/>
  <c r="Q96" i="4"/>
  <c r="S96" i="4"/>
  <c r="M97" i="4"/>
  <c r="O97" i="4"/>
  <c r="Q97" i="4"/>
  <c r="S97" i="4"/>
  <c r="M98" i="4"/>
  <c r="O98" i="4"/>
  <c r="Q98" i="4"/>
  <c r="S98" i="4"/>
  <c r="M99" i="4"/>
  <c r="O99" i="4"/>
  <c r="Q99" i="4"/>
  <c r="S99" i="4"/>
  <c r="M100" i="4"/>
  <c r="O100" i="4"/>
  <c r="Q100" i="4"/>
  <c r="S100" i="4"/>
  <c r="M101" i="4"/>
  <c r="O101" i="4"/>
  <c r="Q101" i="4"/>
  <c r="S101" i="4"/>
  <c r="O102" i="4"/>
  <c r="Q102" i="4"/>
  <c r="M103" i="4"/>
  <c r="O103" i="4"/>
  <c r="Q103" i="4"/>
  <c r="S103" i="4"/>
  <c r="M104" i="4"/>
  <c r="O104" i="4"/>
  <c r="Q104" i="4"/>
  <c r="S104" i="4"/>
  <c r="M106" i="4"/>
  <c r="O106" i="4"/>
  <c r="Q106" i="4"/>
  <c r="S106" i="4"/>
  <c r="M113" i="4"/>
  <c r="O113" i="4"/>
  <c r="Q113" i="4"/>
  <c r="S113" i="4"/>
  <c r="M114" i="4"/>
  <c r="O114" i="4"/>
  <c r="Q114" i="4"/>
  <c r="S114" i="4"/>
  <c r="M115" i="4"/>
  <c r="O115" i="4"/>
  <c r="Q115" i="4"/>
  <c r="S115" i="4"/>
  <c r="M116" i="4"/>
  <c r="O116" i="4"/>
  <c r="Q116" i="4"/>
  <c r="S116" i="4"/>
  <c r="M117" i="4"/>
  <c r="O117" i="4"/>
  <c r="Q117" i="4"/>
  <c r="S117" i="4"/>
  <c r="M119" i="4"/>
  <c r="O119" i="4"/>
  <c r="Q119" i="4"/>
  <c r="S119" i="4"/>
  <c r="M126" i="4"/>
  <c r="O126" i="4"/>
  <c r="Q126" i="4"/>
  <c r="S126" i="4"/>
  <c r="M127" i="4"/>
  <c r="O127" i="4"/>
  <c r="Q127" i="4"/>
  <c r="S127" i="4"/>
  <c r="M128" i="4"/>
  <c r="O128" i="4"/>
  <c r="Q128" i="4"/>
  <c r="S128" i="4"/>
  <c r="E129" i="4"/>
  <c r="M129" i="4"/>
  <c r="O129" i="4"/>
  <c r="Q129" i="4"/>
  <c r="S129" i="4"/>
  <c r="M130" i="4"/>
  <c r="O130" i="4"/>
  <c r="Q130" i="4"/>
  <c r="S130" i="4"/>
  <c r="C131" i="4"/>
  <c r="E131" i="4"/>
  <c r="M131" i="4"/>
  <c r="O131" i="4"/>
  <c r="Q131" i="4"/>
  <c r="S131" i="4"/>
  <c r="C132" i="4"/>
  <c r="E132" i="4"/>
  <c r="M132" i="4"/>
  <c r="O132" i="4"/>
  <c r="Q132" i="4"/>
  <c r="S132" i="4"/>
  <c r="M134" i="4"/>
  <c r="O134" i="4"/>
  <c r="Q134" i="4"/>
  <c r="S134" i="4"/>
  <c r="M135" i="4"/>
  <c r="O135" i="4"/>
  <c r="Q135" i="4"/>
  <c r="S135" i="4"/>
  <c r="M136" i="4"/>
  <c r="O136" i="4"/>
  <c r="Q136" i="4"/>
  <c r="S136" i="4"/>
  <c r="M137" i="4"/>
  <c r="O137" i="4"/>
  <c r="Q137" i="4"/>
  <c r="S137" i="4"/>
  <c r="M139" i="4"/>
  <c r="O139" i="4"/>
  <c r="Q139" i="4"/>
  <c r="S139" i="4"/>
  <c r="M146" i="4"/>
  <c r="O146" i="4"/>
  <c r="Q146" i="4"/>
  <c r="S146" i="4"/>
  <c r="M147" i="4"/>
  <c r="O147" i="4"/>
  <c r="Q147" i="4"/>
  <c r="S147" i="4"/>
  <c r="M148" i="4"/>
  <c r="O148" i="4"/>
  <c r="Q148" i="4"/>
  <c r="S148" i="4"/>
  <c r="M150" i="4"/>
  <c r="O150" i="4"/>
  <c r="Q150" i="4"/>
  <c r="S150" i="4"/>
  <c r="M153" i="4"/>
  <c r="O153" i="4"/>
  <c r="Q153" i="4"/>
  <c r="S153" i="4"/>
  <c r="Q165" i="4"/>
  <c r="K45" i="2"/>
  <c r="L47" i="2"/>
</calcChain>
</file>

<file path=xl/sharedStrings.xml><?xml version="1.0" encoding="utf-8"?>
<sst xmlns="http://schemas.openxmlformats.org/spreadsheetml/2006/main" count="605" uniqueCount="219">
  <si>
    <t>EOG Production,Transport, and HPL Purchase Estimates of EOG Gas - Texas</t>
  </si>
  <si>
    <t>Omnibus (Webb/Zapata) - EOG 100% Production</t>
  </si>
  <si>
    <t>EOG</t>
  </si>
  <si>
    <t>HPL</t>
  </si>
  <si>
    <t xml:space="preserve">Contract </t>
  </si>
  <si>
    <t>Common Field Name</t>
  </si>
  <si>
    <t>HPL Point Name</t>
  </si>
  <si>
    <t>Meter #</t>
  </si>
  <si>
    <t xml:space="preserve"> Mcf/Dy.</t>
  </si>
  <si>
    <t>Est. BTU</t>
  </si>
  <si>
    <t xml:space="preserve"> MMbtu/Dy.</t>
  </si>
  <si>
    <t xml:space="preserve"> MMbtu/Mo.</t>
  </si>
  <si>
    <t>VOLPE</t>
  </si>
  <si>
    <t>VOLPE C/P EOG</t>
  </si>
  <si>
    <t>J. C. MARTIN</t>
  </si>
  <si>
    <t>LAS OVEJAS</t>
  </si>
  <si>
    <t>LAS OVEJAS C/P</t>
  </si>
  <si>
    <t>MARSHALL, S. G. #3</t>
  </si>
  <si>
    <t>MARTINEZ, M. B. #1</t>
  </si>
  <si>
    <t xml:space="preserve">MARSHALL, STANLEY G. 2 </t>
  </si>
  <si>
    <t>HUNDIDO</t>
  </si>
  <si>
    <t>BENAVIDES, BELIA R. B #11</t>
  </si>
  <si>
    <t>MARTINEZ TRUST</t>
  </si>
  <si>
    <t>MARTINEZ, S. #2</t>
  </si>
  <si>
    <t>SPRINT SOUTH</t>
  </si>
  <si>
    <t>Production Estimate</t>
  </si>
  <si>
    <t>Big Cowboy (Webb) - EOG 100% Production</t>
  </si>
  <si>
    <t>RANCHO VIEJO</t>
  </si>
  <si>
    <t>APPLEGATE ALLEY GAS UNIT #1</t>
  </si>
  <si>
    <t>BRISCOE</t>
  </si>
  <si>
    <t>HUGHES #1 CMP</t>
  </si>
  <si>
    <t>BLACK CREEK</t>
  </si>
  <si>
    <t>DESPAIN/EOG #1</t>
  </si>
  <si>
    <t>BRISCOE D #6</t>
  </si>
  <si>
    <t>BRISCOE M &amp; B</t>
  </si>
  <si>
    <t>BRISCOE M - CDP</t>
  </si>
  <si>
    <t>Various - EOG 100% Production</t>
  </si>
  <si>
    <t>HPR42006</t>
  </si>
  <si>
    <t>J.C. MARTIN</t>
  </si>
  <si>
    <t>ESCAMILLA CENTRAL POINT</t>
  </si>
  <si>
    <t>Bammel (Harris) - EOG 100% Production</t>
  </si>
  <si>
    <t>NORTH MILTON</t>
  </si>
  <si>
    <t>EHRHARDT GAS UNIT 1 #2</t>
  </si>
  <si>
    <t>HAMILL(WILCOX)GAS UNIT NO.1 #3</t>
  </si>
  <si>
    <t>MCLAUGHLIN #1&amp;2</t>
  </si>
  <si>
    <t>Total Production Estimate</t>
  </si>
  <si>
    <t>Transport - MOBIL Volume Commitment</t>
  </si>
  <si>
    <t>TRANS</t>
  </si>
  <si>
    <t>NOM</t>
  </si>
  <si>
    <t xml:space="preserve">     Total Transport Estimate</t>
  </si>
  <si>
    <t>Shaded volumes should have full meter allocated to transport.</t>
  </si>
  <si>
    <t>Omnibus (Webb/Zapata) - HPL Purchase Volume</t>
  </si>
  <si>
    <t>Purchase Estimate</t>
  </si>
  <si>
    <t>Big Cowboy (Webb) - HPL Purchase Volume</t>
  </si>
  <si>
    <t>Bammel (Harris) - HPL Purchase Volume</t>
  </si>
  <si>
    <t>Total Purchase Estimates Under Main Contracts</t>
  </si>
  <si>
    <t>Houston</t>
  </si>
  <si>
    <t>X</t>
  </si>
  <si>
    <t>1. First of the Month</t>
  </si>
  <si>
    <t>Please send Nomination Request to:</t>
  </si>
  <si>
    <t>Pipe Line</t>
  </si>
  <si>
    <t>Houston Pipe Line Company</t>
  </si>
  <si>
    <t>Company</t>
  </si>
  <si>
    <t>2. Nomination Change</t>
  </si>
  <si>
    <t>Attn: Throughput Management</t>
  </si>
  <si>
    <t>P.O. Box 1188</t>
  </si>
  <si>
    <t>Houston, TX 77251-1188</t>
  </si>
  <si>
    <t>Telecopy (713)-646-2372</t>
  </si>
  <si>
    <t>Transportation Nomination Request</t>
  </si>
  <si>
    <t>Attn: Operations Coordinator</t>
  </si>
  <si>
    <t>HPL CONTRACT NUMBER</t>
  </si>
  <si>
    <t>EFFECTIVE DATE(S) START</t>
  </si>
  <si>
    <t>STOP</t>
  </si>
  <si>
    <t>PAGE</t>
  </si>
  <si>
    <t>OF</t>
  </si>
  <si>
    <t>SHIPPER</t>
  </si>
  <si>
    <t>NOMINATOR</t>
  </si>
  <si>
    <t>TELEPHONE NUMBER</t>
  </si>
  <si>
    <t>TELECOPY NUMBER</t>
  </si>
  <si>
    <t>Please Indicate</t>
  </si>
  <si>
    <t>RP - Receipt Point</t>
  </si>
  <si>
    <t>DP - Delivery Point</t>
  </si>
  <si>
    <t>Meter</t>
  </si>
  <si>
    <t>Volume (Dry)</t>
  </si>
  <si>
    <t>Upstream/Downstream Confirmation</t>
  </si>
  <si>
    <t>IM - Imbalance Makeup</t>
  </si>
  <si>
    <t>Number</t>
  </si>
  <si>
    <t>Name</t>
  </si>
  <si>
    <t>MMBTU/D</t>
  </si>
  <si>
    <t>RP</t>
  </si>
  <si>
    <t>DP</t>
  </si>
  <si>
    <t>IM</t>
  </si>
  <si>
    <t>FROM</t>
  </si>
  <si>
    <t>TO</t>
  </si>
  <si>
    <t>Contact Name/Number</t>
  </si>
  <si>
    <t>Contract Number</t>
  </si>
  <si>
    <t>BRISCOE/EOG #1</t>
  </si>
  <si>
    <t>MARTIN, J.C.- EOG</t>
  </si>
  <si>
    <t>LAS OVEJAS COMMON PT</t>
  </si>
  <si>
    <t>BENAVIDES/EOG CMP</t>
  </si>
  <si>
    <t>FLORIDA ST.</t>
  </si>
  <si>
    <t>TOTAL RECEIPTS</t>
  </si>
  <si>
    <t>Lauri Allen</t>
  </si>
  <si>
    <t>(713)-853-7272</t>
  </si>
  <si>
    <t>Cynthia Rivers</t>
  </si>
  <si>
    <t>(713)-853-6238</t>
  </si>
  <si>
    <t>C.J. Barrera</t>
  </si>
  <si>
    <t>(713)-853-3803</t>
  </si>
  <si>
    <t>Mary Smith</t>
  </si>
  <si>
    <t>(713)-853-6055</t>
  </si>
  <si>
    <t>TOTAL DELIVERIES</t>
  </si>
  <si>
    <t>Carolyn Belton</t>
  </si>
  <si>
    <t>(713)-853-7513</t>
  </si>
  <si>
    <t>Jerry Vitek</t>
  </si>
  <si>
    <t>(713)-853-5650</t>
  </si>
  <si>
    <t>Tamara Bosque</t>
  </si>
  <si>
    <t>(713)-853-7164</t>
  </si>
  <si>
    <t xml:space="preserve">Will Wright </t>
  </si>
  <si>
    <t>(713)-853-7517</t>
  </si>
  <si>
    <t>Theresa Kotria</t>
  </si>
  <si>
    <t>(713)-853-7649</t>
  </si>
  <si>
    <t>Ellsa Villarreal, MGR</t>
  </si>
  <si>
    <t>(713)-853-5656</t>
  </si>
  <si>
    <t>Robert Lloyd</t>
  </si>
  <si>
    <t>(713)-853-6222</t>
  </si>
  <si>
    <t>Telecopy</t>
  </si>
  <si>
    <t>(713)-646-2372</t>
  </si>
  <si>
    <t>012-27112-02-004</t>
  </si>
  <si>
    <t>HPL42803</t>
  </si>
  <si>
    <t>HPR42009</t>
  </si>
  <si>
    <t>HPR42008</t>
  </si>
  <si>
    <t>HPL42028</t>
  </si>
  <si>
    <t>MANGEL #1</t>
  </si>
  <si>
    <t>LA ENCANTADA</t>
  </si>
  <si>
    <t>012-40228-172</t>
  </si>
  <si>
    <t>012-40228-174</t>
  </si>
  <si>
    <t>012-40228-175</t>
  </si>
  <si>
    <t>012-40228-171</t>
  </si>
  <si>
    <t>012-40228-176</t>
  </si>
  <si>
    <t>HPL42048</t>
  </si>
  <si>
    <t>WESTFIELD CENTRAL POINT</t>
  </si>
  <si>
    <t>HPL42049</t>
  </si>
  <si>
    <t>MUY CHICITO</t>
  </si>
  <si>
    <t>????</t>
  </si>
  <si>
    <t>Global Contract</t>
  </si>
  <si>
    <t>012-40228-106</t>
  </si>
  <si>
    <t>DINN DEEP</t>
  </si>
  <si>
    <t>HPL42051</t>
  </si>
  <si>
    <t>012-40228-178</t>
  </si>
  <si>
    <t>LOPEZ MINERAL TRUST</t>
  </si>
  <si>
    <t>MARTINEZ, LAURO #1 (BENAVIDES)</t>
  </si>
  <si>
    <t>SUZANNE SALDIVAR</t>
  </si>
  <si>
    <t>HUEBNER</t>
  </si>
  <si>
    <t>TEXACO FEE</t>
  </si>
  <si>
    <t>FAITH MAG</t>
  </si>
  <si>
    <t>POK-A-DOT</t>
  </si>
  <si>
    <t>HPL42054</t>
  </si>
  <si>
    <t>HPL42053</t>
  </si>
  <si>
    <t>HPL42055</t>
  </si>
  <si>
    <t>HPL42056</t>
  </si>
  <si>
    <t>FGG RANCHES</t>
  </si>
  <si>
    <t>Days</t>
  </si>
  <si>
    <t>Various - HPL Purchase Volume</t>
  </si>
  <si>
    <t>corpus</t>
  </si>
  <si>
    <t>012-40228-179</t>
  </si>
  <si>
    <t>9602????</t>
  </si>
  <si>
    <t>012-40228-180</t>
  </si>
  <si>
    <t>HPL42057</t>
  </si>
  <si>
    <t>012-40228-</t>
  </si>
  <si>
    <t>MARSHALL, SG</t>
  </si>
  <si>
    <t>(713) - 651- 6858</t>
  </si>
  <si>
    <t>(713) - 651-6990</t>
  </si>
  <si>
    <t>SUZANNE SALDIVAR (713) 651-6858</t>
  </si>
  <si>
    <t>Aimee Lannou</t>
  </si>
  <si>
    <t>VAQUILLAS RANCH</t>
  </si>
  <si>
    <t>HPL42058</t>
  </si>
  <si>
    <t>REINKE ESTATE #1</t>
  </si>
  <si>
    <t>HPL42059</t>
  </si>
  <si>
    <t>012-25200-104</t>
  </si>
  <si>
    <t>FLOYD BILLINGS SR #1</t>
  </si>
  <si>
    <t>EOG RESOURCES MARKETING, INC.</t>
  </si>
  <si>
    <t xml:space="preserve">MARSHALL, SG - INACTIVE </t>
  </si>
  <si>
    <t>TIFFANY</t>
  </si>
  <si>
    <t>HPR42004</t>
  </si>
  <si>
    <t>078-40228-132</t>
  </si>
  <si>
    <t>TRI-STATE/MANOR</t>
  </si>
  <si>
    <t xml:space="preserve">MANOR LAKE </t>
  </si>
  <si>
    <t>98-4157</t>
  </si>
  <si>
    <t>98-9674</t>
  </si>
  <si>
    <t>98-9749</t>
  </si>
  <si>
    <t>98-9780</t>
  </si>
  <si>
    <t>98-9757</t>
  </si>
  <si>
    <t>98-9788</t>
  </si>
  <si>
    <t>98-9795</t>
  </si>
  <si>
    <t>98-6067</t>
  </si>
  <si>
    <t>98-6296</t>
  </si>
  <si>
    <t>98-6945</t>
  </si>
  <si>
    <t>98-6031</t>
  </si>
  <si>
    <t>98-3081</t>
  </si>
  <si>
    <t>98-3082</t>
  </si>
  <si>
    <t>98-9631</t>
  </si>
  <si>
    <t>98-5263</t>
  </si>
  <si>
    <t>98-5353</t>
  </si>
  <si>
    <t>98-5357</t>
  </si>
  <si>
    <t>98-6103</t>
  </si>
  <si>
    <t>98-6748</t>
  </si>
  <si>
    <t>98-6760</t>
  </si>
  <si>
    <t>98-6776</t>
  </si>
  <si>
    <t>98-6882</t>
  </si>
  <si>
    <t>98-6546</t>
  </si>
  <si>
    <t>98-6679</t>
  </si>
  <si>
    <t>98-6728</t>
  </si>
  <si>
    <t>98-6742</t>
  </si>
  <si>
    <t>98-8751</t>
  </si>
  <si>
    <t>98-0268</t>
  </si>
  <si>
    <t>Tyler Division</t>
  </si>
  <si>
    <t>PG&amp;E Transport/Processed</t>
  </si>
  <si>
    <t>PROD</t>
  </si>
  <si>
    <t>Mmbtu/Dy.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</si>
</sst>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8" formatCode="mmmm\ d\,\ yyyy"/>
    <numFmt numFmtId="170" formatCode="#,##0.000"/>
    <numFmt numFmtId="171" formatCode="mm/dd/yy"/>
  </numFmts>
  <fonts count="15" x14ac:knownFonts="1">
    <font>
      <sz val="10"/>
      <name val="Arial"/>
    </font>
    <font>
      <b/>
      <sz val="10"/>
      <name val="Arial"/>
    </font>
    <font>
      <sz val="10"/>
      <color indexed="12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8"/>
      <color indexed="12"/>
      <name val="Arial"/>
      <family val="2"/>
    </font>
    <font>
      <sz val="6"/>
      <name val="Arial"/>
      <family val="2"/>
    </font>
    <font>
      <sz val="10"/>
      <color indexed="17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i/>
      <sz val="10"/>
      <name val="Arial"/>
      <family val="2"/>
    </font>
    <font>
      <b/>
      <sz val="14"/>
      <color indexed="56"/>
      <name val="Arial"/>
      <family val="2"/>
    </font>
    <font>
      <b/>
      <sz val="14"/>
      <color indexed="1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Continuous"/>
    </xf>
    <xf numFmtId="0" fontId="0" fillId="0" borderId="0" xfId="0" applyBorder="1"/>
    <xf numFmtId="0" fontId="3" fillId="0" borderId="0" xfId="0" applyFont="1"/>
    <xf numFmtId="0" fontId="1" fillId="0" borderId="2" xfId="0" applyFont="1" applyBorder="1" applyAlignment="1">
      <alignment horizontal="center"/>
    </xf>
    <xf numFmtId="0" fontId="4" fillId="0" borderId="0" xfId="0" applyFont="1"/>
    <xf numFmtId="0" fontId="0" fillId="0" borderId="2" xfId="0" applyBorder="1"/>
    <xf numFmtId="0" fontId="0" fillId="0" borderId="1" xfId="0" applyBorder="1" applyAlignment="1">
      <alignment horizontal="centerContinuous"/>
    </xf>
    <xf numFmtId="0" fontId="0" fillId="0" borderId="0" xfId="0" applyBorder="1" applyAlignment="1">
      <alignment horizontal="centerContinuous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6" xfId="0" quotePrefix="1" applyFont="1" applyBorder="1" applyAlignment="1">
      <alignment horizontal="centerContinuous"/>
    </xf>
    <xf numFmtId="0" fontId="2" fillId="0" borderId="1" xfId="0" quotePrefix="1" applyFont="1" applyBorder="1" applyAlignment="1">
      <alignment horizontal="centerContinuous"/>
    </xf>
    <xf numFmtId="14" fontId="2" fillId="0" borderId="6" xfId="0" applyNumberFormat="1" applyFont="1" applyBorder="1" applyAlignment="1">
      <alignment horizontal="centerContinuous"/>
    </xf>
    <xf numFmtId="0" fontId="0" fillId="0" borderId="6" xfId="0" applyBorder="1"/>
    <xf numFmtId="0" fontId="0" fillId="0" borderId="7" xfId="0" applyBorder="1"/>
    <xf numFmtId="0" fontId="5" fillId="0" borderId="8" xfId="0" applyFont="1" applyBorder="1" applyAlignment="1">
      <alignment horizontal="left"/>
    </xf>
    <xf numFmtId="0" fontId="2" fillId="0" borderId="9" xfId="0" quotePrefix="1" applyFont="1" applyBorder="1" applyAlignment="1">
      <alignment horizontal="centerContinuous"/>
    </xf>
    <xf numFmtId="0" fontId="0" fillId="0" borderId="9" xfId="0" applyBorder="1" applyAlignment="1">
      <alignment horizontal="centerContinuous"/>
    </xf>
    <xf numFmtId="15" fontId="2" fillId="0" borderId="10" xfId="0" applyNumberFormat="1" applyFont="1" applyBorder="1" applyAlignment="1">
      <alignment horizontal="centerContinuous"/>
    </xf>
    <xf numFmtId="0" fontId="0" fillId="0" borderId="8" xfId="0" applyBorder="1" applyAlignment="1">
      <alignment horizontal="left"/>
    </xf>
    <xf numFmtId="0" fontId="0" fillId="0" borderId="10" xfId="0" applyBorder="1" applyAlignment="1">
      <alignment horizontal="centerContinuous"/>
    </xf>
    <xf numFmtId="14" fontId="5" fillId="0" borderId="8" xfId="0" applyNumberFormat="1" applyFont="1" applyBorder="1" applyAlignment="1">
      <alignment horizontal="left"/>
    </xf>
    <xf numFmtId="0" fontId="0" fillId="0" borderId="9" xfId="0" applyBorder="1"/>
    <xf numFmtId="0" fontId="0" fillId="0" borderId="10" xfId="0" applyBorder="1"/>
    <xf numFmtId="0" fontId="2" fillId="0" borderId="6" xfId="0" applyFont="1" applyBorder="1" applyAlignment="1">
      <alignment horizontal="centerContinuous"/>
    </xf>
    <xf numFmtId="15" fontId="2" fillId="0" borderId="7" xfId="0" applyNumberFormat="1" applyFont="1" applyBorder="1" applyAlignment="1">
      <alignment horizontal="centerContinuous"/>
    </xf>
    <xf numFmtId="0" fontId="0" fillId="0" borderId="7" xfId="0" applyBorder="1" applyAlignment="1">
      <alignment horizontal="centerContinuous"/>
    </xf>
    <xf numFmtId="0" fontId="2" fillId="0" borderId="1" xfId="0" applyFont="1" applyBorder="1" applyAlignment="1">
      <alignment horizontal="centerContinuous"/>
    </xf>
    <xf numFmtId="0" fontId="2" fillId="0" borderId="7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1" xfId="0" applyBorder="1"/>
    <xf numFmtId="0" fontId="0" fillId="0" borderId="8" xfId="0" applyBorder="1"/>
    <xf numFmtId="0" fontId="0" fillId="0" borderId="4" xfId="0" applyBorder="1" applyAlignment="1">
      <alignment horizontal="centerContinuous"/>
    </xf>
    <xf numFmtId="0" fontId="0" fillId="0" borderId="12" xfId="0" applyBorder="1" applyAlignment="1">
      <alignment horizontal="center"/>
    </xf>
    <xf numFmtId="0" fontId="0" fillId="0" borderId="5" xfId="0" applyBorder="1" applyAlignment="1">
      <alignment horizontal="centerContinuous"/>
    </xf>
    <xf numFmtId="0" fontId="0" fillId="0" borderId="6" xfId="0" applyBorder="1" applyAlignment="1">
      <alignment horizontal="centerContinuous"/>
    </xf>
    <xf numFmtId="0" fontId="0" fillId="0" borderId="1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Continuous"/>
    </xf>
    <xf numFmtId="0" fontId="0" fillId="0" borderId="15" xfId="0" applyBorder="1" applyAlignment="1">
      <alignment horizontal="centerContinuous"/>
    </xf>
    <xf numFmtId="0" fontId="0" fillId="0" borderId="16" xfId="0" applyBorder="1" applyAlignment="1">
      <alignment horizontal="centerContinuous"/>
    </xf>
    <xf numFmtId="38" fontId="0" fillId="0" borderId="11" xfId="0" applyNumberForma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6" xfId="0" applyFont="1" applyBorder="1" applyAlignment="1">
      <alignment horizontal="centerContinuous"/>
    </xf>
    <xf numFmtId="0" fontId="4" fillId="0" borderId="1" xfId="0" applyFont="1" applyBorder="1" applyAlignment="1">
      <alignment horizontal="centerContinuous"/>
    </xf>
    <xf numFmtId="0" fontId="4" fillId="0" borderId="7" xfId="0" applyFont="1" applyBorder="1" applyAlignment="1">
      <alignment horizontal="centerContinuous"/>
    </xf>
    <xf numFmtId="38" fontId="6" fillId="0" borderId="13" xfId="0" applyNumberFormat="1" applyFont="1" applyBorder="1" applyAlignment="1">
      <alignment horizontal="center"/>
    </xf>
    <xf numFmtId="0" fontId="6" fillId="0" borderId="6" xfId="0" applyFont="1" applyBorder="1" applyAlignment="1">
      <alignment horizontal="centerContinuous"/>
    </xf>
    <xf numFmtId="0" fontId="6" fillId="0" borderId="1" xfId="0" applyFont="1" applyBorder="1" applyAlignment="1">
      <alignment horizontal="centerContinuous"/>
    </xf>
    <xf numFmtId="0" fontId="6" fillId="0" borderId="7" xfId="0" applyFont="1" applyBorder="1" applyAlignment="1">
      <alignment horizontal="centerContinuous"/>
    </xf>
    <xf numFmtId="0" fontId="4" fillId="0" borderId="11" xfId="0" applyFont="1" applyBorder="1" applyAlignment="1">
      <alignment horizontal="center"/>
    </xf>
    <xf numFmtId="0" fontId="4" fillId="0" borderId="8" xfId="0" applyFont="1" applyBorder="1" applyAlignment="1">
      <alignment horizontal="centerContinuous"/>
    </xf>
    <xf numFmtId="0" fontId="4" fillId="0" borderId="9" xfId="0" applyFont="1" applyBorder="1" applyAlignment="1">
      <alignment horizontal="centerContinuous"/>
    </xf>
    <xf numFmtId="0" fontId="4" fillId="0" borderId="10" xfId="0" applyFont="1" applyBorder="1" applyAlignment="1">
      <alignment horizontal="centerContinuous"/>
    </xf>
    <xf numFmtId="38" fontId="6" fillId="0" borderId="11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0" xfId="0" applyFont="1" applyAlignment="1">
      <alignment horizontal="center"/>
    </xf>
    <xf numFmtId="38" fontId="4" fillId="0" borderId="11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38" fontId="4" fillId="0" borderId="13" xfId="0" applyNumberFormat="1" applyFont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38" fontId="6" fillId="0" borderId="10" xfId="0" applyNumberFormat="1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4" xfId="0" applyFont="1" applyBorder="1" applyAlignment="1">
      <alignment horizontal="centerContinuous"/>
    </xf>
    <xf numFmtId="0" fontId="4" fillId="0" borderId="0" xfId="0" applyFont="1" applyBorder="1" applyAlignment="1">
      <alignment horizontal="centerContinuous"/>
    </xf>
    <xf numFmtId="0" fontId="4" fillId="0" borderId="5" xfId="0" applyFont="1" applyBorder="1" applyAlignment="1">
      <alignment horizontal="centerContinuous"/>
    </xf>
    <xf numFmtId="38" fontId="6" fillId="0" borderId="12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38" fontId="6" fillId="0" borderId="5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Continuous"/>
    </xf>
    <xf numFmtId="164" fontId="9" fillId="0" borderId="0" xfId="0" applyNumberFormat="1" applyFont="1" applyAlignment="1">
      <alignment horizontal="centerContinuous"/>
    </xf>
    <xf numFmtId="164" fontId="9" fillId="0" borderId="0" xfId="0" applyNumberFormat="1" applyFont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164" fontId="9" fillId="0" borderId="0" xfId="0" applyNumberFormat="1" applyFont="1" applyBorder="1" applyAlignment="1">
      <alignment horizontal="center"/>
    </xf>
    <xf numFmtId="164" fontId="9" fillId="0" borderId="3" xfId="0" applyNumberFormat="1" applyFont="1" applyBorder="1" applyAlignment="1">
      <alignment horizontal="center"/>
    </xf>
    <xf numFmtId="164" fontId="9" fillId="0" borderId="0" xfId="0" applyNumberFormat="1" applyFont="1" applyFill="1" applyAlignment="1">
      <alignment horizontal="center"/>
    </xf>
    <xf numFmtId="0" fontId="9" fillId="0" borderId="0" xfId="0" applyFont="1" applyAlignment="1">
      <alignment horizontal="centerContinuous"/>
    </xf>
    <xf numFmtId="0" fontId="9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1" fontId="9" fillId="0" borderId="0" xfId="0" applyNumberFormat="1" applyFont="1" applyAlignment="1">
      <alignment horizontal="center"/>
    </xf>
    <xf numFmtId="3" fontId="9" fillId="0" borderId="0" xfId="0" applyNumberFormat="1" applyFont="1" applyAlignment="1">
      <alignment horizontal="center"/>
    </xf>
    <xf numFmtId="3" fontId="9" fillId="0" borderId="0" xfId="0" applyNumberFormat="1" applyFont="1" applyBorder="1" applyAlignment="1">
      <alignment horizontal="center"/>
    </xf>
    <xf numFmtId="3" fontId="9" fillId="0" borderId="1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3" fontId="9" fillId="0" borderId="0" xfId="0" applyNumberFormat="1" applyFont="1" applyFill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Border="1"/>
    <xf numFmtId="0" fontId="9" fillId="0" borderId="0" xfId="0" applyFont="1" applyFill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68" fontId="2" fillId="0" borderId="6" xfId="0" applyNumberFormat="1" applyFont="1" applyBorder="1" applyAlignment="1">
      <alignment horizontal="centerContinuous"/>
    </xf>
    <xf numFmtId="170" fontId="9" fillId="0" borderId="1" xfId="0" applyNumberFormat="1" applyFont="1" applyBorder="1" applyAlignment="1">
      <alignment horizontal="center"/>
    </xf>
    <xf numFmtId="0" fontId="9" fillId="3" borderId="0" xfId="0" applyFont="1" applyFill="1" applyAlignment="1">
      <alignment horizontal="center"/>
    </xf>
    <xf numFmtId="0" fontId="11" fillId="0" borderId="0" xfId="0" applyFont="1" applyAlignment="1">
      <alignment horizontal="centerContinuous"/>
    </xf>
    <xf numFmtId="0" fontId="10" fillId="0" borderId="0" xfId="0" applyFont="1"/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9" fillId="0" borderId="0" xfId="0" applyFont="1" applyBorder="1" applyAlignment="1">
      <alignment horizontal="center" vertical="center"/>
    </xf>
    <xf numFmtId="3" fontId="9" fillId="0" borderId="0" xfId="0" applyNumberFormat="1" applyFont="1"/>
    <xf numFmtId="38" fontId="9" fillId="0" borderId="0" xfId="0" applyNumberFormat="1" applyFont="1" applyAlignment="1">
      <alignment horizontal="center"/>
    </xf>
    <xf numFmtId="3" fontId="9" fillId="0" borderId="0" xfId="0" applyNumberFormat="1" applyFont="1" applyAlignment="1">
      <alignment horizontal="center" vertical="center"/>
    </xf>
    <xf numFmtId="3" fontId="9" fillId="0" borderId="0" xfId="0" applyNumberFormat="1" applyFont="1" applyBorder="1" applyAlignment="1">
      <alignment horizontal="center" vertical="center"/>
    </xf>
    <xf numFmtId="3" fontId="9" fillId="0" borderId="1" xfId="0" applyNumberFormat="1" applyFont="1" applyBorder="1" applyAlignment="1">
      <alignment horizontal="center" vertical="center"/>
    </xf>
    <xf numFmtId="38" fontId="9" fillId="0" borderId="3" xfId="0" applyNumberFormat="1" applyFont="1" applyBorder="1" applyAlignment="1">
      <alignment horizontal="center"/>
    </xf>
    <xf numFmtId="0" fontId="10" fillId="2" borderId="0" xfId="0" applyFont="1" applyFill="1"/>
    <xf numFmtId="0" fontId="10" fillId="2" borderId="0" xfId="0" applyFont="1" applyFill="1" applyAlignment="1">
      <alignment horizontal="center"/>
    </xf>
    <xf numFmtId="0" fontId="9" fillId="2" borderId="0" xfId="0" applyFont="1" applyFill="1"/>
    <xf numFmtId="0" fontId="12" fillId="2" borderId="0" xfId="0" applyFont="1" applyFill="1" applyAlignment="1">
      <alignment horizontal="center"/>
    </xf>
    <xf numFmtId="0" fontId="10" fillId="0" borderId="0" xfId="0" applyFont="1" applyFill="1"/>
    <xf numFmtId="0" fontId="10" fillId="0" borderId="0" xfId="0" applyFont="1" applyFill="1" applyAlignment="1">
      <alignment horizontal="center"/>
    </xf>
    <xf numFmtId="0" fontId="9" fillId="0" borderId="0" xfId="0" applyFont="1" applyFill="1"/>
    <xf numFmtId="0" fontId="12" fillId="0" borderId="0" xfId="0" applyFont="1" applyFill="1" applyAlignment="1">
      <alignment horizontal="center"/>
    </xf>
    <xf numFmtId="38" fontId="9" fillId="0" borderId="0" xfId="0" applyNumberFormat="1" applyFont="1" applyFill="1" applyAlignment="1">
      <alignment horizontal="center"/>
    </xf>
    <xf numFmtId="171" fontId="13" fillId="0" borderId="0" xfId="0" applyNumberFormat="1" applyFont="1" applyAlignment="1">
      <alignment horizontal="centerContinuous"/>
    </xf>
    <xf numFmtId="1" fontId="9" fillId="0" borderId="0" xfId="0" applyNumberFormat="1" applyFont="1" applyFill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9" fillId="0" borderId="0" xfId="0" applyFont="1" applyFill="1" applyBorder="1"/>
    <xf numFmtId="17" fontId="14" fillId="0" borderId="0" xfId="0" applyNumberFormat="1" applyFont="1" applyAlignment="1">
      <alignment horizontal="centerContinuous"/>
    </xf>
    <xf numFmtId="0" fontId="8" fillId="0" borderId="0" xfId="0" applyFont="1" applyAlignment="1">
      <alignment horizontal="left"/>
    </xf>
    <xf numFmtId="3" fontId="8" fillId="0" borderId="0" xfId="0" applyNumberFormat="1" applyFont="1" applyAlignment="1">
      <alignment horizontal="center"/>
    </xf>
    <xf numFmtId="3" fontId="8" fillId="0" borderId="1" xfId="0" applyNumberFormat="1" applyFont="1" applyBorder="1" applyAlignment="1">
      <alignment horizontal="center"/>
    </xf>
    <xf numFmtId="0" fontId="9" fillId="4" borderId="0" xfId="0" applyFont="1" applyFill="1" applyAlignment="1">
      <alignment horizontal="center"/>
    </xf>
    <xf numFmtId="3" fontId="9" fillId="0" borderId="0" xfId="0" applyNumberFormat="1" applyFont="1" applyBorder="1"/>
    <xf numFmtId="3" fontId="9" fillId="0" borderId="1" xfId="0" applyNumberFormat="1" applyFont="1" applyBorder="1"/>
    <xf numFmtId="0" fontId="1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1"/>
  <dimension ref="A1:AB170"/>
  <sheetViews>
    <sheetView zoomScale="75" workbookViewId="0"/>
  </sheetViews>
  <sheetFormatPr defaultColWidth="9.109375" defaultRowHeight="13.2" x14ac:dyDescent="0.25"/>
  <cols>
    <col min="1" max="1" width="12.6640625" style="101" customWidth="1"/>
    <col min="2" max="2" width="2.6640625" style="101" customWidth="1"/>
    <col min="3" max="3" width="19" style="101" customWidth="1"/>
    <col min="4" max="4" width="2.6640625" style="101" customWidth="1"/>
    <col min="5" max="5" width="19" style="101" customWidth="1"/>
    <col min="6" max="6" width="2.5546875" style="101" customWidth="1"/>
    <col min="7" max="7" width="18.44140625" style="89" customWidth="1"/>
    <col min="8" max="8" width="2.6640625" style="101" customWidth="1"/>
    <col min="9" max="9" width="33.109375" style="89" customWidth="1"/>
    <col min="10" max="10" width="2.6640625" style="101" customWidth="1"/>
    <col min="11" max="11" width="9.109375" style="89"/>
    <col min="12" max="12" width="2.6640625" style="101" customWidth="1"/>
    <col min="13" max="13" width="8.88671875" style="89" customWidth="1"/>
    <col min="14" max="14" width="2.6640625" style="89" customWidth="1"/>
    <col min="15" max="15" width="8.5546875" style="83" customWidth="1"/>
    <col min="16" max="16" width="2.6640625" style="89" customWidth="1"/>
    <col min="17" max="17" width="11.33203125" style="89" customWidth="1"/>
    <col min="18" max="18" width="2.6640625" style="89" customWidth="1"/>
    <col min="19" max="19" width="11.44140625" style="89" customWidth="1"/>
    <col min="20" max="20" width="10.6640625" style="101" customWidth="1"/>
    <col min="21" max="21" width="9.33203125" style="101" bestFit="1" customWidth="1"/>
    <col min="22" max="16384" width="9.109375" style="101"/>
  </cols>
  <sheetData>
    <row r="1" spans="1:21" ht="17.399999999999999" x14ac:dyDescent="0.3">
      <c r="A1" s="10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2"/>
      <c r="P1" s="88"/>
      <c r="Q1" s="88"/>
      <c r="R1" s="88"/>
      <c r="S1" s="88"/>
    </row>
    <row r="2" spans="1:21" ht="17.399999999999999" x14ac:dyDescent="0.3">
      <c r="A2" s="133">
        <v>36708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2"/>
      <c r="P2" s="88"/>
      <c r="Q2" s="88"/>
      <c r="R2" s="88"/>
      <c r="S2" s="88"/>
    </row>
    <row r="3" spans="1:21" ht="17.399999999999999" x14ac:dyDescent="0.3">
      <c r="A3" s="129">
        <v>36691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2"/>
      <c r="P3" s="88"/>
      <c r="Q3" s="88"/>
      <c r="R3" s="88"/>
      <c r="S3" s="88"/>
    </row>
    <row r="4" spans="1:21" x14ac:dyDescent="0.25">
      <c r="A4" s="109" t="s">
        <v>161</v>
      </c>
      <c r="C4" s="134">
        <v>31</v>
      </c>
      <c r="G4" s="140"/>
      <c r="H4" s="140"/>
      <c r="I4" s="140"/>
      <c r="J4" s="140"/>
      <c r="T4" s="83"/>
    </row>
    <row r="5" spans="1:21" x14ac:dyDescent="0.25">
      <c r="A5" s="109" t="s">
        <v>1</v>
      </c>
      <c r="S5" s="101"/>
    </row>
    <row r="6" spans="1:21" x14ac:dyDescent="0.25">
      <c r="A6" s="109"/>
      <c r="M6" s="94"/>
    </row>
    <row r="7" spans="1:21" x14ac:dyDescent="0.25">
      <c r="A7" s="89" t="s">
        <v>2</v>
      </c>
      <c r="C7" s="89" t="s">
        <v>3</v>
      </c>
      <c r="E7" s="89" t="s">
        <v>3</v>
      </c>
      <c r="K7" s="89" t="s">
        <v>3</v>
      </c>
    </row>
    <row r="8" spans="1:21" s="89" customFormat="1" x14ac:dyDescent="0.25">
      <c r="A8" s="90" t="s">
        <v>4</v>
      </c>
      <c r="C8" s="90" t="s">
        <v>4</v>
      </c>
      <c r="E8" s="110" t="s">
        <v>144</v>
      </c>
      <c r="G8" s="90" t="s">
        <v>5</v>
      </c>
      <c r="I8" s="90" t="s">
        <v>6</v>
      </c>
      <c r="K8" s="90" t="s">
        <v>7</v>
      </c>
      <c r="M8" s="90" t="s">
        <v>8</v>
      </c>
      <c r="O8" s="84" t="s">
        <v>9</v>
      </c>
      <c r="Q8" s="90" t="s">
        <v>10</v>
      </c>
      <c r="S8" s="90" t="s">
        <v>11</v>
      </c>
      <c r="T8" s="101"/>
      <c r="U8" s="101"/>
    </row>
    <row r="9" spans="1:21" x14ac:dyDescent="0.25">
      <c r="E9" s="111"/>
    </row>
    <row r="10" spans="1:21" x14ac:dyDescent="0.25">
      <c r="A10" s="89" t="s">
        <v>130</v>
      </c>
      <c r="B10" s="89"/>
      <c r="C10" s="89" t="s">
        <v>134</v>
      </c>
      <c r="D10" s="89"/>
      <c r="E10" s="100">
        <v>96017491</v>
      </c>
      <c r="G10" s="89" t="s">
        <v>12</v>
      </c>
      <c r="I10" s="89" t="s">
        <v>13</v>
      </c>
      <c r="K10" s="89" t="s">
        <v>214</v>
      </c>
      <c r="M10" s="95">
        <f t="shared" ref="M10:M19" si="0">ROUND(Q10/O10,0)</f>
        <v>2092</v>
      </c>
      <c r="O10" s="83">
        <v>1.0660000000000001</v>
      </c>
      <c r="Q10" s="135">
        <v>2230</v>
      </c>
      <c r="S10" s="95">
        <f t="shared" ref="S10:S19" si="1">ROUND(Q10*$C$4,0)</f>
        <v>69130</v>
      </c>
    </row>
    <row r="11" spans="1:21" x14ac:dyDescent="0.25">
      <c r="A11" s="89" t="s">
        <v>130</v>
      </c>
      <c r="B11" s="89"/>
      <c r="C11" s="89" t="s">
        <v>134</v>
      </c>
      <c r="D11" s="89"/>
      <c r="E11" s="100">
        <v>96017491</v>
      </c>
      <c r="G11" s="89" t="s">
        <v>14</v>
      </c>
      <c r="I11" s="89" t="s">
        <v>150</v>
      </c>
      <c r="K11" s="89" t="s">
        <v>201</v>
      </c>
      <c r="M11" s="95">
        <f t="shared" si="0"/>
        <v>5569</v>
      </c>
      <c r="O11" s="87">
        <v>1.002</v>
      </c>
      <c r="Q11" s="135">
        <v>5580</v>
      </c>
      <c r="S11" s="95">
        <f t="shared" si="1"/>
        <v>172980</v>
      </c>
    </row>
    <row r="12" spans="1:21" x14ac:dyDescent="0.25">
      <c r="A12" s="89" t="s">
        <v>130</v>
      </c>
      <c r="B12" s="89"/>
      <c r="C12" s="89" t="s">
        <v>134</v>
      </c>
      <c r="D12" s="89"/>
      <c r="E12" s="100">
        <v>96017491</v>
      </c>
      <c r="G12" s="89" t="s">
        <v>15</v>
      </c>
      <c r="I12" s="89" t="s">
        <v>16</v>
      </c>
      <c r="K12" s="89" t="s">
        <v>202</v>
      </c>
      <c r="M12" s="95">
        <f t="shared" si="0"/>
        <v>945</v>
      </c>
      <c r="O12" s="83">
        <v>1.0049999999999999</v>
      </c>
      <c r="Q12" s="135">
        <v>950</v>
      </c>
      <c r="S12" s="95">
        <f t="shared" si="1"/>
        <v>29450</v>
      </c>
    </row>
    <row r="13" spans="1:21" x14ac:dyDescent="0.25">
      <c r="A13" s="89" t="s">
        <v>130</v>
      </c>
      <c r="B13" s="89"/>
      <c r="C13" s="89" t="s">
        <v>134</v>
      </c>
      <c r="D13" s="89"/>
      <c r="E13" s="100">
        <v>96017491</v>
      </c>
      <c r="G13" s="89" t="s">
        <v>15</v>
      </c>
      <c r="I13" s="89" t="s">
        <v>17</v>
      </c>
      <c r="K13" s="89" t="s">
        <v>203</v>
      </c>
      <c r="M13" s="95">
        <f t="shared" si="0"/>
        <v>51</v>
      </c>
      <c r="O13" s="83">
        <v>0.98699999999999999</v>
      </c>
      <c r="Q13" s="135">
        <v>50</v>
      </c>
      <c r="S13" s="95">
        <f t="shared" si="1"/>
        <v>1550</v>
      </c>
    </row>
    <row r="14" spans="1:21" x14ac:dyDescent="0.25">
      <c r="A14" s="89" t="s">
        <v>130</v>
      </c>
      <c r="B14" s="89"/>
      <c r="C14" s="89" t="s">
        <v>134</v>
      </c>
      <c r="D14" s="89"/>
      <c r="E14" s="100">
        <v>96017491</v>
      </c>
      <c r="G14" s="89" t="s">
        <v>15</v>
      </c>
      <c r="I14" s="89" t="s">
        <v>18</v>
      </c>
      <c r="K14" s="89" t="s">
        <v>194</v>
      </c>
      <c r="M14" s="95">
        <f t="shared" si="0"/>
        <v>6041</v>
      </c>
      <c r="O14" s="83">
        <v>1.0760000000000001</v>
      </c>
      <c r="Q14" s="135">
        <v>6500</v>
      </c>
      <c r="S14" s="95">
        <f t="shared" si="1"/>
        <v>201500</v>
      </c>
    </row>
    <row r="15" spans="1:21" x14ac:dyDescent="0.25">
      <c r="A15" s="89" t="s">
        <v>130</v>
      </c>
      <c r="B15" s="89"/>
      <c r="C15" s="89" t="s">
        <v>134</v>
      </c>
      <c r="D15" s="89"/>
      <c r="E15" s="100">
        <v>96017491</v>
      </c>
      <c r="G15" s="89" t="s">
        <v>14</v>
      </c>
      <c r="I15" s="89" t="s">
        <v>19</v>
      </c>
      <c r="K15" s="89" t="s">
        <v>204</v>
      </c>
      <c r="M15" s="95">
        <f t="shared" si="0"/>
        <v>0</v>
      </c>
      <c r="O15" s="83">
        <v>0.98899999999999999</v>
      </c>
      <c r="Q15" s="135">
        <v>0</v>
      </c>
      <c r="S15" s="95">
        <f t="shared" si="1"/>
        <v>0</v>
      </c>
    </row>
    <row r="16" spans="1:21" x14ac:dyDescent="0.25">
      <c r="A16" s="89" t="s">
        <v>130</v>
      </c>
      <c r="B16" s="89"/>
      <c r="C16" s="89" t="s">
        <v>134</v>
      </c>
      <c r="D16" s="89"/>
      <c r="E16" s="100">
        <v>96017491</v>
      </c>
      <c r="G16" s="89" t="s">
        <v>20</v>
      </c>
      <c r="I16" s="89" t="s">
        <v>21</v>
      </c>
      <c r="K16" s="89" t="s">
        <v>205</v>
      </c>
      <c r="M16" s="95">
        <f t="shared" si="0"/>
        <v>3109</v>
      </c>
      <c r="O16" s="83">
        <v>0.997</v>
      </c>
      <c r="Q16" s="135">
        <v>3100</v>
      </c>
      <c r="S16" s="95">
        <f t="shared" si="1"/>
        <v>96100</v>
      </c>
    </row>
    <row r="17" spans="1:28" x14ac:dyDescent="0.25">
      <c r="A17" s="89" t="s">
        <v>130</v>
      </c>
      <c r="B17" s="89"/>
      <c r="C17" s="89" t="s">
        <v>134</v>
      </c>
      <c r="D17" s="89"/>
      <c r="E17" s="100">
        <v>96017491</v>
      </c>
      <c r="G17" s="89" t="s">
        <v>20</v>
      </c>
      <c r="I17" s="89" t="s">
        <v>22</v>
      </c>
      <c r="K17" s="89" t="s">
        <v>206</v>
      </c>
      <c r="M17" s="95">
        <f t="shared" si="0"/>
        <v>0</v>
      </c>
      <c r="N17" s="91"/>
      <c r="O17" s="85">
        <v>0.998</v>
      </c>
      <c r="P17" s="91"/>
      <c r="Q17" s="104">
        <v>0</v>
      </c>
      <c r="S17" s="95">
        <f t="shared" si="1"/>
        <v>0</v>
      </c>
    </row>
    <row r="18" spans="1:28" x14ac:dyDescent="0.25">
      <c r="A18" s="89" t="s">
        <v>130</v>
      </c>
      <c r="B18" s="89"/>
      <c r="C18" s="89" t="s">
        <v>134</v>
      </c>
      <c r="D18" s="89"/>
      <c r="E18" s="100">
        <v>96017491</v>
      </c>
      <c r="G18" s="89" t="s">
        <v>20</v>
      </c>
      <c r="I18" s="89" t="s">
        <v>23</v>
      </c>
      <c r="K18" s="89" t="s">
        <v>207</v>
      </c>
      <c r="M18" s="95">
        <f t="shared" si="0"/>
        <v>218</v>
      </c>
      <c r="N18" s="91"/>
      <c r="O18" s="85">
        <v>1.01</v>
      </c>
      <c r="P18" s="91"/>
      <c r="Q18" s="104">
        <v>220</v>
      </c>
      <c r="R18" s="91"/>
      <c r="S18" s="96">
        <f t="shared" si="1"/>
        <v>6820</v>
      </c>
      <c r="T18" s="102"/>
      <c r="U18" s="102"/>
      <c r="V18" s="102"/>
      <c r="W18" s="102"/>
      <c r="X18" s="102"/>
      <c r="Y18" s="102"/>
      <c r="Z18" s="102"/>
      <c r="AA18" s="102"/>
      <c r="AB18" s="102"/>
    </row>
    <row r="19" spans="1:28" x14ac:dyDescent="0.25">
      <c r="A19" s="89" t="s">
        <v>130</v>
      </c>
      <c r="B19" s="89"/>
      <c r="C19" s="89" t="s">
        <v>134</v>
      </c>
      <c r="D19" s="89"/>
      <c r="E19" s="100">
        <v>96017491</v>
      </c>
      <c r="G19" s="89" t="s">
        <v>24</v>
      </c>
      <c r="I19" s="89" t="s">
        <v>24</v>
      </c>
      <c r="K19" s="89" t="s">
        <v>208</v>
      </c>
      <c r="M19" s="97">
        <f t="shared" si="0"/>
        <v>1257</v>
      </c>
      <c r="O19" s="84">
        <v>1.034</v>
      </c>
      <c r="Q19" s="136">
        <v>1300</v>
      </c>
      <c r="S19" s="97">
        <f t="shared" si="1"/>
        <v>40300</v>
      </c>
    </row>
    <row r="20" spans="1:28" x14ac:dyDescent="0.25">
      <c r="E20" s="111"/>
      <c r="M20" s="96"/>
      <c r="Q20" s="96"/>
      <c r="S20" s="96"/>
    </row>
    <row r="21" spans="1:28" x14ac:dyDescent="0.25">
      <c r="E21" s="111"/>
      <c r="I21" s="112" t="s">
        <v>25</v>
      </c>
      <c r="M21" s="95">
        <f>SUM(M10:M20)</f>
        <v>19282</v>
      </c>
      <c r="O21" s="83">
        <f>ROUND(Q21/M21,3)</f>
        <v>1.034</v>
      </c>
      <c r="Q21" s="95">
        <f>SUM(Q10:Q20)</f>
        <v>19930</v>
      </c>
      <c r="S21" s="95">
        <f>SUM(S10:S20)</f>
        <v>617830</v>
      </c>
    </row>
    <row r="22" spans="1:28" x14ac:dyDescent="0.25">
      <c r="E22" s="111"/>
      <c r="I22" s="112"/>
      <c r="M22" s="95"/>
      <c r="Q22" s="95"/>
      <c r="S22" s="95"/>
    </row>
    <row r="23" spans="1:28" x14ac:dyDescent="0.25">
      <c r="A23" s="109" t="s">
        <v>26</v>
      </c>
      <c r="E23" s="111"/>
    </row>
    <row r="24" spans="1:28" x14ac:dyDescent="0.25">
      <c r="A24" s="109"/>
      <c r="E24" s="111"/>
    </row>
    <row r="25" spans="1:28" x14ac:dyDescent="0.25">
      <c r="A25" s="89" t="s">
        <v>2</v>
      </c>
      <c r="C25" s="89" t="s">
        <v>3</v>
      </c>
      <c r="E25" s="89" t="s">
        <v>3</v>
      </c>
    </row>
    <row r="26" spans="1:28" s="89" customFormat="1" x14ac:dyDescent="0.25">
      <c r="A26" s="90" t="s">
        <v>4</v>
      </c>
      <c r="C26" s="90" t="s">
        <v>4</v>
      </c>
      <c r="E26" s="110" t="s">
        <v>144</v>
      </c>
      <c r="G26" s="90" t="s">
        <v>5</v>
      </c>
      <c r="I26" s="90" t="s">
        <v>6</v>
      </c>
      <c r="K26" s="90" t="s">
        <v>7</v>
      </c>
      <c r="M26" s="90" t="s">
        <v>8</v>
      </c>
      <c r="O26" s="84" t="s">
        <v>9</v>
      </c>
      <c r="Q26" s="90" t="s">
        <v>10</v>
      </c>
      <c r="S26" s="90" t="s">
        <v>11</v>
      </c>
      <c r="T26" s="101"/>
      <c r="U26" s="101"/>
    </row>
    <row r="27" spans="1:28" x14ac:dyDescent="0.25">
      <c r="E27" s="111"/>
    </row>
    <row r="28" spans="1:28" x14ac:dyDescent="0.25">
      <c r="A28" s="89" t="s">
        <v>131</v>
      </c>
      <c r="B28" s="89"/>
      <c r="C28" s="89" t="s">
        <v>135</v>
      </c>
      <c r="D28" s="89"/>
      <c r="E28" s="100">
        <v>96001780</v>
      </c>
      <c r="G28" s="89" t="s">
        <v>174</v>
      </c>
      <c r="I28" s="89" t="s">
        <v>28</v>
      </c>
      <c r="K28" s="89" t="s">
        <v>209</v>
      </c>
      <c r="M28" s="95">
        <f>ROUND(Q28/O28,0)</f>
        <v>384</v>
      </c>
      <c r="O28" s="83">
        <v>1.119</v>
      </c>
      <c r="Q28" s="135">
        <v>430</v>
      </c>
      <c r="S28" s="95">
        <f>ROUND(Q28*$C$4,0)</f>
        <v>13330</v>
      </c>
    </row>
    <row r="29" spans="1:28" x14ac:dyDescent="0.25">
      <c r="A29" s="89" t="s">
        <v>131</v>
      </c>
      <c r="B29" s="89"/>
      <c r="C29" s="89" t="s">
        <v>135</v>
      </c>
      <c r="D29" s="89"/>
      <c r="E29" s="100">
        <v>96001780</v>
      </c>
      <c r="G29" s="89" t="s">
        <v>29</v>
      </c>
      <c r="I29" s="89" t="s">
        <v>30</v>
      </c>
      <c r="K29" s="89" t="s">
        <v>210</v>
      </c>
      <c r="M29" s="95">
        <f>ROUND(Q29/O29,0)</f>
        <v>923</v>
      </c>
      <c r="O29" s="83">
        <v>1.083</v>
      </c>
      <c r="Q29" s="135">
        <v>1000</v>
      </c>
      <c r="S29" s="95">
        <f>ROUND(Q29*$C$4,0)</f>
        <v>31000</v>
      </c>
    </row>
    <row r="30" spans="1:28" x14ac:dyDescent="0.25">
      <c r="A30" s="89" t="s">
        <v>131</v>
      </c>
      <c r="B30" s="89"/>
      <c r="C30" s="89" t="s">
        <v>135</v>
      </c>
      <c r="D30" s="89"/>
      <c r="E30" s="100">
        <v>96001780</v>
      </c>
      <c r="G30" s="89" t="s">
        <v>31</v>
      </c>
      <c r="I30" s="89" t="s">
        <v>32</v>
      </c>
      <c r="K30" s="89" t="s">
        <v>211</v>
      </c>
      <c r="M30" s="95">
        <f>ROUND(Q30/O30,0)</f>
        <v>621</v>
      </c>
      <c r="O30" s="83">
        <v>1.095</v>
      </c>
      <c r="Q30" s="135">
        <v>680</v>
      </c>
      <c r="S30" s="95">
        <f>ROUND(Q30*$C$4,0)</f>
        <v>21080</v>
      </c>
    </row>
    <row r="31" spans="1:28" x14ac:dyDescent="0.25">
      <c r="A31" s="89" t="s">
        <v>131</v>
      </c>
      <c r="B31" s="89"/>
      <c r="C31" s="89" t="s">
        <v>135</v>
      </c>
      <c r="D31" s="89"/>
      <c r="E31" s="100">
        <v>96001780</v>
      </c>
      <c r="G31" s="89" t="s">
        <v>31</v>
      </c>
      <c r="I31" s="89" t="s">
        <v>33</v>
      </c>
      <c r="K31" s="89" t="s">
        <v>212</v>
      </c>
      <c r="M31" s="95">
        <f>ROUND(Q31/O31,0)</f>
        <v>8827</v>
      </c>
      <c r="O31" s="83">
        <v>1.083</v>
      </c>
      <c r="Q31" s="135">
        <v>9560</v>
      </c>
      <c r="S31" s="95">
        <f>ROUND(Q31*$C$4,0)</f>
        <v>296360</v>
      </c>
    </row>
    <row r="32" spans="1:28" x14ac:dyDescent="0.25">
      <c r="A32" s="89" t="s">
        <v>131</v>
      </c>
      <c r="B32" s="89"/>
      <c r="C32" s="89" t="s">
        <v>135</v>
      </c>
      <c r="D32" s="89"/>
      <c r="E32" s="100">
        <v>96001780</v>
      </c>
      <c r="G32" s="89" t="s">
        <v>34</v>
      </c>
      <c r="I32" s="89" t="s">
        <v>35</v>
      </c>
      <c r="K32" s="89" t="s">
        <v>213</v>
      </c>
      <c r="M32" s="97">
        <f>ROUND(Q32/O32,0)</f>
        <v>1680</v>
      </c>
      <c r="O32" s="84">
        <v>1.131</v>
      </c>
      <c r="Q32" s="136">
        <v>1900</v>
      </c>
      <c r="S32" s="97">
        <f>ROUND(Q32*$C$4,0)</f>
        <v>58900</v>
      </c>
    </row>
    <row r="33" spans="1:21" x14ac:dyDescent="0.25">
      <c r="E33" s="100"/>
      <c r="M33" s="96"/>
      <c r="Q33" s="95"/>
      <c r="S33" s="96"/>
    </row>
    <row r="34" spans="1:21" x14ac:dyDescent="0.25">
      <c r="E34" s="100"/>
      <c r="I34" s="112" t="s">
        <v>25</v>
      </c>
      <c r="M34" s="95">
        <f>SUM(M28:M33)</f>
        <v>12435</v>
      </c>
      <c r="O34" s="83">
        <f>ROUND(Q34/M34,3)</f>
        <v>1.091</v>
      </c>
      <c r="Q34" s="95">
        <f>SUM(Q28:Q33)</f>
        <v>13570</v>
      </c>
      <c r="S34" s="95">
        <f>SUM(S28:S33)</f>
        <v>420670</v>
      </c>
    </row>
    <row r="35" spans="1:21" x14ac:dyDescent="0.25">
      <c r="E35" s="100"/>
      <c r="I35" s="112"/>
      <c r="M35" s="95"/>
      <c r="Q35" s="95"/>
      <c r="S35" s="95"/>
    </row>
    <row r="36" spans="1:21" x14ac:dyDescent="0.25">
      <c r="A36" s="109" t="s">
        <v>36</v>
      </c>
      <c r="E36" s="100"/>
      <c r="I36" s="83"/>
    </row>
    <row r="37" spans="1:21" x14ac:dyDescent="0.25">
      <c r="A37" s="109"/>
      <c r="E37" s="100"/>
      <c r="I37" s="130"/>
      <c r="J37" s="126"/>
      <c r="K37" s="93"/>
    </row>
    <row r="38" spans="1:21" x14ac:dyDescent="0.25">
      <c r="A38" s="89" t="s">
        <v>2</v>
      </c>
      <c r="C38" s="89" t="s">
        <v>3</v>
      </c>
      <c r="E38" s="89" t="s">
        <v>3</v>
      </c>
      <c r="I38" s="93"/>
      <c r="J38" s="126"/>
      <c r="K38" s="93"/>
    </row>
    <row r="39" spans="1:21" s="89" customFormat="1" x14ac:dyDescent="0.25">
      <c r="A39" s="90" t="s">
        <v>4</v>
      </c>
      <c r="C39" s="90" t="s">
        <v>4</v>
      </c>
      <c r="E39" s="110" t="s">
        <v>144</v>
      </c>
      <c r="G39" s="90" t="s">
        <v>5</v>
      </c>
      <c r="I39" s="131" t="s">
        <v>6</v>
      </c>
      <c r="J39" s="93"/>
      <c r="K39" s="131" t="s">
        <v>7</v>
      </c>
      <c r="M39" s="90" t="s">
        <v>8</v>
      </c>
      <c r="O39" s="84" t="s">
        <v>9</v>
      </c>
      <c r="Q39" s="90" t="s">
        <v>10</v>
      </c>
      <c r="S39" s="90" t="s">
        <v>11</v>
      </c>
      <c r="T39" s="101"/>
      <c r="U39" s="101"/>
    </row>
    <row r="40" spans="1:21" x14ac:dyDescent="0.25">
      <c r="E40" s="100"/>
      <c r="I40" s="93"/>
      <c r="J40" s="126"/>
      <c r="K40" s="93"/>
    </row>
    <row r="41" spans="1:21" s="102" customFormat="1" x14ac:dyDescent="0.25">
      <c r="A41" s="91" t="s">
        <v>183</v>
      </c>
      <c r="B41" s="91"/>
      <c r="C41" s="103" t="s">
        <v>184</v>
      </c>
      <c r="D41" s="91"/>
      <c r="E41" s="113" t="s">
        <v>143</v>
      </c>
      <c r="G41" s="91" t="s">
        <v>185</v>
      </c>
      <c r="I41" s="103" t="s">
        <v>186</v>
      </c>
      <c r="J41" s="132"/>
      <c r="K41" s="103" t="s">
        <v>187</v>
      </c>
      <c r="M41" s="96">
        <f t="shared" ref="M41:M48" si="2">ROUND(Q41/O41,0)</f>
        <v>0</v>
      </c>
      <c r="N41" s="91"/>
      <c r="O41" s="85">
        <v>1.038</v>
      </c>
      <c r="P41" s="91"/>
      <c r="Q41" s="104">
        <v>0</v>
      </c>
      <c r="R41" s="91"/>
      <c r="S41" s="96">
        <f t="shared" ref="S41:S48" si="3">ROUND(Q41*$C$4,0)</f>
        <v>0</v>
      </c>
    </row>
    <row r="42" spans="1:21" s="102" customFormat="1" x14ac:dyDescent="0.25">
      <c r="A42" s="91" t="s">
        <v>37</v>
      </c>
      <c r="B42" s="91"/>
      <c r="C42" s="91" t="s">
        <v>136</v>
      </c>
      <c r="D42" s="91"/>
      <c r="E42" s="113">
        <v>96010709</v>
      </c>
      <c r="G42" s="91" t="s">
        <v>38</v>
      </c>
      <c r="I42" s="103" t="s">
        <v>39</v>
      </c>
      <c r="J42" s="132"/>
      <c r="K42" s="103" t="s">
        <v>188</v>
      </c>
      <c r="M42" s="96">
        <f t="shared" si="2"/>
        <v>626</v>
      </c>
      <c r="N42" s="91"/>
      <c r="O42" s="85">
        <v>0.99099999999999999</v>
      </c>
      <c r="P42" s="91"/>
      <c r="Q42" s="104">
        <v>620</v>
      </c>
      <c r="R42" s="91"/>
      <c r="S42" s="96">
        <f t="shared" si="3"/>
        <v>19220</v>
      </c>
    </row>
    <row r="43" spans="1:21" s="102" customFormat="1" x14ac:dyDescent="0.25">
      <c r="A43" s="89" t="s">
        <v>139</v>
      </c>
      <c r="B43" s="89"/>
      <c r="C43" s="89" t="s">
        <v>138</v>
      </c>
      <c r="D43" s="89"/>
      <c r="E43" s="100">
        <v>96019270</v>
      </c>
      <c r="F43" s="101"/>
      <c r="G43" s="89" t="s">
        <v>133</v>
      </c>
      <c r="H43" s="101"/>
      <c r="I43" s="93" t="s">
        <v>132</v>
      </c>
      <c r="J43" s="126"/>
      <c r="K43" s="103" t="s">
        <v>189</v>
      </c>
      <c r="M43" s="96">
        <f t="shared" si="2"/>
        <v>249</v>
      </c>
      <c r="N43" s="91"/>
      <c r="O43" s="85">
        <v>1.123</v>
      </c>
      <c r="P43" s="91"/>
      <c r="Q43" s="104">
        <v>280</v>
      </c>
      <c r="R43" s="91"/>
      <c r="S43" s="96">
        <f t="shared" si="3"/>
        <v>8680</v>
      </c>
    </row>
    <row r="44" spans="1:21" s="102" customFormat="1" x14ac:dyDescent="0.25">
      <c r="A44" s="89" t="s">
        <v>147</v>
      </c>
      <c r="B44" s="89"/>
      <c r="C44" s="89" t="s">
        <v>148</v>
      </c>
      <c r="D44" s="89"/>
      <c r="E44" s="100">
        <v>96021888</v>
      </c>
      <c r="F44" s="101"/>
      <c r="G44" s="89" t="s">
        <v>146</v>
      </c>
      <c r="H44" s="101"/>
      <c r="I44" s="93" t="s">
        <v>149</v>
      </c>
      <c r="J44" s="126"/>
      <c r="K44" s="103" t="s">
        <v>190</v>
      </c>
      <c r="M44" s="96">
        <f t="shared" si="2"/>
        <v>8321</v>
      </c>
      <c r="N44" s="91"/>
      <c r="O44" s="85">
        <v>0.87729999999999997</v>
      </c>
      <c r="P44" s="91"/>
      <c r="Q44" s="104">
        <v>7300</v>
      </c>
      <c r="R44" s="91"/>
      <c r="S44" s="96">
        <f t="shared" si="3"/>
        <v>226300</v>
      </c>
    </row>
    <row r="45" spans="1:21" x14ac:dyDescent="0.25">
      <c r="A45" s="89" t="s">
        <v>141</v>
      </c>
      <c r="B45" s="89"/>
      <c r="C45" s="89" t="s">
        <v>145</v>
      </c>
      <c r="D45" s="89"/>
      <c r="E45" s="100">
        <v>96020744</v>
      </c>
      <c r="G45" s="89" t="s">
        <v>142</v>
      </c>
      <c r="I45" s="107" t="s">
        <v>140</v>
      </c>
      <c r="J45" s="126"/>
      <c r="K45" s="103" t="s">
        <v>191</v>
      </c>
      <c r="L45" s="102"/>
      <c r="M45" s="96">
        <f t="shared" si="2"/>
        <v>2755</v>
      </c>
      <c r="N45" s="91"/>
      <c r="O45" s="85">
        <v>1.089</v>
      </c>
      <c r="P45" s="91"/>
      <c r="Q45" s="96">
        <v>3000</v>
      </c>
      <c r="R45" s="91"/>
      <c r="S45" s="96">
        <f t="shared" si="3"/>
        <v>93000</v>
      </c>
      <c r="U45" s="101" t="s">
        <v>215</v>
      </c>
    </row>
    <row r="46" spans="1:21" x14ac:dyDescent="0.25">
      <c r="A46" s="89" t="s">
        <v>157</v>
      </c>
      <c r="B46" s="89"/>
      <c r="C46" s="89" t="s">
        <v>164</v>
      </c>
      <c r="D46" s="89"/>
      <c r="E46" s="100" t="s">
        <v>165</v>
      </c>
      <c r="G46" s="89" t="s">
        <v>155</v>
      </c>
      <c r="I46" s="93" t="s">
        <v>153</v>
      </c>
      <c r="J46" s="126"/>
      <c r="K46" s="103" t="s">
        <v>192</v>
      </c>
      <c r="L46" s="102"/>
      <c r="M46" s="96">
        <f t="shared" si="2"/>
        <v>228</v>
      </c>
      <c r="N46" s="91"/>
      <c r="O46" s="85">
        <v>1.0509999999999999</v>
      </c>
      <c r="P46" s="91"/>
      <c r="Q46" s="104">
        <v>240</v>
      </c>
      <c r="R46" s="91"/>
      <c r="S46" s="96">
        <f t="shared" si="3"/>
        <v>7440</v>
      </c>
    </row>
    <row r="47" spans="1:21" x14ac:dyDescent="0.25">
      <c r="A47" s="89" t="s">
        <v>156</v>
      </c>
      <c r="B47" s="89"/>
      <c r="C47" s="89" t="s">
        <v>166</v>
      </c>
      <c r="D47" s="89"/>
      <c r="E47" s="100" t="s">
        <v>165</v>
      </c>
      <c r="G47" s="89" t="s">
        <v>154</v>
      </c>
      <c r="I47" s="93" t="s">
        <v>152</v>
      </c>
      <c r="J47" s="126"/>
      <c r="K47" s="103" t="s">
        <v>193</v>
      </c>
      <c r="L47" s="102"/>
      <c r="M47" s="96">
        <f t="shared" si="2"/>
        <v>8614</v>
      </c>
      <c r="N47" s="91"/>
      <c r="O47" s="85">
        <v>1.1040000000000001</v>
      </c>
      <c r="P47" s="91"/>
      <c r="Q47" s="104">
        <v>9510</v>
      </c>
      <c r="R47" s="91"/>
      <c r="S47" s="96">
        <f t="shared" si="3"/>
        <v>294810</v>
      </c>
    </row>
    <row r="48" spans="1:21" x14ac:dyDescent="0.25">
      <c r="A48" s="89" t="s">
        <v>159</v>
      </c>
      <c r="B48" s="89"/>
      <c r="C48" s="89" t="s">
        <v>168</v>
      </c>
      <c r="D48" s="89"/>
      <c r="E48" s="100" t="s">
        <v>143</v>
      </c>
      <c r="G48" s="89" t="s">
        <v>155</v>
      </c>
      <c r="I48" s="93" t="s">
        <v>160</v>
      </c>
      <c r="J48" s="126"/>
      <c r="K48" s="103" t="s">
        <v>188</v>
      </c>
      <c r="L48" s="102"/>
      <c r="M48" s="96">
        <f t="shared" si="2"/>
        <v>1163</v>
      </c>
      <c r="N48" s="91"/>
      <c r="O48" s="85">
        <v>0.98029999999999995</v>
      </c>
      <c r="P48" s="91"/>
      <c r="Q48" s="104">
        <v>1140</v>
      </c>
      <c r="R48" s="91"/>
      <c r="S48" s="96">
        <f t="shared" si="3"/>
        <v>35340</v>
      </c>
    </row>
    <row r="49" spans="1:21" x14ac:dyDescent="0.25">
      <c r="A49" s="89" t="s">
        <v>167</v>
      </c>
      <c r="B49" s="89"/>
      <c r="C49" s="89" t="s">
        <v>168</v>
      </c>
      <c r="D49" s="89"/>
      <c r="E49" s="100" t="s">
        <v>143</v>
      </c>
      <c r="G49" s="89" t="s">
        <v>155</v>
      </c>
      <c r="I49" s="137" t="s">
        <v>169</v>
      </c>
      <c r="J49" s="126"/>
      <c r="K49" s="103" t="s">
        <v>195</v>
      </c>
      <c r="L49" s="102"/>
      <c r="M49" s="96">
        <f>Q49/O49</f>
        <v>5958.2919563058595</v>
      </c>
      <c r="N49" s="91"/>
      <c r="O49" s="85">
        <v>1.0069999999999999</v>
      </c>
      <c r="P49" s="91"/>
      <c r="Q49" s="104">
        <v>6000</v>
      </c>
      <c r="R49" s="91"/>
      <c r="S49" s="96">
        <f>Q49*C4</f>
        <v>186000</v>
      </c>
      <c r="U49" s="101" t="s">
        <v>216</v>
      </c>
    </row>
    <row r="50" spans="1:21" x14ac:dyDescent="0.25">
      <c r="A50" s="89" t="s">
        <v>175</v>
      </c>
      <c r="B50" s="89"/>
      <c r="C50" s="89" t="s">
        <v>168</v>
      </c>
      <c r="D50" s="89"/>
      <c r="E50" s="100" t="s">
        <v>143</v>
      </c>
      <c r="I50" s="93" t="s">
        <v>176</v>
      </c>
      <c r="J50" s="126"/>
      <c r="K50" s="103" t="s">
        <v>196</v>
      </c>
      <c r="L50" s="102"/>
      <c r="M50" s="96">
        <f>Q50/O50</f>
        <v>80.572963294538951</v>
      </c>
      <c r="N50" s="91"/>
      <c r="O50" s="85">
        <v>1.117</v>
      </c>
      <c r="P50" s="91"/>
      <c r="Q50" s="104">
        <v>90</v>
      </c>
      <c r="R50" s="91"/>
      <c r="S50" s="96">
        <f>Q50*C4</f>
        <v>2790</v>
      </c>
    </row>
    <row r="51" spans="1:21" x14ac:dyDescent="0.25">
      <c r="A51" s="89" t="s">
        <v>177</v>
      </c>
      <c r="B51" s="89"/>
      <c r="C51" s="89" t="s">
        <v>178</v>
      </c>
      <c r="D51" s="89"/>
      <c r="E51" s="100" t="s">
        <v>143</v>
      </c>
      <c r="I51" s="93" t="s">
        <v>179</v>
      </c>
      <c r="J51" s="126"/>
      <c r="K51" s="103" t="s">
        <v>197</v>
      </c>
      <c r="L51" s="102"/>
      <c r="M51" s="97">
        <f>Q51/O51</f>
        <v>77.071290944123305</v>
      </c>
      <c r="N51" s="91"/>
      <c r="O51" s="84">
        <v>1.038</v>
      </c>
      <c r="P51" s="91"/>
      <c r="Q51" s="136">
        <v>80</v>
      </c>
      <c r="R51" s="91"/>
      <c r="S51" s="97">
        <f>Q51*C4</f>
        <v>2480</v>
      </c>
    </row>
    <row r="52" spans="1:21" x14ac:dyDescent="0.25">
      <c r="A52" s="89"/>
      <c r="B52" s="89"/>
      <c r="C52" s="89"/>
      <c r="D52" s="89"/>
      <c r="E52" s="100"/>
      <c r="K52" s="91"/>
      <c r="L52" s="102"/>
      <c r="M52" s="96"/>
      <c r="N52" s="91"/>
      <c r="O52" s="85"/>
      <c r="P52" s="91"/>
      <c r="Q52" s="96"/>
      <c r="R52" s="91"/>
      <c r="S52" s="96"/>
    </row>
    <row r="53" spans="1:21" x14ac:dyDescent="0.25">
      <c r="A53" s="89"/>
      <c r="B53" s="89"/>
      <c r="C53" s="89"/>
      <c r="D53" s="89"/>
      <c r="E53" s="100"/>
      <c r="K53" s="91"/>
      <c r="L53" s="102"/>
      <c r="M53" s="96"/>
      <c r="N53" s="91"/>
      <c r="O53" s="85"/>
      <c r="P53" s="91"/>
      <c r="Q53" s="96"/>
      <c r="R53" s="91"/>
      <c r="S53" s="96"/>
    </row>
    <row r="54" spans="1:21" x14ac:dyDescent="0.25">
      <c r="E54" s="100"/>
      <c r="I54" s="112" t="s">
        <v>25</v>
      </c>
      <c r="M54" s="95">
        <f>SUM(M41:M53)</f>
        <v>28071.936210544525</v>
      </c>
      <c r="O54" s="83">
        <f>ROUND(Q54/M54,3)</f>
        <v>1.0069999999999999</v>
      </c>
      <c r="Q54" s="95">
        <f>SUM(Q41:Q53)</f>
        <v>28260</v>
      </c>
      <c r="S54" s="95">
        <f>SUM(S41:S53)</f>
        <v>876060</v>
      </c>
    </row>
    <row r="55" spans="1:21" x14ac:dyDescent="0.25">
      <c r="E55" s="100"/>
      <c r="I55" s="112"/>
      <c r="M55" s="95"/>
      <c r="Q55" s="95"/>
      <c r="S55" s="95"/>
    </row>
    <row r="56" spans="1:21" x14ac:dyDescent="0.25">
      <c r="A56" s="109" t="s">
        <v>40</v>
      </c>
      <c r="E56" s="100"/>
    </row>
    <row r="57" spans="1:21" x14ac:dyDescent="0.25">
      <c r="A57" s="109"/>
      <c r="E57" s="100"/>
    </row>
    <row r="58" spans="1:21" x14ac:dyDescent="0.25">
      <c r="A58" s="89" t="s">
        <v>2</v>
      </c>
      <c r="C58" s="89" t="s">
        <v>3</v>
      </c>
      <c r="E58" s="89" t="s">
        <v>3</v>
      </c>
    </row>
    <row r="59" spans="1:21" s="89" customFormat="1" x14ac:dyDescent="0.25">
      <c r="A59" s="90" t="s">
        <v>4</v>
      </c>
      <c r="C59" s="90" t="s">
        <v>4</v>
      </c>
      <c r="E59" s="110" t="s">
        <v>144</v>
      </c>
      <c r="G59" s="90" t="s">
        <v>5</v>
      </c>
      <c r="I59" s="90" t="s">
        <v>6</v>
      </c>
      <c r="K59" s="90" t="s">
        <v>7</v>
      </c>
      <c r="M59" s="90" t="s">
        <v>8</v>
      </c>
      <c r="O59" s="84" t="s">
        <v>9</v>
      </c>
      <c r="Q59" s="90" t="s">
        <v>10</v>
      </c>
      <c r="S59" s="90" t="s">
        <v>11</v>
      </c>
      <c r="T59" s="101"/>
      <c r="U59" s="101"/>
    </row>
    <row r="60" spans="1:21" x14ac:dyDescent="0.25">
      <c r="E60" s="100"/>
    </row>
    <row r="61" spans="1:21" x14ac:dyDescent="0.25">
      <c r="A61" s="89" t="s">
        <v>129</v>
      </c>
      <c r="B61" s="89"/>
      <c r="C61" s="89" t="s">
        <v>137</v>
      </c>
      <c r="D61" s="89"/>
      <c r="E61" s="100">
        <v>96017489</v>
      </c>
      <c r="G61" s="89" t="s">
        <v>41</v>
      </c>
      <c r="I61" s="107" t="s">
        <v>42</v>
      </c>
      <c r="K61" s="89" t="s">
        <v>198</v>
      </c>
      <c r="M61" s="95">
        <v>0</v>
      </c>
      <c r="O61" s="83">
        <v>1.071</v>
      </c>
      <c r="Q61" s="95">
        <f>ROUND(M61*O61,0)</f>
        <v>0</v>
      </c>
      <c r="S61" s="95">
        <f>ROUND(Q61*$C$4,0)</f>
        <v>0</v>
      </c>
      <c r="U61" s="101" t="s">
        <v>215</v>
      </c>
    </row>
    <row r="62" spans="1:21" x14ac:dyDescent="0.25">
      <c r="A62" s="89" t="s">
        <v>129</v>
      </c>
      <c r="B62" s="89"/>
      <c r="C62" s="89" t="s">
        <v>137</v>
      </c>
      <c r="D62" s="89"/>
      <c r="E62" s="100">
        <v>96017489</v>
      </c>
      <c r="G62" s="89" t="s">
        <v>41</v>
      </c>
      <c r="I62" s="107" t="s">
        <v>43</v>
      </c>
      <c r="K62" s="89" t="s">
        <v>199</v>
      </c>
      <c r="M62" s="96">
        <f>Q62/O62</f>
        <v>5036.6300366300366</v>
      </c>
      <c r="N62" s="91"/>
      <c r="O62" s="85">
        <v>1.0920000000000001</v>
      </c>
      <c r="P62" s="91"/>
      <c r="Q62" s="96">
        <v>5500</v>
      </c>
      <c r="R62" s="91"/>
      <c r="S62" s="96">
        <f>ROUND(Q62*$C$4,0)</f>
        <v>170500</v>
      </c>
      <c r="T62" s="102"/>
      <c r="U62" s="101" t="s">
        <v>215</v>
      </c>
    </row>
    <row r="63" spans="1:21" x14ac:dyDescent="0.25">
      <c r="A63" s="89" t="s">
        <v>129</v>
      </c>
      <c r="B63" s="89"/>
      <c r="C63" s="89" t="s">
        <v>137</v>
      </c>
      <c r="D63" s="89"/>
      <c r="E63" s="100">
        <v>96017489</v>
      </c>
      <c r="G63" s="89" t="s">
        <v>41</v>
      </c>
      <c r="I63" s="107" t="s">
        <v>44</v>
      </c>
      <c r="K63" s="89" t="s">
        <v>200</v>
      </c>
      <c r="M63" s="97">
        <f>Q63/O63</f>
        <v>852.87846481876329</v>
      </c>
      <c r="O63" s="84">
        <v>1.05525</v>
      </c>
      <c r="Q63" s="97">
        <v>900</v>
      </c>
      <c r="S63" s="97">
        <f>ROUND(Q63*$C$4,0)</f>
        <v>27900</v>
      </c>
      <c r="U63" s="101" t="s">
        <v>215</v>
      </c>
    </row>
    <row r="64" spans="1:21" x14ac:dyDescent="0.25">
      <c r="E64" s="111"/>
      <c r="M64" s="96"/>
      <c r="Q64" s="96"/>
      <c r="S64" s="96"/>
    </row>
    <row r="65" spans="1:23" x14ac:dyDescent="0.25">
      <c r="I65" s="112" t="s">
        <v>25</v>
      </c>
      <c r="M65" s="95">
        <f>SUM(M61:M63)</f>
        <v>5889.5085014487995</v>
      </c>
      <c r="O65" s="83">
        <f>ROUND(Q65/M65,3)</f>
        <v>1.087</v>
      </c>
      <c r="Q65" s="95">
        <f>SUM(Q61:Q63)</f>
        <v>6400</v>
      </c>
      <c r="S65" s="95">
        <f>SUM(S61:S63)</f>
        <v>198400</v>
      </c>
    </row>
    <row r="68" spans="1:23" ht="13.8" thickBot="1" x14ac:dyDescent="0.3">
      <c r="I68" s="112" t="s">
        <v>45</v>
      </c>
      <c r="M68" s="98">
        <f>M21+M34+M65+M54</f>
        <v>65678.444711993332</v>
      </c>
      <c r="O68" s="86">
        <f>ROUND(Q68/M68,3)</f>
        <v>1.038</v>
      </c>
      <c r="Q68" s="98">
        <f>Q21+Q34+Q65+Q54</f>
        <v>68160</v>
      </c>
      <c r="S68" s="98">
        <f>S21+S34+S54+S65</f>
        <v>2112960</v>
      </c>
    </row>
    <row r="69" spans="1:23" ht="13.8" thickTop="1" x14ac:dyDescent="0.25">
      <c r="T69" s="114"/>
    </row>
    <row r="71" spans="1:23" x14ac:dyDescent="0.25">
      <c r="A71" s="109" t="s">
        <v>46</v>
      </c>
      <c r="S71" s="101"/>
      <c r="T71" s="89"/>
    </row>
    <row r="72" spans="1:23" x14ac:dyDescent="0.25">
      <c r="A72" s="109"/>
      <c r="U72" s="100" t="s">
        <v>47</v>
      </c>
    </row>
    <row r="73" spans="1:23" x14ac:dyDescent="0.25">
      <c r="A73" s="89" t="s">
        <v>2</v>
      </c>
      <c r="C73" s="89" t="s">
        <v>3</v>
      </c>
      <c r="E73" s="89" t="s">
        <v>3</v>
      </c>
      <c r="K73" s="89" t="s">
        <v>3</v>
      </c>
      <c r="U73" s="100" t="s">
        <v>48</v>
      </c>
      <c r="W73" s="101" t="s">
        <v>217</v>
      </c>
    </row>
    <row r="74" spans="1:23" s="89" customFormat="1" x14ac:dyDescent="0.25">
      <c r="A74" s="90" t="s">
        <v>4</v>
      </c>
      <c r="C74" s="90" t="s">
        <v>4</v>
      </c>
      <c r="E74" s="110" t="s">
        <v>144</v>
      </c>
      <c r="G74" s="90" t="s">
        <v>5</v>
      </c>
      <c r="I74" s="90" t="s">
        <v>6</v>
      </c>
      <c r="K74" s="90" t="s">
        <v>7</v>
      </c>
      <c r="M74" s="90" t="s">
        <v>8</v>
      </c>
      <c r="O74" s="84" t="s">
        <v>9</v>
      </c>
      <c r="Q74" s="90" t="s">
        <v>10</v>
      </c>
      <c r="S74" s="90" t="s">
        <v>11</v>
      </c>
      <c r="T74" s="101"/>
      <c r="U74" s="110" t="s">
        <v>10</v>
      </c>
      <c r="W74" s="90" t="s">
        <v>218</v>
      </c>
    </row>
    <row r="75" spans="1:23" x14ac:dyDescent="0.25">
      <c r="Q75" s="101"/>
      <c r="U75" s="100"/>
    </row>
    <row r="76" spans="1:23" x14ac:dyDescent="0.25">
      <c r="A76" s="89" t="s">
        <v>128</v>
      </c>
      <c r="B76" s="89"/>
      <c r="C76" s="89" t="s">
        <v>127</v>
      </c>
      <c r="D76" s="89"/>
      <c r="E76" s="89" t="s">
        <v>143</v>
      </c>
      <c r="G76" s="89" t="s">
        <v>14</v>
      </c>
      <c r="I76" s="89" t="s">
        <v>150</v>
      </c>
      <c r="K76" s="89" t="s">
        <v>201</v>
      </c>
      <c r="M76" s="95">
        <f t="shared" ref="M76:M84" si="4">ROUND(Q76/O76,0)</f>
        <v>798</v>
      </c>
      <c r="O76" s="83">
        <f>O11</f>
        <v>1.002</v>
      </c>
      <c r="Q76" s="115">
        <f>IF(U76&gt;Q11,Q11,U76)</f>
        <v>800</v>
      </c>
      <c r="S76" s="95">
        <f t="shared" ref="S76:S84" si="5">ROUND(Q76*$C$4,0)</f>
        <v>24800</v>
      </c>
      <c r="U76" s="116">
        <v>800</v>
      </c>
      <c r="W76" s="114">
        <f>Q11</f>
        <v>5580</v>
      </c>
    </row>
    <row r="77" spans="1:23" x14ac:dyDescent="0.25">
      <c r="A77" s="89" t="s">
        <v>128</v>
      </c>
      <c r="B77" s="89"/>
      <c r="C77" s="89" t="s">
        <v>127</v>
      </c>
      <c r="D77" s="89"/>
      <c r="E77" s="89" t="s">
        <v>143</v>
      </c>
      <c r="G77" s="89" t="s">
        <v>15</v>
      </c>
      <c r="I77" s="89" t="s">
        <v>16</v>
      </c>
      <c r="K77" s="93" t="s">
        <v>202</v>
      </c>
      <c r="M77" s="95">
        <f t="shared" si="4"/>
        <v>945</v>
      </c>
      <c r="O77" s="83">
        <f>O12</f>
        <v>1.0049999999999999</v>
      </c>
      <c r="Q77" s="95">
        <f>Q12</f>
        <v>950</v>
      </c>
      <c r="S77" s="95">
        <f t="shared" si="5"/>
        <v>29450</v>
      </c>
      <c r="U77" s="116">
        <v>910</v>
      </c>
      <c r="W77" s="114">
        <f>Q12</f>
        <v>950</v>
      </c>
    </row>
    <row r="78" spans="1:23" x14ac:dyDescent="0.25">
      <c r="A78" s="89" t="s">
        <v>128</v>
      </c>
      <c r="B78" s="89"/>
      <c r="C78" s="89" t="s">
        <v>127</v>
      </c>
      <c r="D78" s="89"/>
      <c r="E78" s="89" t="s">
        <v>143</v>
      </c>
      <c r="G78" s="89" t="s">
        <v>15</v>
      </c>
      <c r="I78" s="89" t="s">
        <v>18</v>
      </c>
      <c r="K78" s="89" t="s">
        <v>194</v>
      </c>
      <c r="M78" s="95">
        <f t="shared" si="4"/>
        <v>929</v>
      </c>
      <c r="O78" s="83">
        <f>O14</f>
        <v>1.0760000000000001</v>
      </c>
      <c r="Q78" s="89">
        <f>IF(U78&gt;Q14,Q14,U78)</f>
        <v>1000</v>
      </c>
      <c r="S78" s="95">
        <f t="shared" si="5"/>
        <v>31000</v>
      </c>
      <c r="U78" s="116">
        <v>1000</v>
      </c>
      <c r="W78" s="114">
        <f>Q14</f>
        <v>6500</v>
      </c>
    </row>
    <row r="79" spans="1:23" x14ac:dyDescent="0.25">
      <c r="A79" s="89" t="s">
        <v>128</v>
      </c>
      <c r="B79" s="89"/>
      <c r="C79" s="89" t="s">
        <v>127</v>
      </c>
      <c r="D79" s="89"/>
      <c r="E79" s="89" t="s">
        <v>143</v>
      </c>
      <c r="G79" s="89" t="s">
        <v>29</v>
      </c>
      <c r="I79" s="89" t="s">
        <v>30</v>
      </c>
      <c r="K79" s="92" t="s">
        <v>210</v>
      </c>
      <c r="M79" s="95">
        <f t="shared" si="4"/>
        <v>923</v>
      </c>
      <c r="O79" s="83">
        <f>O29</f>
        <v>1.083</v>
      </c>
      <c r="Q79" s="95">
        <f>Q29</f>
        <v>1000</v>
      </c>
      <c r="S79" s="95">
        <f t="shared" si="5"/>
        <v>31000</v>
      </c>
      <c r="U79" s="116">
        <v>660</v>
      </c>
      <c r="W79" s="114">
        <f>Q29</f>
        <v>1000</v>
      </c>
    </row>
    <row r="80" spans="1:23" x14ac:dyDescent="0.25">
      <c r="A80" s="89" t="s">
        <v>128</v>
      </c>
      <c r="B80" s="89"/>
      <c r="C80" s="89" t="s">
        <v>127</v>
      </c>
      <c r="D80" s="89"/>
      <c r="E80" s="89" t="s">
        <v>143</v>
      </c>
      <c r="G80" s="89" t="s">
        <v>31</v>
      </c>
      <c r="I80" s="89" t="s">
        <v>32</v>
      </c>
      <c r="K80" s="92" t="s">
        <v>211</v>
      </c>
      <c r="M80" s="95">
        <f t="shared" si="4"/>
        <v>621</v>
      </c>
      <c r="O80" s="83">
        <f>O30</f>
        <v>1.095</v>
      </c>
      <c r="Q80" s="95">
        <f>Q30</f>
        <v>680</v>
      </c>
      <c r="S80" s="95">
        <f t="shared" si="5"/>
        <v>21080</v>
      </c>
      <c r="U80" s="116">
        <v>640</v>
      </c>
      <c r="W80" s="114">
        <f>Q30</f>
        <v>680</v>
      </c>
    </row>
    <row r="81" spans="1:28" x14ac:dyDescent="0.25">
      <c r="A81" s="89" t="s">
        <v>128</v>
      </c>
      <c r="B81" s="89"/>
      <c r="C81" s="89" t="s">
        <v>127</v>
      </c>
      <c r="D81" s="89"/>
      <c r="E81" s="89" t="s">
        <v>143</v>
      </c>
      <c r="G81" s="89" t="s">
        <v>31</v>
      </c>
      <c r="I81" s="89" t="s">
        <v>33</v>
      </c>
      <c r="K81" s="89" t="s">
        <v>212</v>
      </c>
      <c r="M81" s="95">
        <f t="shared" si="4"/>
        <v>4220</v>
      </c>
      <c r="O81" s="83">
        <f>O31</f>
        <v>1.083</v>
      </c>
      <c r="Q81" s="95">
        <f>10000-Q84-Q83-Q82-Q80-Q79-Q78-Q77-Q76</f>
        <v>4570</v>
      </c>
      <c r="S81" s="95">
        <f t="shared" si="5"/>
        <v>141670</v>
      </c>
      <c r="U81" s="116">
        <v>4990</v>
      </c>
      <c r="W81" s="114">
        <f>Q31</f>
        <v>9560</v>
      </c>
    </row>
    <row r="82" spans="1:28" x14ac:dyDescent="0.25">
      <c r="A82" s="89" t="s">
        <v>128</v>
      </c>
      <c r="B82" s="89"/>
      <c r="C82" s="89" t="s">
        <v>127</v>
      </c>
      <c r="D82" s="89"/>
      <c r="E82" s="89" t="s">
        <v>143</v>
      </c>
      <c r="G82" s="89" t="s">
        <v>20</v>
      </c>
      <c r="I82" s="89" t="s">
        <v>21</v>
      </c>
      <c r="K82" s="89" t="s">
        <v>205</v>
      </c>
      <c r="M82" s="95">
        <f t="shared" si="4"/>
        <v>1003</v>
      </c>
      <c r="O82" s="83">
        <f>O16</f>
        <v>0.997</v>
      </c>
      <c r="Q82" s="89">
        <f>IF(U82&gt;Q16,Q16,U82)</f>
        <v>1000</v>
      </c>
      <c r="S82" s="95">
        <f t="shared" si="5"/>
        <v>31000</v>
      </c>
      <c r="U82" s="116">
        <v>1000</v>
      </c>
      <c r="W82" s="114">
        <f>Q16</f>
        <v>3100</v>
      </c>
    </row>
    <row r="83" spans="1:28" x14ac:dyDescent="0.25">
      <c r="A83" s="89" t="s">
        <v>128</v>
      </c>
      <c r="B83" s="89"/>
      <c r="C83" s="89" t="s">
        <v>127</v>
      </c>
      <c r="D83" s="89"/>
      <c r="E83" s="89" t="s">
        <v>143</v>
      </c>
      <c r="G83" s="89" t="s">
        <v>20</v>
      </c>
      <c r="I83" s="89" t="s">
        <v>22</v>
      </c>
      <c r="K83" s="92" t="s">
        <v>206</v>
      </c>
      <c r="M83" s="95">
        <f t="shared" si="4"/>
        <v>0</v>
      </c>
      <c r="N83" s="91"/>
      <c r="O83" s="85">
        <f>O17</f>
        <v>0.998</v>
      </c>
      <c r="P83" s="91"/>
      <c r="Q83" s="95">
        <f>Q17</f>
        <v>0</v>
      </c>
      <c r="S83" s="95">
        <f t="shared" si="5"/>
        <v>0</v>
      </c>
      <c r="T83" s="102"/>
      <c r="U83" s="117">
        <v>0</v>
      </c>
      <c r="V83" s="102"/>
      <c r="W83" s="138">
        <f>Q17</f>
        <v>0</v>
      </c>
      <c r="X83" s="102"/>
      <c r="Y83" s="102"/>
      <c r="Z83" s="102"/>
      <c r="AA83" s="102"/>
      <c r="AB83" s="102"/>
    </row>
    <row r="84" spans="1:28" x14ac:dyDescent="0.25">
      <c r="A84" s="89" t="s">
        <v>128</v>
      </c>
      <c r="B84" s="89"/>
      <c r="C84" s="89" t="s">
        <v>127</v>
      </c>
      <c r="D84" s="89"/>
      <c r="E84" s="89" t="s">
        <v>143</v>
      </c>
      <c r="G84" s="89" t="s">
        <v>34</v>
      </c>
      <c r="I84" s="89" t="s">
        <v>35</v>
      </c>
      <c r="K84" s="89" t="s">
        <v>213</v>
      </c>
      <c r="M84" s="97">
        <f t="shared" si="4"/>
        <v>0</v>
      </c>
      <c r="O84" s="84">
        <f>O32</f>
        <v>1.131</v>
      </c>
      <c r="Q84" s="90">
        <f>IF(U84&gt;Q31,Q31,U84)</f>
        <v>0</v>
      </c>
      <c r="S84" s="97">
        <f t="shared" si="5"/>
        <v>0</v>
      </c>
      <c r="U84" s="118">
        <v>0</v>
      </c>
      <c r="W84" s="139">
        <f>Q32</f>
        <v>1900</v>
      </c>
    </row>
    <row r="85" spans="1:28" x14ac:dyDescent="0.25">
      <c r="M85" s="96"/>
      <c r="Q85" s="101"/>
      <c r="S85" s="96"/>
      <c r="U85" s="117"/>
    </row>
    <row r="86" spans="1:28" ht="13.8" thickBot="1" x14ac:dyDescent="0.3">
      <c r="I86" s="112" t="s">
        <v>49</v>
      </c>
      <c r="M86" s="98">
        <f>SUM(M76:M85)</f>
        <v>9439</v>
      </c>
      <c r="O86" s="86">
        <f>ROUND(Q86/M86,3)</f>
        <v>1.0589999999999999</v>
      </c>
      <c r="Q86" s="119">
        <f>SUM(Q76:Q85)</f>
        <v>10000</v>
      </c>
      <c r="S86" s="98">
        <f>SUM(S76:S85)</f>
        <v>310000</v>
      </c>
      <c r="U86" s="116">
        <f>SUM(U76:U85)</f>
        <v>10000</v>
      </c>
      <c r="W86" s="114">
        <f>SUM(W76:W85)</f>
        <v>29270</v>
      </c>
    </row>
    <row r="87" spans="1:28" ht="13.8" thickTop="1" x14ac:dyDescent="0.25">
      <c r="A87" s="120" t="s">
        <v>50</v>
      </c>
      <c r="B87" s="120"/>
      <c r="C87" s="120"/>
      <c r="D87" s="120"/>
      <c r="E87" s="120"/>
      <c r="F87" s="120"/>
      <c r="G87" s="121"/>
      <c r="H87" s="122"/>
      <c r="I87" s="123"/>
      <c r="M87" s="95"/>
      <c r="Q87" s="115"/>
      <c r="S87" s="95"/>
    </row>
    <row r="88" spans="1:28" s="126" customFormat="1" x14ac:dyDescent="0.25">
      <c r="A88" s="124"/>
      <c r="B88" s="124"/>
      <c r="C88" s="124"/>
      <c r="D88" s="124"/>
      <c r="E88" s="124"/>
      <c r="F88" s="124"/>
      <c r="G88" s="125"/>
      <c r="I88" s="127"/>
      <c r="K88" s="93"/>
      <c r="M88" s="99"/>
      <c r="N88" s="93"/>
      <c r="O88" s="87"/>
      <c r="P88" s="93"/>
      <c r="Q88" s="128"/>
      <c r="R88" s="93"/>
      <c r="S88" s="99"/>
    </row>
    <row r="89" spans="1:28" s="126" customFormat="1" x14ac:dyDescent="0.25">
      <c r="G89" s="93"/>
      <c r="I89" s="127"/>
      <c r="K89" s="93"/>
      <c r="M89" s="99"/>
      <c r="N89" s="93"/>
      <c r="O89" s="87"/>
      <c r="P89" s="93"/>
      <c r="Q89" s="99"/>
      <c r="R89" s="93"/>
      <c r="S89" s="99"/>
    </row>
    <row r="90" spans="1:28" x14ac:dyDescent="0.25">
      <c r="A90" s="109" t="s">
        <v>51</v>
      </c>
      <c r="S90" s="101"/>
      <c r="T90" s="89"/>
    </row>
    <row r="91" spans="1:28" x14ac:dyDescent="0.25">
      <c r="A91" s="109"/>
    </row>
    <row r="92" spans="1:28" x14ac:dyDescent="0.25">
      <c r="A92" s="89" t="s">
        <v>2</v>
      </c>
      <c r="C92" s="89" t="s">
        <v>3</v>
      </c>
      <c r="E92" s="89" t="s">
        <v>3</v>
      </c>
      <c r="K92" s="89" t="s">
        <v>3</v>
      </c>
    </row>
    <row r="93" spans="1:28" s="89" customFormat="1" x14ac:dyDescent="0.25">
      <c r="A93" s="90" t="s">
        <v>4</v>
      </c>
      <c r="C93" s="90" t="s">
        <v>4</v>
      </c>
      <c r="E93" s="110" t="s">
        <v>144</v>
      </c>
      <c r="G93" s="90" t="s">
        <v>5</v>
      </c>
      <c r="I93" s="90" t="s">
        <v>6</v>
      </c>
      <c r="K93" s="90" t="s">
        <v>7</v>
      </c>
      <c r="M93" s="90" t="s">
        <v>8</v>
      </c>
      <c r="O93" s="84" t="s">
        <v>9</v>
      </c>
      <c r="Q93" s="90" t="s">
        <v>10</v>
      </c>
      <c r="S93" s="90" t="s">
        <v>11</v>
      </c>
      <c r="T93" s="101"/>
      <c r="U93" s="101"/>
    </row>
    <row r="95" spans="1:28" x14ac:dyDescent="0.25">
      <c r="A95" s="89" t="s">
        <v>130</v>
      </c>
      <c r="B95" s="89"/>
      <c r="C95" s="89" t="s">
        <v>134</v>
      </c>
      <c r="D95" s="89"/>
      <c r="E95" s="100">
        <v>96017491</v>
      </c>
      <c r="G95" s="89" t="s">
        <v>12</v>
      </c>
      <c r="I95" s="89" t="s">
        <v>13</v>
      </c>
      <c r="K95" s="89" t="s">
        <v>214</v>
      </c>
      <c r="M95" s="95">
        <f>M10</f>
        <v>2092</v>
      </c>
      <c r="O95" s="83">
        <f t="shared" ref="O95:O104" si="6">O10</f>
        <v>1.0660000000000001</v>
      </c>
      <c r="Q95" s="95">
        <f>Q10</f>
        <v>2230</v>
      </c>
      <c r="S95" s="95">
        <f>S10</f>
        <v>69130</v>
      </c>
    </row>
    <row r="96" spans="1:28" x14ac:dyDescent="0.25">
      <c r="A96" s="89" t="s">
        <v>130</v>
      </c>
      <c r="B96" s="89"/>
      <c r="C96" s="89" t="s">
        <v>134</v>
      </c>
      <c r="D96" s="89"/>
      <c r="E96" s="100">
        <v>96017491</v>
      </c>
      <c r="G96" s="89" t="s">
        <v>14</v>
      </c>
      <c r="I96" s="89" t="s">
        <v>150</v>
      </c>
      <c r="K96" s="89" t="s">
        <v>201</v>
      </c>
      <c r="M96" s="95">
        <f>ROUND(M11-M76,0)</f>
        <v>4771</v>
      </c>
      <c r="O96" s="83">
        <f t="shared" si="6"/>
        <v>1.002</v>
      </c>
      <c r="Q96" s="95">
        <f>ROUND(Q11-Q76,0)</f>
        <v>4780</v>
      </c>
      <c r="S96" s="95">
        <f>ROUND(S11-S76,0)</f>
        <v>148180</v>
      </c>
    </row>
    <row r="97" spans="1:28" x14ac:dyDescent="0.25">
      <c r="A97" s="89" t="s">
        <v>130</v>
      </c>
      <c r="B97" s="89"/>
      <c r="C97" s="89" t="s">
        <v>134</v>
      </c>
      <c r="D97" s="89"/>
      <c r="E97" s="100">
        <v>96017491</v>
      </c>
      <c r="G97" s="89" t="s">
        <v>15</v>
      </c>
      <c r="I97" s="89" t="s">
        <v>16</v>
      </c>
      <c r="K97" s="89" t="s">
        <v>202</v>
      </c>
      <c r="M97" s="95">
        <f>ROUND(M12-M77,0)</f>
        <v>0</v>
      </c>
      <c r="O97" s="83">
        <f t="shared" si="6"/>
        <v>1.0049999999999999</v>
      </c>
      <c r="Q97" s="95">
        <f>ROUND(Q12-Q77,0)</f>
        <v>0</v>
      </c>
      <c r="S97" s="95">
        <f>ROUND(S12-S77,0)</f>
        <v>0</v>
      </c>
    </row>
    <row r="98" spans="1:28" x14ac:dyDescent="0.25">
      <c r="A98" s="89" t="s">
        <v>130</v>
      </c>
      <c r="B98" s="89"/>
      <c r="C98" s="89" t="s">
        <v>134</v>
      </c>
      <c r="D98" s="89"/>
      <c r="E98" s="100">
        <v>96017491</v>
      </c>
      <c r="G98" s="89" t="s">
        <v>15</v>
      </c>
      <c r="I98" s="89" t="s">
        <v>17</v>
      </c>
      <c r="K98" s="89" t="s">
        <v>203</v>
      </c>
      <c r="M98" s="95">
        <f>M13</f>
        <v>51</v>
      </c>
      <c r="O98" s="83">
        <f t="shared" si="6"/>
        <v>0.98699999999999999</v>
      </c>
      <c r="Q98" s="95">
        <f>Q13</f>
        <v>50</v>
      </c>
      <c r="S98" s="95">
        <f>S13</f>
        <v>1550</v>
      </c>
    </row>
    <row r="99" spans="1:28" x14ac:dyDescent="0.25">
      <c r="A99" s="89" t="s">
        <v>130</v>
      </c>
      <c r="B99" s="89"/>
      <c r="C99" s="89" t="s">
        <v>134</v>
      </c>
      <c r="D99" s="89"/>
      <c r="E99" s="100">
        <v>96017491</v>
      </c>
      <c r="G99" s="89" t="s">
        <v>15</v>
      </c>
      <c r="I99" s="89" t="s">
        <v>18</v>
      </c>
      <c r="K99" s="89" t="s">
        <v>194</v>
      </c>
      <c r="M99" s="95">
        <f>ROUND(M14-M78,0)</f>
        <v>5112</v>
      </c>
      <c r="O99" s="83">
        <f t="shared" si="6"/>
        <v>1.0760000000000001</v>
      </c>
      <c r="Q99" s="95">
        <f>ROUND(Q14-Q78,0)</f>
        <v>5500</v>
      </c>
      <c r="S99" s="95">
        <f>ROUND(S14-S78,0)</f>
        <v>170500</v>
      </c>
    </row>
    <row r="100" spans="1:28" x14ac:dyDescent="0.25">
      <c r="A100" s="89" t="s">
        <v>130</v>
      </c>
      <c r="B100" s="89"/>
      <c r="C100" s="89" t="s">
        <v>134</v>
      </c>
      <c r="D100" s="89"/>
      <c r="E100" s="100">
        <v>96017491</v>
      </c>
      <c r="G100" s="89" t="s">
        <v>14</v>
      </c>
      <c r="I100" s="89" t="s">
        <v>19</v>
      </c>
      <c r="K100" s="89" t="s">
        <v>204</v>
      </c>
      <c r="M100" s="95">
        <f>M15</f>
        <v>0</v>
      </c>
      <c r="O100" s="83">
        <f t="shared" si="6"/>
        <v>0.98899999999999999</v>
      </c>
      <c r="Q100" s="95">
        <f>Q15</f>
        <v>0</v>
      </c>
      <c r="S100" s="95">
        <f>S15</f>
        <v>0</v>
      </c>
    </row>
    <row r="101" spans="1:28" x14ac:dyDescent="0.25">
      <c r="A101" s="89" t="s">
        <v>130</v>
      </c>
      <c r="B101" s="89"/>
      <c r="C101" s="89" t="s">
        <v>134</v>
      </c>
      <c r="D101" s="89"/>
      <c r="E101" s="100">
        <v>96017491</v>
      </c>
      <c r="G101" s="89" t="s">
        <v>20</v>
      </c>
      <c r="I101" s="89" t="s">
        <v>21</v>
      </c>
      <c r="K101" s="89" t="s">
        <v>205</v>
      </c>
      <c r="M101" s="95">
        <f>ROUND(M16-M82,0)</f>
        <v>2106</v>
      </c>
      <c r="O101" s="83">
        <f t="shared" si="6"/>
        <v>0.997</v>
      </c>
      <c r="Q101" s="95">
        <f>ROUND(Q16-Q82,0)</f>
        <v>2100</v>
      </c>
      <c r="S101" s="95">
        <f>ROUND(S16-S82,0)</f>
        <v>65100</v>
      </c>
    </row>
    <row r="102" spans="1:28" x14ac:dyDescent="0.25">
      <c r="A102" s="89" t="s">
        <v>130</v>
      </c>
      <c r="B102" s="89"/>
      <c r="C102" s="89" t="s">
        <v>134</v>
      </c>
      <c r="D102" s="89"/>
      <c r="E102" s="100">
        <v>96017491</v>
      </c>
      <c r="G102" s="89" t="s">
        <v>20</v>
      </c>
      <c r="I102" s="89" t="s">
        <v>22</v>
      </c>
      <c r="K102" s="89" t="s">
        <v>206</v>
      </c>
      <c r="M102" s="95">
        <v>0</v>
      </c>
      <c r="N102" s="91"/>
      <c r="O102" s="83">
        <f t="shared" si="6"/>
        <v>0.998</v>
      </c>
      <c r="P102" s="91"/>
      <c r="Q102" s="95">
        <f>ROUND(Q17-Q83,0)</f>
        <v>0</v>
      </c>
      <c r="S102" s="95">
        <v>0</v>
      </c>
    </row>
    <row r="103" spans="1:28" x14ac:dyDescent="0.25">
      <c r="A103" s="89" t="s">
        <v>130</v>
      </c>
      <c r="B103" s="89"/>
      <c r="C103" s="89" t="s">
        <v>134</v>
      </c>
      <c r="D103" s="89"/>
      <c r="E103" s="100">
        <v>96017491</v>
      </c>
      <c r="G103" s="89" t="s">
        <v>20</v>
      </c>
      <c r="I103" s="89" t="s">
        <v>23</v>
      </c>
      <c r="K103" s="89" t="s">
        <v>207</v>
      </c>
      <c r="M103" s="95">
        <f>M18</f>
        <v>218</v>
      </c>
      <c r="N103" s="91"/>
      <c r="O103" s="83">
        <f t="shared" si="6"/>
        <v>1.01</v>
      </c>
      <c r="P103" s="91"/>
      <c r="Q103" s="95">
        <f>Q18</f>
        <v>220</v>
      </c>
      <c r="R103" s="91"/>
      <c r="S103" s="95">
        <f>S18</f>
        <v>6820</v>
      </c>
      <c r="T103" s="102"/>
      <c r="U103" s="102"/>
      <c r="V103" s="102"/>
      <c r="W103" s="102"/>
      <c r="X103" s="102"/>
      <c r="Y103" s="102"/>
      <c r="Z103" s="102"/>
      <c r="AA103" s="102"/>
      <c r="AB103" s="102"/>
    </row>
    <row r="104" spans="1:28" x14ac:dyDescent="0.25">
      <c r="A104" s="89" t="s">
        <v>130</v>
      </c>
      <c r="B104" s="89"/>
      <c r="C104" s="89" t="s">
        <v>134</v>
      </c>
      <c r="D104" s="89"/>
      <c r="E104" s="100">
        <v>96017491</v>
      </c>
      <c r="G104" s="89" t="s">
        <v>24</v>
      </c>
      <c r="I104" s="89" t="s">
        <v>24</v>
      </c>
      <c r="K104" s="89" t="s">
        <v>208</v>
      </c>
      <c r="M104" s="97">
        <f>M19</f>
        <v>1257</v>
      </c>
      <c r="O104" s="84">
        <f t="shared" si="6"/>
        <v>1.034</v>
      </c>
      <c r="Q104" s="97">
        <f>Q19</f>
        <v>1300</v>
      </c>
      <c r="S104" s="97">
        <f>S19</f>
        <v>40300</v>
      </c>
    </row>
    <row r="105" spans="1:28" x14ac:dyDescent="0.25">
      <c r="E105" s="111"/>
      <c r="M105" s="96"/>
      <c r="Q105" s="96"/>
      <c r="S105" s="96"/>
    </row>
    <row r="106" spans="1:28" x14ac:dyDescent="0.25">
      <c r="E106" s="111"/>
      <c r="I106" s="112" t="s">
        <v>52</v>
      </c>
      <c r="M106" s="95">
        <f>SUM(M95:M105)</f>
        <v>15607</v>
      </c>
      <c r="O106" s="83">
        <f>ROUND(Q106/M106,3)</f>
        <v>1.0369999999999999</v>
      </c>
      <c r="Q106" s="95">
        <f>SUM(Q95:Q105)</f>
        <v>16180</v>
      </c>
      <c r="S106" s="95">
        <f>SUM(S95:S105)</f>
        <v>501580</v>
      </c>
    </row>
    <row r="107" spans="1:28" x14ac:dyDescent="0.25">
      <c r="E107" s="111"/>
      <c r="I107" s="112"/>
      <c r="M107" s="95"/>
      <c r="Q107" s="95"/>
      <c r="S107" s="95"/>
    </row>
    <row r="108" spans="1:28" x14ac:dyDescent="0.25">
      <c r="A108" s="109" t="s">
        <v>53</v>
      </c>
      <c r="E108" s="111"/>
    </row>
    <row r="109" spans="1:28" x14ac:dyDescent="0.25">
      <c r="A109" s="109"/>
      <c r="E109" s="111"/>
    </row>
    <row r="110" spans="1:28" x14ac:dyDescent="0.25">
      <c r="A110" s="89" t="s">
        <v>2</v>
      </c>
      <c r="C110" s="89" t="s">
        <v>3</v>
      </c>
      <c r="E110" s="89" t="s">
        <v>3</v>
      </c>
    </row>
    <row r="111" spans="1:28" s="89" customFormat="1" x14ac:dyDescent="0.25">
      <c r="A111" s="90" t="s">
        <v>4</v>
      </c>
      <c r="C111" s="90" t="s">
        <v>4</v>
      </c>
      <c r="E111" s="110" t="s">
        <v>144</v>
      </c>
      <c r="G111" s="90" t="s">
        <v>5</v>
      </c>
      <c r="I111" s="90" t="s">
        <v>6</v>
      </c>
      <c r="K111" s="90" t="s">
        <v>7</v>
      </c>
      <c r="M111" s="90" t="s">
        <v>8</v>
      </c>
      <c r="O111" s="84" t="s">
        <v>9</v>
      </c>
      <c r="Q111" s="90" t="s">
        <v>10</v>
      </c>
      <c r="S111" s="90" t="s">
        <v>11</v>
      </c>
      <c r="T111" s="101"/>
      <c r="U111" s="101"/>
    </row>
    <row r="112" spans="1:28" x14ac:dyDescent="0.25">
      <c r="E112" s="111"/>
    </row>
    <row r="113" spans="1:22" x14ac:dyDescent="0.25">
      <c r="A113" s="89" t="s">
        <v>131</v>
      </c>
      <c r="B113" s="89"/>
      <c r="C113" s="89" t="s">
        <v>135</v>
      </c>
      <c r="D113" s="89"/>
      <c r="E113" s="100">
        <v>96001780</v>
      </c>
      <c r="G113" s="89" t="s">
        <v>27</v>
      </c>
      <c r="I113" s="89" t="s">
        <v>28</v>
      </c>
      <c r="K113" s="89" t="s">
        <v>209</v>
      </c>
      <c r="M113" s="95">
        <f>M28</f>
        <v>384</v>
      </c>
      <c r="O113" s="83">
        <f>O28</f>
        <v>1.119</v>
      </c>
      <c r="Q113" s="95">
        <f>Q28</f>
        <v>430</v>
      </c>
      <c r="S113" s="95">
        <f>S28</f>
        <v>13330</v>
      </c>
    </row>
    <row r="114" spans="1:22" x14ac:dyDescent="0.25">
      <c r="A114" s="89" t="s">
        <v>131</v>
      </c>
      <c r="B114" s="89"/>
      <c r="C114" s="89" t="s">
        <v>135</v>
      </c>
      <c r="D114" s="89"/>
      <c r="E114" s="100">
        <v>96001780</v>
      </c>
      <c r="G114" s="89" t="s">
        <v>29</v>
      </c>
      <c r="I114" s="89" t="s">
        <v>30</v>
      </c>
      <c r="K114" s="89" t="s">
        <v>210</v>
      </c>
      <c r="M114" s="95">
        <f>ROUND(M29-M79,0)</f>
        <v>0</v>
      </c>
      <c r="O114" s="83">
        <f>O29</f>
        <v>1.083</v>
      </c>
      <c r="Q114" s="95">
        <f>ROUND(Q29-Q79,0)</f>
        <v>0</v>
      </c>
      <c r="S114" s="95">
        <f>ROUND(S29-S79,0)</f>
        <v>0</v>
      </c>
    </row>
    <row r="115" spans="1:22" x14ac:dyDescent="0.25">
      <c r="A115" s="89" t="s">
        <v>131</v>
      </c>
      <c r="B115" s="89"/>
      <c r="C115" s="89" t="s">
        <v>135</v>
      </c>
      <c r="D115" s="89"/>
      <c r="E115" s="100">
        <v>96001780</v>
      </c>
      <c r="G115" s="89" t="s">
        <v>31</v>
      </c>
      <c r="I115" s="89" t="s">
        <v>32</v>
      </c>
      <c r="K115" s="89" t="s">
        <v>211</v>
      </c>
      <c r="M115" s="95">
        <f>ROUND(M30-M80,0)</f>
        <v>0</v>
      </c>
      <c r="O115" s="83">
        <f>O30</f>
        <v>1.095</v>
      </c>
      <c r="Q115" s="95">
        <f>ROUND(Q30-Q80,0)</f>
        <v>0</v>
      </c>
      <c r="S115" s="95">
        <f>ROUND(S30-S80,0)</f>
        <v>0</v>
      </c>
    </row>
    <row r="116" spans="1:22" x14ac:dyDescent="0.25">
      <c r="A116" s="89" t="s">
        <v>131</v>
      </c>
      <c r="B116" s="89"/>
      <c r="C116" s="89" t="s">
        <v>135</v>
      </c>
      <c r="D116" s="89"/>
      <c r="E116" s="100">
        <v>96001780</v>
      </c>
      <c r="G116" s="89" t="s">
        <v>31</v>
      </c>
      <c r="I116" s="89" t="s">
        <v>33</v>
      </c>
      <c r="K116" s="89" t="s">
        <v>212</v>
      </c>
      <c r="M116" s="95">
        <f>ROUND(M31-M81,0)</f>
        <v>4607</v>
      </c>
      <c r="O116" s="83">
        <f>O31</f>
        <v>1.083</v>
      </c>
      <c r="Q116" s="95">
        <f>ROUND(Q31-Q81,0)</f>
        <v>4990</v>
      </c>
      <c r="S116" s="95">
        <f>ROUND(S31-S81,0)</f>
        <v>154690</v>
      </c>
    </row>
    <row r="117" spans="1:22" x14ac:dyDescent="0.25">
      <c r="A117" s="89" t="s">
        <v>131</v>
      </c>
      <c r="B117" s="89"/>
      <c r="C117" s="89" t="s">
        <v>135</v>
      </c>
      <c r="D117" s="89"/>
      <c r="E117" s="100">
        <v>96001780</v>
      </c>
      <c r="G117" s="89" t="s">
        <v>34</v>
      </c>
      <c r="I117" s="89" t="s">
        <v>35</v>
      </c>
      <c r="K117" s="89" t="s">
        <v>213</v>
      </c>
      <c r="M117" s="97">
        <f>ROUND(M32-M84,0)</f>
        <v>1680</v>
      </c>
      <c r="O117" s="106">
        <f>O32</f>
        <v>1.131</v>
      </c>
      <c r="Q117" s="97">
        <f>ROUND(Q32-Q84,0)</f>
        <v>1900</v>
      </c>
      <c r="S117" s="97">
        <f>ROUND(S32-S84,0)</f>
        <v>58900</v>
      </c>
      <c r="T117" s="89"/>
    </row>
    <row r="118" spans="1:22" x14ac:dyDescent="0.25">
      <c r="E118" s="100"/>
      <c r="M118" s="96"/>
      <c r="Q118" s="95"/>
      <c r="S118" s="96"/>
    </row>
    <row r="119" spans="1:22" x14ac:dyDescent="0.25">
      <c r="E119" s="100"/>
      <c r="I119" s="112" t="s">
        <v>52</v>
      </c>
      <c r="M119" s="95">
        <f>SUM(M113:M118)</f>
        <v>6671</v>
      </c>
      <c r="O119" s="83">
        <f>ROUND(Q119/M119,3)</f>
        <v>1.097</v>
      </c>
      <c r="Q119" s="95">
        <f>SUM(Q113:Q118)</f>
        <v>7320</v>
      </c>
      <c r="S119" s="95">
        <f>SUM(S113:S118)</f>
        <v>226920</v>
      </c>
      <c r="V119" s="102"/>
    </row>
    <row r="120" spans="1:22" x14ac:dyDescent="0.25">
      <c r="E120" s="100"/>
      <c r="I120" s="112"/>
      <c r="M120" s="95"/>
      <c r="Q120" s="95"/>
      <c r="S120" s="95"/>
    </row>
    <row r="121" spans="1:22" x14ac:dyDescent="0.25">
      <c r="A121" s="109" t="s">
        <v>162</v>
      </c>
      <c r="E121" s="100"/>
    </row>
    <row r="122" spans="1:22" x14ac:dyDescent="0.25">
      <c r="A122" s="109"/>
      <c r="E122" s="100"/>
      <c r="I122" s="89">
        <v>6945</v>
      </c>
    </row>
    <row r="123" spans="1:22" x14ac:dyDescent="0.25">
      <c r="A123" s="89" t="s">
        <v>2</v>
      </c>
      <c r="C123" s="89" t="s">
        <v>3</v>
      </c>
      <c r="E123" s="89" t="s">
        <v>3</v>
      </c>
    </row>
    <row r="124" spans="1:22" s="89" customFormat="1" x14ac:dyDescent="0.25">
      <c r="A124" s="90" t="s">
        <v>4</v>
      </c>
      <c r="C124" s="90" t="s">
        <v>4</v>
      </c>
      <c r="E124" s="110" t="s">
        <v>144</v>
      </c>
      <c r="G124" s="90" t="s">
        <v>5</v>
      </c>
      <c r="I124" s="90" t="s">
        <v>6</v>
      </c>
      <c r="K124" s="90" t="s">
        <v>7</v>
      </c>
      <c r="M124" s="90" t="s">
        <v>8</v>
      </c>
      <c r="O124" s="84" t="s">
        <v>9</v>
      </c>
      <c r="Q124" s="90" t="s">
        <v>10</v>
      </c>
      <c r="S124" s="90" t="s">
        <v>11</v>
      </c>
      <c r="T124" s="101"/>
      <c r="U124" s="101"/>
    </row>
    <row r="125" spans="1:22" x14ac:dyDescent="0.25">
      <c r="E125" s="100"/>
    </row>
    <row r="126" spans="1:22" s="102" customFormat="1" x14ac:dyDescent="0.25">
      <c r="A126" s="91" t="s">
        <v>183</v>
      </c>
      <c r="B126" s="91"/>
      <c r="C126" s="103" t="s">
        <v>184</v>
      </c>
      <c r="D126" s="91"/>
      <c r="E126" s="113" t="s">
        <v>143</v>
      </c>
      <c r="G126" s="91" t="s">
        <v>185</v>
      </c>
      <c r="I126" s="91" t="s">
        <v>186</v>
      </c>
      <c r="K126" s="91" t="s">
        <v>187</v>
      </c>
      <c r="M126" s="96">
        <f>ROUND(Q126/O126,0)</f>
        <v>0</v>
      </c>
      <c r="N126" s="91"/>
      <c r="O126" s="85">
        <f t="shared" ref="O126:O132" si="7">O41</f>
        <v>1.038</v>
      </c>
      <c r="P126" s="91"/>
      <c r="Q126" s="96">
        <f t="shared" ref="Q126:Q132" si="8">Q41</f>
        <v>0</v>
      </c>
      <c r="R126" s="91"/>
      <c r="S126" s="96">
        <f>ROUND(Q126*$C$4,0)</f>
        <v>0</v>
      </c>
    </row>
    <row r="127" spans="1:22" x14ac:dyDescent="0.25">
      <c r="A127" s="91" t="s">
        <v>37</v>
      </c>
      <c r="B127" s="91"/>
      <c r="C127" s="91" t="s">
        <v>136</v>
      </c>
      <c r="D127" s="91"/>
      <c r="E127" s="113">
        <v>96010709</v>
      </c>
      <c r="F127" s="102"/>
      <c r="G127" s="91" t="s">
        <v>38</v>
      </c>
      <c r="I127" s="91" t="s">
        <v>39</v>
      </c>
      <c r="K127" s="91" t="s">
        <v>188</v>
      </c>
      <c r="M127" s="96">
        <f t="shared" ref="M127:M132" si="9">M42</f>
        <v>626</v>
      </c>
      <c r="N127" s="91"/>
      <c r="O127" s="85">
        <f t="shared" si="7"/>
        <v>0.99099999999999999</v>
      </c>
      <c r="P127" s="91"/>
      <c r="Q127" s="96">
        <f t="shared" si="8"/>
        <v>620</v>
      </c>
      <c r="R127" s="91"/>
      <c r="S127" s="96">
        <f t="shared" ref="S127:S132" si="10">S42</f>
        <v>19220</v>
      </c>
    </row>
    <row r="128" spans="1:22" s="102" customFormat="1" x14ac:dyDescent="0.25">
      <c r="A128" s="89" t="s">
        <v>139</v>
      </c>
      <c r="B128" s="89"/>
      <c r="C128" s="89" t="s">
        <v>138</v>
      </c>
      <c r="D128" s="89"/>
      <c r="E128" s="100">
        <v>96019270</v>
      </c>
      <c r="F128" s="101"/>
      <c r="G128" s="89" t="s">
        <v>133</v>
      </c>
      <c r="I128" s="89" t="s">
        <v>132</v>
      </c>
      <c r="K128" s="91" t="s">
        <v>189</v>
      </c>
      <c r="M128" s="96">
        <f t="shared" si="9"/>
        <v>249</v>
      </c>
      <c r="N128" s="91"/>
      <c r="O128" s="85">
        <f t="shared" si="7"/>
        <v>1.123</v>
      </c>
      <c r="P128" s="91"/>
      <c r="Q128" s="96">
        <f t="shared" si="8"/>
        <v>280</v>
      </c>
      <c r="R128" s="91"/>
      <c r="S128" s="96">
        <f t="shared" si="10"/>
        <v>8680</v>
      </c>
    </row>
    <row r="129" spans="1:21" s="102" customFormat="1" x14ac:dyDescent="0.25">
      <c r="A129" s="89" t="s">
        <v>147</v>
      </c>
      <c r="B129" s="89"/>
      <c r="C129" s="89" t="s">
        <v>148</v>
      </c>
      <c r="D129" s="89"/>
      <c r="E129" s="100">
        <f>E44</f>
        <v>96021888</v>
      </c>
      <c r="F129" s="101"/>
      <c r="G129" s="89" t="s">
        <v>146</v>
      </c>
      <c r="I129" s="89" t="s">
        <v>149</v>
      </c>
      <c r="K129" s="91" t="s">
        <v>190</v>
      </c>
      <c r="M129" s="96">
        <f t="shared" si="9"/>
        <v>8321</v>
      </c>
      <c r="N129" s="91"/>
      <c r="O129" s="85">
        <f t="shared" si="7"/>
        <v>0.87729999999999997</v>
      </c>
      <c r="P129" s="91"/>
      <c r="Q129" s="96">
        <f t="shared" si="8"/>
        <v>7300</v>
      </c>
      <c r="R129" s="91"/>
      <c r="S129" s="96">
        <f t="shared" si="10"/>
        <v>226300</v>
      </c>
    </row>
    <row r="130" spans="1:21" s="102" customFormat="1" x14ac:dyDescent="0.25">
      <c r="A130" s="89" t="s">
        <v>141</v>
      </c>
      <c r="B130" s="89"/>
      <c r="C130" s="89" t="s">
        <v>145</v>
      </c>
      <c r="D130" s="89"/>
      <c r="E130" s="100">
        <v>96020744</v>
      </c>
      <c r="F130" s="101"/>
      <c r="G130" s="89" t="s">
        <v>142</v>
      </c>
      <c r="I130" s="89" t="s">
        <v>140</v>
      </c>
      <c r="K130" s="91" t="s">
        <v>191</v>
      </c>
      <c r="M130" s="96">
        <f t="shared" si="9"/>
        <v>2755</v>
      </c>
      <c r="N130" s="91"/>
      <c r="O130" s="85">
        <f t="shared" si="7"/>
        <v>1.089</v>
      </c>
      <c r="P130" s="91"/>
      <c r="Q130" s="96">
        <f t="shared" si="8"/>
        <v>3000</v>
      </c>
      <c r="R130" s="91"/>
      <c r="S130" s="96">
        <f t="shared" si="10"/>
        <v>93000</v>
      </c>
    </row>
    <row r="131" spans="1:21" x14ac:dyDescent="0.25">
      <c r="A131" s="89" t="s">
        <v>157</v>
      </c>
      <c r="B131" s="89"/>
      <c r="C131" s="89" t="str">
        <f>C46</f>
        <v>012-40228-179</v>
      </c>
      <c r="D131" s="89"/>
      <c r="E131" s="100" t="str">
        <f>E46</f>
        <v>9602????</v>
      </c>
      <c r="G131" s="89" t="s">
        <v>155</v>
      </c>
      <c r="I131" s="89" t="s">
        <v>153</v>
      </c>
      <c r="K131" s="91" t="s">
        <v>192</v>
      </c>
      <c r="M131" s="96">
        <f t="shared" si="9"/>
        <v>228</v>
      </c>
      <c r="N131" s="91"/>
      <c r="O131" s="85">
        <f t="shared" si="7"/>
        <v>1.0509999999999999</v>
      </c>
      <c r="P131" s="91"/>
      <c r="Q131" s="96">
        <f t="shared" si="8"/>
        <v>240</v>
      </c>
      <c r="R131" s="91"/>
      <c r="S131" s="96">
        <f t="shared" si="10"/>
        <v>7440</v>
      </c>
    </row>
    <row r="132" spans="1:21" s="102" customFormat="1" x14ac:dyDescent="0.25">
      <c r="A132" s="89" t="s">
        <v>156</v>
      </c>
      <c r="B132" s="89"/>
      <c r="C132" s="89" t="str">
        <f>C47</f>
        <v>012-40228-180</v>
      </c>
      <c r="D132" s="89"/>
      <c r="E132" s="100" t="str">
        <f>E47</f>
        <v>9602????</v>
      </c>
      <c r="F132" s="101"/>
      <c r="G132" s="89" t="s">
        <v>154</v>
      </c>
      <c r="I132" s="89" t="s">
        <v>152</v>
      </c>
      <c r="K132" s="91" t="s">
        <v>193</v>
      </c>
      <c r="M132" s="96">
        <f t="shared" si="9"/>
        <v>8614</v>
      </c>
      <c r="N132" s="91"/>
      <c r="O132" s="85">
        <f t="shared" si="7"/>
        <v>1.1040000000000001</v>
      </c>
      <c r="P132" s="91"/>
      <c r="Q132" s="96">
        <f t="shared" si="8"/>
        <v>9510</v>
      </c>
      <c r="R132" s="91"/>
      <c r="S132" s="96">
        <f t="shared" si="10"/>
        <v>294810</v>
      </c>
    </row>
    <row r="133" spans="1:21" x14ac:dyDescent="0.25">
      <c r="A133" s="89" t="s">
        <v>158</v>
      </c>
      <c r="B133" s="89"/>
      <c r="C133" s="89" t="s">
        <v>168</v>
      </c>
      <c r="D133" s="89"/>
      <c r="E133" s="100" t="s">
        <v>143</v>
      </c>
      <c r="G133" s="89" t="s">
        <v>155</v>
      </c>
      <c r="I133" s="89" t="s">
        <v>181</v>
      </c>
      <c r="K133" s="91" t="s">
        <v>194</v>
      </c>
      <c r="M133" s="96">
        <v>0</v>
      </c>
      <c r="N133" s="91"/>
      <c r="O133" s="85"/>
      <c r="P133" s="91"/>
      <c r="Q133" s="96">
        <v>0</v>
      </c>
      <c r="R133" s="91"/>
      <c r="S133" s="96">
        <v>0</v>
      </c>
    </row>
    <row r="134" spans="1:21" x14ac:dyDescent="0.25">
      <c r="A134" s="89" t="s">
        <v>159</v>
      </c>
      <c r="B134" s="89"/>
      <c r="C134" s="89" t="s">
        <v>168</v>
      </c>
      <c r="D134" s="89"/>
      <c r="E134" s="100" t="s">
        <v>143</v>
      </c>
      <c r="G134" s="89" t="s">
        <v>155</v>
      </c>
      <c r="I134" s="89" t="s">
        <v>160</v>
      </c>
      <c r="K134" s="103" t="s">
        <v>188</v>
      </c>
      <c r="M134" s="96">
        <f>M48</f>
        <v>1163</v>
      </c>
      <c r="N134" s="91"/>
      <c r="O134" s="85">
        <f>O48</f>
        <v>0.98029999999999995</v>
      </c>
      <c r="P134" s="91"/>
      <c r="Q134" s="96">
        <f>Q48</f>
        <v>1140</v>
      </c>
      <c r="R134" s="91"/>
      <c r="S134" s="96">
        <f>S48</f>
        <v>35340</v>
      </c>
    </row>
    <row r="135" spans="1:21" x14ac:dyDescent="0.25">
      <c r="A135" s="89" t="s">
        <v>167</v>
      </c>
      <c r="B135" s="89"/>
      <c r="C135" s="89" t="s">
        <v>168</v>
      </c>
      <c r="D135" s="89"/>
      <c r="E135" s="100" t="s">
        <v>143</v>
      </c>
      <c r="G135" s="89" t="s">
        <v>155</v>
      </c>
      <c r="I135" s="89" t="s">
        <v>169</v>
      </c>
      <c r="K135" s="91" t="s">
        <v>195</v>
      </c>
      <c r="L135" s="102"/>
      <c r="M135" s="96">
        <f>M49</f>
        <v>5958.2919563058595</v>
      </c>
      <c r="N135" s="91"/>
      <c r="O135" s="85">
        <f>O49</f>
        <v>1.0069999999999999</v>
      </c>
      <c r="P135" s="91"/>
      <c r="Q135" s="96">
        <f>Q49</f>
        <v>6000</v>
      </c>
      <c r="R135" s="91"/>
      <c r="S135" s="96">
        <f>S49</f>
        <v>186000</v>
      </c>
    </row>
    <row r="136" spans="1:21" x14ac:dyDescent="0.25">
      <c r="A136" s="89" t="s">
        <v>175</v>
      </c>
      <c r="B136" s="89"/>
      <c r="C136" s="89" t="s">
        <v>168</v>
      </c>
      <c r="D136" s="89"/>
      <c r="E136" s="100" t="s">
        <v>143</v>
      </c>
      <c r="I136" s="89" t="s">
        <v>176</v>
      </c>
      <c r="K136" s="103" t="s">
        <v>196</v>
      </c>
      <c r="M136" s="96">
        <f>M50</f>
        <v>80.572963294538951</v>
      </c>
      <c r="N136" s="91"/>
      <c r="O136" s="85">
        <f>O50</f>
        <v>1.117</v>
      </c>
      <c r="P136" s="91"/>
      <c r="Q136" s="96">
        <f>Q50</f>
        <v>90</v>
      </c>
      <c r="R136" s="91"/>
      <c r="S136" s="96">
        <f>S50</f>
        <v>2790</v>
      </c>
    </row>
    <row r="137" spans="1:21" x14ac:dyDescent="0.25">
      <c r="A137" s="89" t="s">
        <v>177</v>
      </c>
      <c r="B137" s="89"/>
      <c r="C137" s="89" t="s">
        <v>168</v>
      </c>
      <c r="D137" s="89"/>
      <c r="E137" s="100" t="s">
        <v>143</v>
      </c>
      <c r="G137" s="89" t="s">
        <v>182</v>
      </c>
      <c r="I137" s="89" t="s">
        <v>179</v>
      </c>
      <c r="K137" s="91" t="s">
        <v>197</v>
      </c>
      <c r="L137" s="102"/>
      <c r="M137" s="97">
        <f>M51</f>
        <v>77.071290944123305</v>
      </c>
      <c r="N137" s="91"/>
      <c r="O137" s="84">
        <f>O51</f>
        <v>1.038</v>
      </c>
      <c r="P137" s="91"/>
      <c r="Q137" s="97">
        <f>Q51</f>
        <v>80</v>
      </c>
      <c r="R137" s="91"/>
      <c r="S137" s="97">
        <f>S51</f>
        <v>2480</v>
      </c>
    </row>
    <row r="138" spans="1:21" x14ac:dyDescent="0.25">
      <c r="A138" s="89"/>
      <c r="B138" s="89"/>
      <c r="C138" s="89"/>
      <c r="D138" s="89"/>
      <c r="E138" s="100"/>
      <c r="K138" s="91"/>
      <c r="M138" s="96"/>
      <c r="N138" s="91"/>
      <c r="O138" s="85"/>
      <c r="P138" s="91"/>
      <c r="Q138" s="96"/>
      <c r="R138" s="91"/>
      <c r="S138" s="96"/>
    </row>
    <row r="139" spans="1:21" x14ac:dyDescent="0.25">
      <c r="E139" s="100"/>
      <c r="I139" s="112" t="s">
        <v>52</v>
      </c>
      <c r="M139" s="95">
        <f>SUM(M126:M138)</f>
        <v>28071.936210544525</v>
      </c>
      <c r="O139" s="83">
        <f>ROUND(Q139/M139,3)</f>
        <v>1.0069999999999999</v>
      </c>
      <c r="Q139" s="95">
        <f>SUM(Q126:Q138)</f>
        <v>28260</v>
      </c>
      <c r="S139" s="95">
        <f>SUM(S126:S138)</f>
        <v>876060</v>
      </c>
    </row>
    <row r="140" spans="1:21" x14ac:dyDescent="0.25">
      <c r="E140" s="100"/>
      <c r="I140" s="112"/>
      <c r="M140" s="95"/>
      <c r="Q140" s="95"/>
      <c r="S140" s="95"/>
    </row>
    <row r="141" spans="1:21" x14ac:dyDescent="0.25">
      <c r="A141" s="109" t="s">
        <v>54</v>
      </c>
      <c r="E141" s="100"/>
      <c r="Q141" s="95"/>
    </row>
    <row r="142" spans="1:21" x14ac:dyDescent="0.25">
      <c r="A142" s="109"/>
      <c r="E142" s="100"/>
    </row>
    <row r="143" spans="1:21" x14ac:dyDescent="0.25">
      <c r="A143" s="89" t="s">
        <v>2</v>
      </c>
      <c r="C143" s="89" t="s">
        <v>3</v>
      </c>
      <c r="E143" s="89" t="s">
        <v>3</v>
      </c>
    </row>
    <row r="144" spans="1:21" s="89" customFormat="1" x14ac:dyDescent="0.25">
      <c r="A144" s="90" t="s">
        <v>4</v>
      </c>
      <c r="C144" s="90" t="s">
        <v>4</v>
      </c>
      <c r="E144" s="110" t="s">
        <v>144</v>
      </c>
      <c r="G144" s="90" t="s">
        <v>5</v>
      </c>
      <c r="I144" s="90" t="s">
        <v>6</v>
      </c>
      <c r="K144" s="90" t="s">
        <v>7</v>
      </c>
      <c r="M144" s="90" t="s">
        <v>8</v>
      </c>
      <c r="O144" s="84" t="s">
        <v>9</v>
      </c>
      <c r="Q144" s="90" t="s">
        <v>10</v>
      </c>
      <c r="S144" s="90" t="s">
        <v>11</v>
      </c>
      <c r="T144" s="101"/>
      <c r="U144" s="101"/>
    </row>
    <row r="145" spans="1:20" x14ac:dyDescent="0.25">
      <c r="E145" s="100"/>
    </row>
    <row r="146" spans="1:20" x14ac:dyDescent="0.25">
      <c r="A146" s="89" t="s">
        <v>129</v>
      </c>
      <c r="B146" s="89"/>
      <c r="C146" s="89" t="s">
        <v>137</v>
      </c>
      <c r="D146" s="89"/>
      <c r="E146" s="100">
        <v>96017489</v>
      </c>
      <c r="G146" s="89" t="s">
        <v>41</v>
      </c>
      <c r="I146" s="89" t="s">
        <v>42</v>
      </c>
      <c r="K146" s="89" t="s">
        <v>198</v>
      </c>
      <c r="M146" s="95">
        <f>M61</f>
        <v>0</v>
      </c>
      <c r="O146" s="83">
        <f>O61</f>
        <v>1.071</v>
      </c>
      <c r="Q146" s="95">
        <f>Q61</f>
        <v>0</v>
      </c>
      <c r="S146" s="95">
        <f>S61</f>
        <v>0</v>
      </c>
    </row>
    <row r="147" spans="1:20" x14ac:dyDescent="0.25">
      <c r="A147" s="89" t="s">
        <v>129</v>
      </c>
      <c r="B147" s="89"/>
      <c r="C147" s="89" t="s">
        <v>137</v>
      </c>
      <c r="D147" s="89"/>
      <c r="E147" s="100">
        <v>96017489</v>
      </c>
      <c r="G147" s="89" t="s">
        <v>41</v>
      </c>
      <c r="I147" s="89" t="s">
        <v>43</v>
      </c>
      <c r="K147" s="89" t="s">
        <v>199</v>
      </c>
      <c r="M147" s="95">
        <f>M62</f>
        <v>5036.6300366300366</v>
      </c>
      <c r="O147" s="83">
        <f>O62</f>
        <v>1.0920000000000001</v>
      </c>
      <c r="P147" s="91"/>
      <c r="Q147" s="95">
        <f>Q62</f>
        <v>5500</v>
      </c>
      <c r="R147" s="91"/>
      <c r="S147" s="95">
        <f>S62</f>
        <v>170500</v>
      </c>
      <c r="T147" s="102"/>
    </row>
    <row r="148" spans="1:20" x14ac:dyDescent="0.25">
      <c r="A148" s="89" t="s">
        <v>129</v>
      </c>
      <c r="B148" s="89"/>
      <c r="C148" s="89" t="s">
        <v>137</v>
      </c>
      <c r="D148" s="89"/>
      <c r="E148" s="100">
        <v>96017489</v>
      </c>
      <c r="G148" s="89" t="s">
        <v>41</v>
      </c>
      <c r="I148" s="89" t="s">
        <v>44</v>
      </c>
      <c r="K148" s="89" t="s">
        <v>200</v>
      </c>
      <c r="M148" s="97">
        <f>M63</f>
        <v>852.87846481876329</v>
      </c>
      <c r="O148" s="84">
        <f>O63</f>
        <v>1.05525</v>
      </c>
      <c r="Q148" s="97">
        <f>Q63</f>
        <v>900</v>
      </c>
      <c r="S148" s="97">
        <f>S63</f>
        <v>27900</v>
      </c>
    </row>
    <row r="149" spans="1:20" x14ac:dyDescent="0.25">
      <c r="M149" s="96"/>
      <c r="Q149" s="96"/>
      <c r="S149" s="96"/>
    </row>
    <row r="150" spans="1:20" x14ac:dyDescent="0.25">
      <c r="I150" s="112" t="s">
        <v>52</v>
      </c>
      <c r="M150" s="95">
        <f>SUM(M146:M148)</f>
        <v>5889.5085014487995</v>
      </c>
      <c r="O150" s="83">
        <f>ROUND(Q150/M150,3)</f>
        <v>1.087</v>
      </c>
      <c r="Q150" s="95">
        <f>SUM(Q146:Q148)</f>
        <v>6400</v>
      </c>
      <c r="S150" s="95">
        <f>SUM(S146:S148)</f>
        <v>198400</v>
      </c>
    </row>
    <row r="153" spans="1:20" ht="13.8" thickBot="1" x14ac:dyDescent="0.3">
      <c r="I153" s="112" t="s">
        <v>55</v>
      </c>
      <c r="M153" s="98">
        <f>M106+M119+M139+M150</f>
        <v>56239.444711993325</v>
      </c>
      <c r="O153" s="86">
        <f>ROUND(Q153/M153,3)</f>
        <v>1.034</v>
      </c>
      <c r="Q153" s="98">
        <f>Q106+Q119+Q139+Q150</f>
        <v>58160</v>
      </c>
      <c r="S153" s="98">
        <f>S106+S119+S139+S150</f>
        <v>1802960</v>
      </c>
    </row>
    <row r="154" spans="1:20" ht="13.8" thickTop="1" x14ac:dyDescent="0.25">
      <c r="Q154" s="95"/>
    </row>
    <row r="155" spans="1:20" x14ac:dyDescent="0.25">
      <c r="Q155" s="95"/>
    </row>
    <row r="156" spans="1:20" x14ac:dyDescent="0.25">
      <c r="Q156" s="95"/>
    </row>
    <row r="157" spans="1:20" x14ac:dyDescent="0.25">
      <c r="M157" s="94"/>
      <c r="Q157" s="95"/>
    </row>
    <row r="158" spans="1:20" x14ac:dyDescent="0.25">
      <c r="Q158" s="95"/>
    </row>
    <row r="159" spans="1:20" x14ac:dyDescent="0.25">
      <c r="M159" s="94"/>
      <c r="Q159" s="94"/>
      <c r="S159" s="94"/>
    </row>
    <row r="160" spans="1:20" x14ac:dyDescent="0.25">
      <c r="M160" s="94"/>
      <c r="Q160" s="95"/>
    </row>
    <row r="161" spans="13:19" x14ac:dyDescent="0.25">
      <c r="M161" s="95"/>
      <c r="Q161" s="95"/>
      <c r="S161" s="95"/>
    </row>
    <row r="162" spans="13:19" x14ac:dyDescent="0.25">
      <c r="Q162" s="95"/>
    </row>
    <row r="163" spans="13:19" x14ac:dyDescent="0.25">
      <c r="Q163" s="95"/>
    </row>
    <row r="164" spans="13:19" x14ac:dyDescent="0.25">
      <c r="Q164" s="95"/>
    </row>
    <row r="165" spans="13:19" x14ac:dyDescent="0.25">
      <c r="M165" s="89" t="s">
        <v>163</v>
      </c>
      <c r="Q165" s="95">
        <f>Q153-(Q130+Q150)</f>
        <v>48760</v>
      </c>
    </row>
    <row r="166" spans="13:19" x14ac:dyDescent="0.25">
      <c r="Q166" s="95"/>
      <c r="S166" s="95"/>
    </row>
    <row r="167" spans="13:19" x14ac:dyDescent="0.25">
      <c r="Q167" s="95"/>
    </row>
    <row r="170" spans="13:19" x14ac:dyDescent="0.25">
      <c r="Q170" s="95"/>
    </row>
  </sheetData>
  <mergeCells count="1">
    <mergeCell ref="G4:J4"/>
  </mergeCells>
  <printOptions horizontalCentered="1"/>
  <pageMargins left="0" right="0" top="0.25" bottom="0.5" header="0.25" footer="0.25"/>
  <pageSetup scale="65" orientation="landscape" horizontalDpi="4294967292" verticalDpi="300" r:id="rId1"/>
  <headerFooter alignWithMargins="0">
    <oddFooter>&amp;CPage &amp;P 
&amp;D &amp;T</oddFooter>
  </headerFooter>
  <rowBreaks count="2" manualBreakCount="2">
    <brk id="89" max="16383" man="1"/>
    <brk id="16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I94"/>
  <sheetViews>
    <sheetView tabSelected="1" zoomScale="75" workbookViewId="0">
      <selection activeCell="M11" sqref="M11"/>
    </sheetView>
  </sheetViews>
  <sheetFormatPr defaultRowHeight="13.2" x14ac:dyDescent="0.25"/>
  <cols>
    <col min="1" max="1" width="2.6640625" customWidth="1"/>
    <col min="3" max="3" width="2.6640625" customWidth="1"/>
    <col min="5" max="6" width="2.6640625" customWidth="1"/>
    <col min="8" max="8" width="12.6640625" bestFit="1" customWidth="1"/>
    <col min="9" max="9" width="2.6640625" customWidth="1"/>
    <col min="14" max="14" width="9.88671875" customWidth="1"/>
    <col min="17" max="17" width="11.6640625" customWidth="1"/>
    <col min="18" max="18" width="9.88671875" customWidth="1"/>
  </cols>
  <sheetData>
    <row r="1" spans="1:18" ht="13.8" x14ac:dyDescent="0.25">
      <c r="A1" s="5" t="s">
        <v>56</v>
      </c>
      <c r="B1" s="5"/>
      <c r="C1" s="5"/>
      <c r="D1" s="5"/>
      <c r="I1" s="6" t="s">
        <v>57</v>
      </c>
      <c r="J1" s="7" t="s">
        <v>58</v>
      </c>
      <c r="P1" s="7" t="s">
        <v>59</v>
      </c>
    </row>
    <row r="2" spans="1:18" ht="13.8" x14ac:dyDescent="0.25">
      <c r="A2" s="5" t="s">
        <v>60</v>
      </c>
      <c r="B2" s="5"/>
      <c r="C2" s="5"/>
      <c r="D2" s="5"/>
      <c r="J2" s="7"/>
      <c r="P2" s="7" t="s">
        <v>61</v>
      </c>
    </row>
    <row r="3" spans="1:18" ht="13.8" x14ac:dyDescent="0.25">
      <c r="A3" s="5" t="s">
        <v>62</v>
      </c>
      <c r="B3" s="5"/>
      <c r="C3" s="5"/>
      <c r="D3" s="5"/>
      <c r="I3" s="8"/>
      <c r="J3" s="7" t="s">
        <v>63</v>
      </c>
      <c r="P3" s="7" t="s">
        <v>64</v>
      </c>
    </row>
    <row r="4" spans="1:18" x14ac:dyDescent="0.25">
      <c r="P4" s="7" t="s">
        <v>65</v>
      </c>
    </row>
    <row r="5" spans="1:18" x14ac:dyDescent="0.25">
      <c r="P5" s="7" t="s">
        <v>66</v>
      </c>
    </row>
    <row r="6" spans="1:18" x14ac:dyDescent="0.25">
      <c r="J6" s="9" t="s">
        <v>173</v>
      </c>
      <c r="K6" s="9"/>
      <c r="L6" s="9"/>
      <c r="P6" s="7" t="s">
        <v>67</v>
      </c>
    </row>
    <row r="7" spans="1:18" ht="13.8" x14ac:dyDescent="0.25">
      <c r="A7" s="5" t="s">
        <v>68</v>
      </c>
      <c r="B7" s="5"/>
      <c r="C7" s="5"/>
      <c r="D7" s="5"/>
      <c r="J7" s="10" t="s">
        <v>69</v>
      </c>
      <c r="K7" s="10"/>
      <c r="L7" s="3"/>
      <c r="P7" s="7"/>
    </row>
    <row r="8" spans="1:18" ht="13.8" thickBot="1" x14ac:dyDescent="0.3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</row>
    <row r="9" spans="1:18" ht="13.8" thickTop="1" x14ac:dyDescent="0.25">
      <c r="A9" s="12" t="s">
        <v>70</v>
      </c>
      <c r="B9" s="4"/>
      <c r="C9" s="4"/>
      <c r="D9" s="4"/>
      <c r="H9" s="12" t="s">
        <v>71</v>
      </c>
      <c r="M9" s="12" t="s">
        <v>72</v>
      </c>
      <c r="N9" s="4"/>
      <c r="O9" s="4"/>
      <c r="P9" s="4"/>
      <c r="Q9" s="12" t="s">
        <v>73</v>
      </c>
      <c r="R9" s="13" t="s">
        <v>74</v>
      </c>
    </row>
    <row r="10" spans="1:18" x14ac:dyDescent="0.25">
      <c r="A10" s="14" t="s">
        <v>127</v>
      </c>
      <c r="B10" s="15"/>
      <c r="C10" s="15"/>
      <c r="D10" s="15"/>
      <c r="E10" s="9"/>
      <c r="F10" s="9"/>
      <c r="G10" s="9"/>
      <c r="H10" s="105">
        <v>36708</v>
      </c>
      <c r="I10" s="81"/>
      <c r="J10" s="81"/>
      <c r="K10" s="9"/>
      <c r="L10" s="9"/>
      <c r="M10" s="105">
        <v>36738</v>
      </c>
      <c r="N10" s="81"/>
      <c r="O10" s="9"/>
      <c r="P10" s="9"/>
      <c r="Q10" s="17">
        <v>1</v>
      </c>
      <c r="R10" s="18">
        <v>1</v>
      </c>
    </row>
    <row r="11" spans="1:18" x14ac:dyDescent="0.25">
      <c r="A11" s="19" t="s">
        <v>75</v>
      </c>
      <c r="B11" s="20"/>
      <c r="C11" s="20"/>
      <c r="D11" s="20"/>
      <c r="E11" s="21"/>
      <c r="F11" s="21"/>
      <c r="G11" s="21"/>
      <c r="H11" s="22"/>
      <c r="I11" s="23" t="s">
        <v>76</v>
      </c>
      <c r="J11" s="21"/>
      <c r="K11" s="21"/>
      <c r="L11" s="24"/>
      <c r="M11" s="25" t="s">
        <v>77</v>
      </c>
      <c r="N11" s="21"/>
      <c r="O11" s="24"/>
      <c r="P11" s="23" t="s">
        <v>78</v>
      </c>
      <c r="Q11" s="26"/>
      <c r="R11" s="27"/>
    </row>
    <row r="12" spans="1:18" x14ac:dyDescent="0.25">
      <c r="A12" s="28" t="s">
        <v>180</v>
      </c>
      <c r="B12" s="15"/>
      <c r="C12" s="15"/>
      <c r="D12" s="15"/>
      <c r="E12" s="9"/>
      <c r="F12" s="9"/>
      <c r="G12" s="9"/>
      <c r="H12" s="29"/>
      <c r="I12" s="28" t="s">
        <v>151</v>
      </c>
      <c r="J12" s="9"/>
      <c r="K12" s="9"/>
      <c r="L12" s="30"/>
      <c r="M12" s="16" t="s">
        <v>170</v>
      </c>
      <c r="N12" s="9"/>
      <c r="O12" s="30"/>
      <c r="P12" s="28" t="s">
        <v>171</v>
      </c>
      <c r="Q12" s="31"/>
      <c r="R12" s="32"/>
    </row>
    <row r="13" spans="1:18" x14ac:dyDescent="0.25">
      <c r="A13" s="33" t="s">
        <v>79</v>
      </c>
      <c r="B13" s="21"/>
      <c r="C13" s="21"/>
      <c r="D13" s="21"/>
      <c r="E13" s="21"/>
      <c r="F13" s="27"/>
      <c r="G13" s="34"/>
      <c r="H13" s="35"/>
      <c r="I13" s="26"/>
      <c r="J13" s="27"/>
      <c r="K13" s="35"/>
      <c r="L13" s="27"/>
      <c r="M13" s="35"/>
      <c r="N13" s="26"/>
      <c r="O13" s="26"/>
      <c r="P13" s="26"/>
      <c r="Q13" s="26"/>
      <c r="R13" s="27"/>
    </row>
    <row r="14" spans="1:18" x14ac:dyDescent="0.25">
      <c r="A14" s="36" t="s">
        <v>80</v>
      </c>
      <c r="B14" s="10"/>
      <c r="C14" s="10"/>
      <c r="D14" s="10"/>
      <c r="E14" s="10"/>
      <c r="F14" s="13"/>
      <c r="G14" s="37"/>
      <c r="H14" s="36"/>
      <c r="I14" s="10"/>
      <c r="J14" s="38"/>
      <c r="K14" s="12"/>
      <c r="L14" s="13"/>
      <c r="M14" s="12"/>
      <c r="N14" s="4"/>
      <c r="O14" s="4"/>
      <c r="P14" s="4"/>
      <c r="Q14" s="4"/>
      <c r="R14" s="13"/>
    </row>
    <row r="15" spans="1:18" x14ac:dyDescent="0.25">
      <c r="A15" s="36" t="s">
        <v>81</v>
      </c>
      <c r="B15" s="10"/>
      <c r="C15" s="10"/>
      <c r="D15" s="10"/>
      <c r="E15" s="10"/>
      <c r="F15" s="13"/>
      <c r="G15" s="37" t="s">
        <v>82</v>
      </c>
      <c r="H15" s="36" t="s">
        <v>82</v>
      </c>
      <c r="I15" s="10"/>
      <c r="J15" s="38"/>
      <c r="K15" s="36" t="s">
        <v>83</v>
      </c>
      <c r="L15" s="38"/>
      <c r="M15" s="36" t="s">
        <v>84</v>
      </c>
      <c r="N15" s="10"/>
      <c r="O15" s="10"/>
      <c r="P15" s="10"/>
      <c r="Q15" s="10"/>
      <c r="R15" s="38"/>
    </row>
    <row r="16" spans="1:18" x14ac:dyDescent="0.25">
      <c r="A16" s="36" t="s">
        <v>85</v>
      </c>
      <c r="B16" s="10"/>
      <c r="C16" s="10"/>
      <c r="D16" s="10"/>
      <c r="E16" s="10"/>
      <c r="F16" s="13"/>
      <c r="G16" s="37" t="s">
        <v>86</v>
      </c>
      <c r="H16" s="36" t="s">
        <v>87</v>
      </c>
      <c r="I16" s="10"/>
      <c r="J16" s="38"/>
      <c r="K16" s="39" t="s">
        <v>88</v>
      </c>
      <c r="L16" s="30"/>
      <c r="M16" s="17"/>
      <c r="N16" s="40"/>
      <c r="O16" s="40"/>
      <c r="P16" s="40"/>
      <c r="Q16" s="40"/>
      <c r="R16" s="18"/>
    </row>
    <row r="17" spans="1:18" x14ac:dyDescent="0.25">
      <c r="A17" s="41" t="s">
        <v>89</v>
      </c>
      <c r="B17" s="40"/>
      <c r="C17" s="2" t="s">
        <v>90</v>
      </c>
      <c r="D17" s="40"/>
      <c r="E17" s="2" t="s">
        <v>91</v>
      </c>
      <c r="F17" s="42"/>
      <c r="G17" s="43"/>
      <c r="H17" s="17"/>
      <c r="I17" s="40"/>
      <c r="J17" s="18"/>
      <c r="K17" s="44" t="s">
        <v>92</v>
      </c>
      <c r="L17" s="42" t="s">
        <v>93</v>
      </c>
      <c r="M17" s="45" t="s">
        <v>94</v>
      </c>
      <c r="N17" s="46"/>
      <c r="O17" s="46"/>
      <c r="P17" s="47"/>
      <c r="Q17" s="45" t="s">
        <v>95</v>
      </c>
      <c r="R17" s="47"/>
    </row>
    <row r="18" spans="1:18" x14ac:dyDescent="0.25">
      <c r="G18" s="34"/>
      <c r="H18" s="35"/>
      <c r="I18" s="26"/>
      <c r="J18" s="27"/>
      <c r="K18" s="48"/>
      <c r="L18" s="48"/>
      <c r="M18" s="35"/>
      <c r="N18" s="26"/>
      <c r="O18" s="26"/>
      <c r="P18" s="27"/>
      <c r="Q18" s="35"/>
      <c r="R18" s="27"/>
    </row>
    <row r="19" spans="1:18" x14ac:dyDescent="0.25">
      <c r="A19" s="6" t="s">
        <v>57</v>
      </c>
      <c r="C19" s="8"/>
      <c r="E19" s="8"/>
      <c r="F19" s="4"/>
      <c r="G19" s="49">
        <v>5263</v>
      </c>
      <c r="H19" s="50" t="s">
        <v>97</v>
      </c>
      <c r="I19" s="51"/>
      <c r="J19" s="52"/>
      <c r="K19" s="53">
        <v>800</v>
      </c>
      <c r="L19" s="53"/>
      <c r="M19" s="54" t="s">
        <v>172</v>
      </c>
      <c r="N19" s="55"/>
      <c r="O19" s="55"/>
      <c r="P19" s="56"/>
      <c r="Q19" s="71"/>
      <c r="R19" s="72"/>
    </row>
    <row r="20" spans="1:18" x14ac:dyDescent="0.25">
      <c r="G20" s="57"/>
      <c r="H20" s="58"/>
      <c r="I20" s="59"/>
      <c r="J20" s="60"/>
      <c r="K20" s="61"/>
      <c r="L20" s="61"/>
      <c r="M20" s="62"/>
      <c r="N20" s="63"/>
      <c r="O20" s="63"/>
      <c r="P20" s="64"/>
      <c r="Q20" s="62"/>
      <c r="R20" s="64"/>
    </row>
    <row r="21" spans="1:18" x14ac:dyDescent="0.25">
      <c r="A21" s="6" t="s">
        <v>57</v>
      </c>
      <c r="C21" s="8"/>
      <c r="E21" s="8"/>
      <c r="F21" s="4"/>
      <c r="G21" s="49">
        <v>5353</v>
      </c>
      <c r="H21" s="50" t="s">
        <v>16</v>
      </c>
      <c r="I21" s="51"/>
      <c r="J21" s="52"/>
      <c r="K21" s="53">
        <v>910</v>
      </c>
      <c r="L21" s="53"/>
      <c r="M21" s="54"/>
      <c r="N21" s="55"/>
      <c r="O21" s="55"/>
      <c r="P21" s="56"/>
      <c r="Q21" s="54"/>
      <c r="R21" s="56"/>
    </row>
    <row r="22" spans="1:18" x14ac:dyDescent="0.25">
      <c r="G22" s="57"/>
      <c r="H22" s="58"/>
      <c r="I22" s="59"/>
      <c r="J22" s="60"/>
      <c r="K22" s="61"/>
      <c r="L22" s="61"/>
      <c r="M22" s="62"/>
      <c r="N22" s="63"/>
      <c r="O22" s="63"/>
      <c r="P22" s="64"/>
      <c r="Q22" s="62"/>
      <c r="R22" s="64"/>
    </row>
    <row r="23" spans="1:18" x14ac:dyDescent="0.25">
      <c r="A23" s="6" t="s">
        <v>57</v>
      </c>
      <c r="C23" s="8"/>
      <c r="E23" s="8"/>
      <c r="F23" s="4"/>
      <c r="G23" s="49">
        <v>6067</v>
      </c>
      <c r="H23" s="50" t="s">
        <v>98</v>
      </c>
      <c r="I23" s="51"/>
      <c r="J23" s="52"/>
      <c r="K23" s="53">
        <v>1000</v>
      </c>
      <c r="L23" s="53"/>
      <c r="M23" s="54"/>
      <c r="N23" s="55"/>
      <c r="O23" s="55"/>
      <c r="P23" s="56"/>
      <c r="Q23" s="54"/>
      <c r="R23" s="56"/>
    </row>
    <row r="24" spans="1:18" x14ac:dyDescent="0.25">
      <c r="G24" s="57"/>
      <c r="H24" s="58"/>
      <c r="I24" s="59"/>
      <c r="J24" s="60"/>
      <c r="K24" s="61"/>
      <c r="L24" s="61"/>
      <c r="M24" s="62"/>
      <c r="N24" s="63"/>
      <c r="O24" s="63"/>
      <c r="P24" s="64"/>
      <c r="Q24" s="62"/>
      <c r="R24" s="64"/>
    </row>
    <row r="25" spans="1:18" x14ac:dyDescent="0.25">
      <c r="A25" s="6" t="s">
        <v>57</v>
      </c>
      <c r="C25" s="8"/>
      <c r="E25" s="8"/>
      <c r="F25" s="4"/>
      <c r="G25" s="49">
        <v>6679</v>
      </c>
      <c r="H25" s="50" t="s">
        <v>30</v>
      </c>
      <c r="I25" s="51"/>
      <c r="J25" s="52"/>
      <c r="K25" s="53">
        <v>660</v>
      </c>
      <c r="L25" s="53"/>
      <c r="M25" s="54"/>
      <c r="N25" s="55"/>
      <c r="O25" s="55"/>
      <c r="P25" s="56"/>
      <c r="Q25" s="54"/>
      <c r="R25" s="52"/>
    </row>
    <row r="26" spans="1:18" x14ac:dyDescent="0.25">
      <c r="G26" s="57"/>
      <c r="H26" s="58"/>
      <c r="I26" s="59"/>
      <c r="J26" s="60"/>
      <c r="K26" s="61"/>
      <c r="L26" s="61"/>
      <c r="M26" s="62"/>
      <c r="N26" s="63"/>
      <c r="O26" s="63"/>
      <c r="P26" s="64"/>
      <c r="Q26" s="62"/>
      <c r="R26" s="64"/>
    </row>
    <row r="27" spans="1:18" x14ac:dyDescent="0.25">
      <c r="A27" s="6" t="s">
        <v>57</v>
      </c>
      <c r="C27" s="8"/>
      <c r="E27" s="8"/>
      <c r="F27" s="4"/>
      <c r="G27" s="49">
        <v>6728</v>
      </c>
      <c r="H27" s="50" t="s">
        <v>32</v>
      </c>
      <c r="I27" s="51"/>
      <c r="J27" s="52"/>
      <c r="K27" s="53">
        <v>640</v>
      </c>
      <c r="L27" s="53"/>
      <c r="M27" s="54"/>
      <c r="N27" s="55"/>
      <c r="O27" s="55"/>
      <c r="P27" s="56"/>
      <c r="Q27" s="54"/>
      <c r="R27" s="52"/>
    </row>
    <row r="28" spans="1:18" x14ac:dyDescent="0.25">
      <c r="G28" s="57"/>
      <c r="H28" s="58"/>
      <c r="I28" s="59"/>
      <c r="J28" s="60"/>
      <c r="K28" s="61"/>
      <c r="L28" s="61"/>
      <c r="M28" s="62"/>
      <c r="N28" s="63"/>
      <c r="O28" s="63"/>
      <c r="P28" s="64"/>
      <c r="Q28" s="62"/>
      <c r="R28" s="64"/>
    </row>
    <row r="29" spans="1:18" x14ac:dyDescent="0.25">
      <c r="A29" s="6" t="s">
        <v>57</v>
      </c>
      <c r="C29" s="8"/>
      <c r="E29" s="8"/>
      <c r="F29" s="4"/>
      <c r="G29" s="49">
        <v>6742</v>
      </c>
      <c r="H29" s="50" t="s">
        <v>96</v>
      </c>
      <c r="I29" s="51"/>
      <c r="J29" s="52"/>
      <c r="K29" s="53">
        <v>4990</v>
      </c>
      <c r="L29" s="53"/>
      <c r="M29" s="54"/>
      <c r="N29" s="55"/>
      <c r="O29" s="55"/>
      <c r="P29" s="56"/>
      <c r="Q29" s="54"/>
      <c r="R29" s="52"/>
    </row>
    <row r="30" spans="1:18" x14ac:dyDescent="0.25">
      <c r="G30" s="57"/>
      <c r="H30" s="58"/>
      <c r="I30" s="59"/>
      <c r="J30" s="60"/>
      <c r="K30" s="61"/>
      <c r="L30" s="61"/>
      <c r="M30" s="62"/>
      <c r="N30" s="63"/>
      <c r="O30" s="63"/>
      <c r="P30" s="64"/>
      <c r="Q30" s="62"/>
      <c r="R30" s="64"/>
    </row>
    <row r="31" spans="1:18" x14ac:dyDescent="0.25">
      <c r="A31" s="6" t="s">
        <v>57</v>
      </c>
      <c r="C31" s="8"/>
      <c r="E31" s="8"/>
      <c r="F31" s="4"/>
      <c r="G31" s="49">
        <v>6748</v>
      </c>
      <c r="H31" s="50" t="s">
        <v>99</v>
      </c>
      <c r="I31" s="51"/>
      <c r="J31" s="52"/>
      <c r="K31" s="53">
        <v>1000</v>
      </c>
      <c r="L31" s="53"/>
      <c r="M31" s="54"/>
      <c r="N31" s="55"/>
      <c r="O31" s="55"/>
      <c r="P31" s="56"/>
      <c r="Q31" s="54"/>
      <c r="R31" s="52"/>
    </row>
    <row r="32" spans="1:18" x14ac:dyDescent="0.25">
      <c r="G32" s="79"/>
      <c r="H32" s="75"/>
      <c r="I32" s="76"/>
      <c r="J32" s="77"/>
      <c r="K32" s="80"/>
      <c r="L32" s="73"/>
      <c r="M32" s="62"/>
      <c r="N32" s="63"/>
      <c r="O32" s="63"/>
      <c r="P32" s="64"/>
      <c r="Q32" s="62"/>
      <c r="R32" s="64"/>
    </row>
    <row r="33" spans="1:35" x14ac:dyDescent="0.25">
      <c r="A33" s="6" t="s">
        <v>57</v>
      </c>
      <c r="C33" s="8"/>
      <c r="E33" s="8"/>
      <c r="F33" s="4"/>
      <c r="G33" s="74">
        <v>6760</v>
      </c>
      <c r="H33" s="75" t="s">
        <v>22</v>
      </c>
      <c r="I33" s="76"/>
      <c r="J33" s="77"/>
      <c r="K33" s="78">
        <v>0</v>
      </c>
      <c r="L33" s="53"/>
      <c r="M33" s="54"/>
      <c r="N33" s="55"/>
      <c r="O33" s="55"/>
      <c r="P33" s="56"/>
      <c r="Q33" s="54"/>
      <c r="R33" s="52"/>
    </row>
    <row r="34" spans="1:35" x14ac:dyDescent="0.25">
      <c r="G34" s="57"/>
      <c r="H34" s="58"/>
      <c r="I34" s="59"/>
      <c r="J34" s="60"/>
      <c r="K34" s="61"/>
      <c r="L34" s="61"/>
      <c r="M34" s="62"/>
      <c r="N34" s="63"/>
      <c r="O34" s="63"/>
      <c r="P34" s="64"/>
      <c r="Q34" s="62"/>
      <c r="R34" s="64"/>
    </row>
    <row r="35" spans="1:35" x14ac:dyDescent="0.25">
      <c r="A35" s="6" t="s">
        <v>57</v>
      </c>
      <c r="C35" s="8"/>
      <c r="E35" s="8"/>
      <c r="F35" s="4"/>
      <c r="G35" s="49">
        <v>8751</v>
      </c>
      <c r="H35" s="50" t="s">
        <v>35</v>
      </c>
      <c r="I35" s="51"/>
      <c r="J35" s="52"/>
      <c r="K35" s="53">
        <v>0</v>
      </c>
      <c r="L35" s="53"/>
      <c r="M35" s="54"/>
      <c r="N35" s="55"/>
      <c r="O35" s="55"/>
      <c r="P35" s="56"/>
      <c r="Q35" s="54"/>
      <c r="R35" s="52"/>
    </row>
    <row r="36" spans="1:35" x14ac:dyDescent="0.25">
      <c r="G36" s="57"/>
      <c r="H36" s="58"/>
      <c r="I36" s="59"/>
      <c r="J36" s="60"/>
      <c r="K36" s="61"/>
      <c r="L36" s="61"/>
      <c r="M36" s="62"/>
      <c r="N36" s="63"/>
      <c r="O36" s="63"/>
      <c r="P36" s="64"/>
      <c r="Q36" s="62"/>
      <c r="R36" s="64"/>
    </row>
    <row r="37" spans="1:35" x14ac:dyDescent="0.25">
      <c r="A37" s="6"/>
      <c r="C37" s="6" t="s">
        <v>57</v>
      </c>
      <c r="E37" s="8"/>
      <c r="F37" s="4"/>
      <c r="G37" s="49">
        <v>1040</v>
      </c>
      <c r="H37" s="50" t="s">
        <v>100</v>
      </c>
      <c r="I37" s="51"/>
      <c r="J37" s="52"/>
      <c r="K37" s="53"/>
      <c r="L37" s="53">
        <v>10000</v>
      </c>
      <c r="M37" s="54"/>
      <c r="N37" s="55"/>
      <c r="O37" s="55"/>
      <c r="P37" s="56"/>
      <c r="Q37" s="54"/>
      <c r="R37" s="52"/>
    </row>
    <row r="38" spans="1:35" x14ac:dyDescent="0.25">
      <c r="G38" s="57"/>
      <c r="H38" s="58"/>
      <c r="I38" s="59"/>
      <c r="J38" s="60"/>
      <c r="K38" s="61"/>
      <c r="L38" s="61"/>
      <c r="M38" s="62"/>
      <c r="N38" s="63"/>
      <c r="O38" s="63"/>
      <c r="P38" s="64"/>
      <c r="Q38" s="62"/>
      <c r="R38" s="64"/>
    </row>
    <row r="39" spans="1:35" x14ac:dyDescent="0.25">
      <c r="A39" s="6"/>
      <c r="C39" s="6"/>
      <c r="E39" s="8"/>
      <c r="F39" s="4"/>
      <c r="G39" s="49"/>
      <c r="H39" s="50"/>
      <c r="I39" s="51"/>
      <c r="J39" s="52"/>
      <c r="K39" s="53"/>
      <c r="L39" s="53"/>
      <c r="M39" s="54"/>
      <c r="N39" s="55"/>
      <c r="O39" s="55"/>
      <c r="P39" s="56"/>
      <c r="Q39" s="54"/>
      <c r="R39" s="52"/>
    </row>
    <row r="40" spans="1:35" x14ac:dyDescent="0.25">
      <c r="G40" s="57"/>
      <c r="H40" s="58"/>
      <c r="I40" s="59"/>
      <c r="J40" s="60"/>
      <c r="K40" s="61"/>
      <c r="L40" s="61"/>
      <c r="M40" s="62"/>
      <c r="N40" s="63"/>
      <c r="O40" s="63"/>
      <c r="P40" s="64"/>
      <c r="Q40" s="62"/>
      <c r="R40" s="64"/>
    </row>
    <row r="41" spans="1:35" x14ac:dyDescent="0.25">
      <c r="A41" s="6"/>
      <c r="C41" s="8"/>
      <c r="E41" s="8"/>
      <c r="F41" s="4"/>
      <c r="G41" s="49"/>
      <c r="H41" s="50"/>
      <c r="I41" s="51"/>
      <c r="J41" s="52"/>
      <c r="K41" s="53"/>
      <c r="L41" s="53"/>
      <c r="M41" s="54"/>
      <c r="N41" s="55"/>
      <c r="O41" s="55"/>
      <c r="P41" s="56"/>
      <c r="Q41" s="54"/>
      <c r="R41" s="52"/>
    </row>
    <row r="42" spans="1:35" x14ac:dyDescent="0.25">
      <c r="G42" s="57"/>
      <c r="H42" s="58"/>
      <c r="I42" s="59"/>
      <c r="J42" s="60"/>
      <c r="K42" s="61"/>
      <c r="L42" s="61"/>
      <c r="M42" s="62"/>
      <c r="N42" s="63"/>
      <c r="O42" s="63"/>
      <c r="P42" s="64"/>
      <c r="Q42" s="62"/>
      <c r="R42" s="64"/>
    </row>
    <row r="43" spans="1:35" x14ac:dyDescent="0.25">
      <c r="A43" s="6"/>
      <c r="C43" s="6"/>
      <c r="E43" s="8"/>
      <c r="F43" s="4"/>
      <c r="G43" s="49"/>
      <c r="H43" s="50"/>
      <c r="I43" s="51"/>
      <c r="J43" s="52"/>
      <c r="K43" s="53"/>
      <c r="L43" s="53"/>
      <c r="M43" s="54"/>
      <c r="N43" s="55"/>
      <c r="O43" s="55"/>
      <c r="P43" s="56"/>
      <c r="Q43" s="54"/>
      <c r="R43" s="52"/>
    </row>
    <row r="44" spans="1:35" x14ac:dyDescent="0.25">
      <c r="G44" s="65"/>
      <c r="H44" s="7"/>
      <c r="I44" s="7"/>
      <c r="J44" s="7"/>
      <c r="K44" s="66"/>
      <c r="L44" s="66"/>
      <c r="M44" s="7"/>
      <c r="N44" s="7"/>
      <c r="O44" s="7"/>
      <c r="P44" s="7"/>
      <c r="Q44" s="7"/>
      <c r="R44" s="7"/>
    </row>
    <row r="45" spans="1:35" x14ac:dyDescent="0.25">
      <c r="G45" s="65"/>
      <c r="H45" s="7"/>
      <c r="I45" s="7"/>
      <c r="J45" s="67" t="s">
        <v>101</v>
      </c>
      <c r="K45" s="68">
        <f>SUM(K18:K43)</f>
        <v>10000</v>
      </c>
      <c r="L45" s="68"/>
      <c r="M45" s="69" t="s">
        <v>102</v>
      </c>
      <c r="N45" s="70" t="s">
        <v>103</v>
      </c>
      <c r="O45" s="69"/>
      <c r="Q45" s="69" t="s">
        <v>104</v>
      </c>
      <c r="R45" s="70" t="s">
        <v>105</v>
      </c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69"/>
    </row>
    <row r="46" spans="1:35" x14ac:dyDescent="0.25">
      <c r="G46" s="7"/>
      <c r="H46" s="7"/>
      <c r="I46" s="7"/>
      <c r="J46" s="7"/>
      <c r="K46" s="66"/>
      <c r="L46" s="66"/>
      <c r="M46" s="69" t="s">
        <v>106</v>
      </c>
      <c r="N46" s="70" t="s">
        <v>107</v>
      </c>
      <c r="O46" s="69"/>
      <c r="Q46" s="69" t="s">
        <v>108</v>
      </c>
      <c r="R46" s="70" t="s">
        <v>109</v>
      </c>
      <c r="S46" s="69"/>
      <c r="T46" s="69"/>
      <c r="U46" s="69"/>
      <c r="V46" s="69"/>
      <c r="W46" s="69"/>
      <c r="X46" s="69"/>
      <c r="Y46" s="69"/>
      <c r="Z46" s="69"/>
      <c r="AA46" s="69"/>
      <c r="AB46" s="69"/>
      <c r="AC46" s="69"/>
      <c r="AD46" s="69"/>
      <c r="AE46" s="69"/>
      <c r="AF46" s="69"/>
      <c r="AG46" s="69"/>
      <c r="AH46" s="69"/>
      <c r="AI46" s="69"/>
    </row>
    <row r="47" spans="1:35" x14ac:dyDescent="0.25">
      <c r="G47" s="7"/>
      <c r="H47" s="7"/>
      <c r="I47" s="7"/>
      <c r="J47" s="67" t="s">
        <v>110</v>
      </c>
      <c r="K47" s="68"/>
      <c r="L47" s="68">
        <f>SUM(L18:L43)</f>
        <v>10000</v>
      </c>
      <c r="M47" s="69" t="s">
        <v>111</v>
      </c>
      <c r="N47" s="70" t="s">
        <v>112</v>
      </c>
      <c r="O47" s="69"/>
      <c r="Q47" s="69" t="s">
        <v>113</v>
      </c>
      <c r="R47" s="70" t="s">
        <v>114</v>
      </c>
      <c r="S47" s="69"/>
      <c r="T47" s="69"/>
      <c r="U47" s="69"/>
      <c r="V47" s="69"/>
      <c r="W47" s="69"/>
      <c r="X47" s="69"/>
      <c r="Y47" s="69"/>
      <c r="Z47" s="69"/>
      <c r="AA47" s="69"/>
      <c r="AB47" s="69"/>
      <c r="AC47" s="69"/>
      <c r="AD47" s="69"/>
      <c r="AE47" s="69"/>
      <c r="AF47" s="69"/>
      <c r="AG47" s="69"/>
      <c r="AH47" s="69"/>
      <c r="AI47" s="69"/>
    </row>
    <row r="48" spans="1:35" x14ac:dyDescent="0.25">
      <c r="G48" s="7"/>
      <c r="H48" s="7"/>
      <c r="I48" s="7"/>
      <c r="J48" s="7"/>
      <c r="K48" s="65"/>
      <c r="L48" s="65"/>
      <c r="M48" s="69" t="s">
        <v>115</v>
      </c>
      <c r="N48" s="70" t="s">
        <v>116</v>
      </c>
      <c r="O48" s="69"/>
      <c r="Q48" s="69" t="s">
        <v>117</v>
      </c>
      <c r="R48" s="70" t="s">
        <v>118</v>
      </c>
      <c r="S48" s="69"/>
      <c r="T48" s="69"/>
      <c r="U48" s="69"/>
      <c r="V48" s="69"/>
      <c r="W48" s="69"/>
      <c r="X48" s="69"/>
      <c r="Y48" s="69"/>
      <c r="Z48" s="69"/>
      <c r="AA48" s="69"/>
      <c r="AB48" s="69"/>
      <c r="AC48" s="69"/>
      <c r="AD48" s="69"/>
      <c r="AE48" s="69"/>
      <c r="AF48" s="69"/>
      <c r="AG48" s="69"/>
      <c r="AH48" s="69"/>
      <c r="AI48" s="69"/>
    </row>
    <row r="49" spans="11:35" x14ac:dyDescent="0.25">
      <c r="K49" s="1"/>
      <c r="L49" s="1"/>
      <c r="M49" s="69" t="s">
        <v>119</v>
      </c>
      <c r="N49" s="70" t="s">
        <v>120</v>
      </c>
      <c r="O49" s="69"/>
      <c r="Q49" s="69" t="s">
        <v>121</v>
      </c>
      <c r="R49" s="70" t="s">
        <v>122</v>
      </c>
      <c r="S49" s="69"/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/>
      <c r="AF49" s="69"/>
      <c r="AG49" s="69"/>
      <c r="AH49" s="69"/>
      <c r="AI49" s="69"/>
    </row>
    <row r="50" spans="11:35" x14ac:dyDescent="0.25">
      <c r="K50" s="1"/>
      <c r="L50" s="1"/>
      <c r="M50" s="69" t="s">
        <v>123</v>
      </c>
      <c r="N50" s="70" t="s">
        <v>124</v>
      </c>
      <c r="O50" s="69"/>
      <c r="Q50" s="69" t="s">
        <v>125</v>
      </c>
      <c r="R50" s="70" t="s">
        <v>126</v>
      </c>
      <c r="S50" s="69"/>
      <c r="T50" s="69"/>
      <c r="U50" s="69"/>
      <c r="V50" s="69"/>
      <c r="W50" s="69"/>
      <c r="X50" s="69"/>
      <c r="Y50" s="69"/>
      <c r="Z50" s="69"/>
      <c r="AA50" s="69"/>
      <c r="AB50" s="69"/>
      <c r="AC50" s="69"/>
      <c r="AD50" s="69"/>
      <c r="AE50" s="69"/>
      <c r="AF50" s="69"/>
      <c r="AG50" s="69"/>
      <c r="AH50" s="69"/>
      <c r="AI50" s="69"/>
    </row>
    <row r="51" spans="11:35" x14ac:dyDescent="0.25">
      <c r="K51" s="1"/>
      <c r="L51" s="1"/>
      <c r="M51" s="7"/>
    </row>
    <row r="52" spans="11:35" x14ac:dyDescent="0.25">
      <c r="K52" s="1"/>
      <c r="L52" s="1"/>
      <c r="M52" s="7"/>
    </row>
    <row r="53" spans="11:35" x14ac:dyDescent="0.25">
      <c r="K53" s="1"/>
      <c r="L53" s="1"/>
    </row>
    <row r="54" spans="11:35" x14ac:dyDescent="0.25">
      <c r="K54" s="1"/>
      <c r="L54" s="1"/>
    </row>
    <row r="55" spans="11:35" x14ac:dyDescent="0.25">
      <c r="K55" s="1"/>
      <c r="L55" s="1"/>
    </row>
    <row r="56" spans="11:35" x14ac:dyDescent="0.25">
      <c r="K56" s="1"/>
      <c r="L56" s="1"/>
    </row>
    <row r="57" spans="11:35" x14ac:dyDescent="0.25">
      <c r="K57" s="1"/>
      <c r="L57" s="1"/>
    </row>
    <row r="58" spans="11:35" x14ac:dyDescent="0.25">
      <c r="K58" s="1"/>
      <c r="L58" s="1"/>
    </row>
    <row r="59" spans="11:35" x14ac:dyDescent="0.25">
      <c r="K59" s="1"/>
      <c r="L59" s="1"/>
    </row>
    <row r="60" spans="11:35" x14ac:dyDescent="0.25">
      <c r="K60" s="1"/>
      <c r="L60" s="1"/>
    </row>
    <row r="61" spans="11:35" x14ac:dyDescent="0.25">
      <c r="K61" s="1"/>
      <c r="L61" s="1"/>
    </row>
    <row r="62" spans="11:35" x14ac:dyDescent="0.25">
      <c r="K62" s="1"/>
      <c r="L62" s="1"/>
    </row>
    <row r="63" spans="11:35" x14ac:dyDescent="0.25">
      <c r="K63" s="1"/>
      <c r="L63" s="1"/>
    </row>
    <row r="64" spans="11:35" x14ac:dyDescent="0.25">
      <c r="K64" s="1"/>
      <c r="L64" s="1"/>
    </row>
    <row r="65" spans="11:12" x14ac:dyDescent="0.25">
      <c r="K65" s="1"/>
      <c r="L65" s="1"/>
    </row>
    <row r="66" spans="11:12" x14ac:dyDescent="0.25">
      <c r="K66" s="1"/>
      <c r="L66" s="1"/>
    </row>
    <row r="67" spans="11:12" x14ac:dyDescent="0.25">
      <c r="K67" s="1"/>
      <c r="L67" s="1"/>
    </row>
    <row r="68" spans="11:12" x14ac:dyDescent="0.25">
      <c r="K68" s="1"/>
      <c r="L68" s="1"/>
    </row>
    <row r="69" spans="11:12" x14ac:dyDescent="0.25">
      <c r="K69" s="1"/>
      <c r="L69" s="1"/>
    </row>
    <row r="70" spans="11:12" x14ac:dyDescent="0.25">
      <c r="K70" s="1"/>
      <c r="L70" s="1"/>
    </row>
    <row r="71" spans="11:12" x14ac:dyDescent="0.25">
      <c r="K71" s="1"/>
      <c r="L71" s="1"/>
    </row>
    <row r="72" spans="11:12" x14ac:dyDescent="0.25">
      <c r="K72" s="1"/>
      <c r="L72" s="1"/>
    </row>
    <row r="73" spans="11:12" x14ac:dyDescent="0.25">
      <c r="K73" s="1"/>
      <c r="L73" s="1"/>
    </row>
    <row r="74" spans="11:12" x14ac:dyDescent="0.25">
      <c r="K74" s="1"/>
      <c r="L74" s="1"/>
    </row>
    <row r="75" spans="11:12" x14ac:dyDescent="0.25">
      <c r="K75" s="1"/>
      <c r="L75" s="1"/>
    </row>
    <row r="76" spans="11:12" x14ac:dyDescent="0.25">
      <c r="K76" s="1"/>
      <c r="L76" s="1"/>
    </row>
    <row r="77" spans="11:12" x14ac:dyDescent="0.25">
      <c r="K77" s="1"/>
      <c r="L77" s="1"/>
    </row>
    <row r="78" spans="11:12" x14ac:dyDescent="0.25">
      <c r="K78" s="1"/>
      <c r="L78" s="1"/>
    </row>
    <row r="79" spans="11:12" x14ac:dyDescent="0.25">
      <c r="K79" s="1"/>
      <c r="L79" s="1"/>
    </row>
    <row r="80" spans="11:12" x14ac:dyDescent="0.25">
      <c r="K80" s="1"/>
      <c r="L80" s="1"/>
    </row>
    <row r="81" spans="11:12" x14ac:dyDescent="0.25">
      <c r="K81" s="1"/>
      <c r="L81" s="1"/>
    </row>
    <row r="82" spans="11:12" x14ac:dyDescent="0.25">
      <c r="K82" s="1"/>
      <c r="L82" s="1"/>
    </row>
    <row r="83" spans="11:12" x14ac:dyDescent="0.25">
      <c r="K83" s="1"/>
      <c r="L83" s="1"/>
    </row>
    <row r="84" spans="11:12" x14ac:dyDescent="0.25">
      <c r="K84" s="1"/>
      <c r="L84" s="1"/>
    </row>
    <row r="85" spans="11:12" x14ac:dyDescent="0.25">
      <c r="K85" s="1"/>
      <c r="L85" s="1"/>
    </row>
    <row r="86" spans="11:12" x14ac:dyDescent="0.25">
      <c r="K86" s="1"/>
      <c r="L86" s="1"/>
    </row>
    <row r="87" spans="11:12" x14ac:dyDescent="0.25">
      <c r="K87" s="1"/>
      <c r="L87" s="1"/>
    </row>
    <row r="88" spans="11:12" x14ac:dyDescent="0.25">
      <c r="K88" s="1"/>
      <c r="L88" s="1"/>
    </row>
    <row r="89" spans="11:12" x14ac:dyDescent="0.25">
      <c r="K89" s="1"/>
      <c r="L89" s="1"/>
    </row>
    <row r="90" spans="11:12" x14ac:dyDescent="0.25">
      <c r="K90" s="1"/>
      <c r="L90" s="1"/>
    </row>
    <row r="91" spans="11:12" x14ac:dyDescent="0.25">
      <c r="K91" s="1"/>
      <c r="L91" s="1"/>
    </row>
    <row r="92" spans="11:12" x14ac:dyDescent="0.25">
      <c r="K92" s="1"/>
      <c r="L92" s="1"/>
    </row>
    <row r="93" spans="11:12" x14ac:dyDescent="0.25">
      <c r="K93" s="1"/>
      <c r="L93" s="1"/>
    </row>
    <row r="94" spans="11:12" x14ac:dyDescent="0.25">
      <c r="K94" s="1"/>
      <c r="L94" s="1"/>
    </row>
  </sheetData>
  <printOptions horizontalCentered="1"/>
  <pageMargins left="0.25" right="0.25" top="0.25" bottom="0.25" header="0.5" footer="0.5"/>
  <pageSetup scale="86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Estimate Volumes-Jul 1</vt:lpstr>
      <vt:lpstr>TRANSPORT NOM</vt:lpstr>
      <vt:lpstr>'Estimate Volumes-Jul 1'!Print_Area</vt:lpstr>
      <vt:lpstr>'TRANSPORT NOM'!Print_Area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EOG</dc:creator>
  <cp:lastModifiedBy>Havlíček Jan</cp:lastModifiedBy>
  <cp:lastPrinted>2000-06-26T21:18:20Z</cp:lastPrinted>
  <dcterms:created xsi:type="dcterms:W3CDTF">1998-03-19T23:05:10Z</dcterms:created>
  <dcterms:modified xsi:type="dcterms:W3CDTF">2023-09-10T15:11:03Z</dcterms:modified>
</cp:coreProperties>
</file>