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4172" windowHeight="8796" firstSheet="1" activeTab="5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</sheets>
  <definedNames>
    <definedName name="_xlnm.Print_Area" localSheetId="4">'Apr 01 Est'!$A$1:$AQ$123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6">'June 01 Est'!$A$1:$AQ$124</definedName>
    <definedName name="_xlnm.Print_Area" localSheetId="3">'Mar 01 Est'!$A$1:$AQ$123</definedName>
    <definedName name="_xlnm.Print_Area" localSheetId="5">'May 01 Est'!$A$1:$AQ$124</definedName>
    <definedName name="_xlnm.Print_Titles" localSheetId="0">'Jan 01 trial'!$A:$B,'Jan 01 trial'!$1:$4</definedName>
    <definedName name="Summary" localSheetId="4">'Apr 01 Est'!$AK$105:$AP$122</definedName>
    <definedName name="Summary" localSheetId="6">'June 01 Est'!$AK$106:$AP$123</definedName>
    <definedName name="Summary" localSheetId="3">'Mar 01 Est'!$AK$105:$AP$122</definedName>
    <definedName name="Summary" localSheetId="5">'May 01 Est'!$AK$106:$AP$123</definedName>
    <definedName name="Summary">'Feb 01 Est'!$AK$105:$AP$121</definedName>
  </definedNames>
  <calcPr calcId="92512" fullCalcOnLoad="1"/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D7" i="9"/>
  <c r="AE7" i="9"/>
  <c r="AF7" i="9"/>
  <c r="AG7" i="9"/>
  <c r="AH7" i="9"/>
  <c r="AI7" i="9"/>
  <c r="AJ7" i="9"/>
  <c r="AK7" i="9"/>
  <c r="AL7" i="9"/>
  <c r="AM7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O10" i="9"/>
  <c r="AP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O11" i="9"/>
  <c r="AP11" i="9"/>
  <c r="AO12" i="9"/>
  <c r="AP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O13" i="9"/>
  <c r="AP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O14" i="9"/>
  <c r="AP14" i="9"/>
  <c r="AM15" i="9"/>
  <c r="AO15" i="9"/>
  <c r="AP15" i="9"/>
  <c r="AO16" i="9"/>
  <c r="AP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O17" i="9"/>
  <c r="AP17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D20" i="9"/>
  <c r="AE20" i="9"/>
  <c r="AF20" i="9"/>
  <c r="AG20" i="9"/>
  <c r="AH20" i="9"/>
  <c r="AI20" i="9"/>
  <c r="AJ20" i="9"/>
  <c r="AK20" i="9"/>
  <c r="AL20" i="9"/>
  <c r="AM20" i="9"/>
  <c r="AO20" i="9"/>
  <c r="AP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O21" i="9"/>
  <c r="AP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O22" i="9"/>
  <c r="AP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D23" i="9"/>
  <c r="AE23" i="9"/>
  <c r="AF23" i="9"/>
  <c r="AG23" i="9"/>
  <c r="AH23" i="9"/>
  <c r="AI23" i="9"/>
  <c r="AJ23" i="9"/>
  <c r="AK23" i="9"/>
  <c r="AL23" i="9"/>
  <c r="AM23" i="9"/>
  <c r="AO23" i="9"/>
  <c r="AP23" i="9"/>
  <c r="AO24" i="9"/>
  <c r="AP24" i="9"/>
  <c r="AO25" i="9"/>
  <c r="AP25" i="9"/>
  <c r="AO26" i="9"/>
  <c r="AP26" i="9"/>
  <c r="AO27" i="9"/>
  <c r="AP27" i="9"/>
  <c r="AO29" i="9"/>
  <c r="AP29" i="9"/>
  <c r="AO30" i="9"/>
  <c r="AP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O31" i="9"/>
  <c r="AP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O32" i="9"/>
  <c r="AP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O33" i="9"/>
  <c r="AP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O34" i="9"/>
  <c r="AP34" i="9"/>
  <c r="AO37" i="9"/>
  <c r="AP37" i="9"/>
  <c r="AO40" i="9"/>
  <c r="AP40" i="9"/>
  <c r="AO42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O46" i="9"/>
  <c r="AP46" i="9"/>
  <c r="AQ46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O47" i="9"/>
  <c r="AP47" i="9"/>
  <c r="AQ47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O48" i="9"/>
  <c r="AP48" i="9"/>
  <c r="AQ48" i="9"/>
  <c r="I49" i="9"/>
  <c r="J49" i="9"/>
  <c r="K49" i="9"/>
  <c r="L49" i="9"/>
  <c r="M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O49" i="9"/>
  <c r="AP49" i="9"/>
  <c r="AQ49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O50" i="9"/>
  <c r="AP50" i="9"/>
  <c r="AQ50" i="9"/>
  <c r="AO51" i="9"/>
  <c r="AP51" i="9"/>
  <c r="AQ51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O52" i="9"/>
  <c r="AP52" i="9"/>
  <c r="AQ52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O53" i="9"/>
  <c r="AP53" i="9"/>
  <c r="AQ53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O54" i="9"/>
  <c r="AP54" i="9"/>
  <c r="AQ54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O55" i="9"/>
  <c r="AP55" i="9"/>
  <c r="AQ55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O56" i="9"/>
  <c r="AP56" i="9"/>
  <c r="AQ56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O57" i="9"/>
  <c r="AP57" i="9"/>
  <c r="AQ57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O58" i="9"/>
  <c r="AP58" i="9"/>
  <c r="AQ58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O59" i="9"/>
  <c r="AP59" i="9"/>
  <c r="AQ59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O60" i="9"/>
  <c r="AP60" i="9"/>
  <c r="AQ60" i="9"/>
  <c r="AO61" i="9"/>
  <c r="AP61" i="9"/>
  <c r="AQ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O62" i="9"/>
  <c r="AP62" i="9"/>
  <c r="AQ62" i="9"/>
  <c r="AO65" i="9"/>
  <c r="AP65" i="9"/>
  <c r="AO68" i="9"/>
  <c r="AP68" i="9"/>
  <c r="I74" i="9"/>
  <c r="J74" i="9"/>
  <c r="K74" i="9"/>
  <c r="L74" i="9"/>
  <c r="M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O74" i="9"/>
  <c r="AP74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O77" i="9"/>
  <c r="AP77" i="9"/>
  <c r="AM78" i="9"/>
  <c r="AO78" i="9"/>
  <c r="AP78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O79" i="9"/>
  <c r="AP79" i="9"/>
  <c r="AM80" i="9"/>
  <c r="AO80" i="9"/>
  <c r="AP80" i="9"/>
  <c r="AM81" i="9"/>
  <c r="AO81" i="9"/>
  <c r="AP81" i="9"/>
  <c r="AM82" i="9"/>
  <c r="AO82" i="9"/>
  <c r="AP82" i="9"/>
  <c r="AM83" i="9"/>
  <c r="AO83" i="9"/>
  <c r="AP83" i="9"/>
  <c r="AM84" i="9"/>
  <c r="AO84" i="9"/>
  <c r="AP84" i="9"/>
  <c r="AM85" i="9"/>
  <c r="AO85" i="9"/>
  <c r="AP85" i="9"/>
  <c r="AM86" i="9"/>
  <c r="AO86" i="9"/>
  <c r="AP86" i="9"/>
  <c r="AM87" i="9"/>
  <c r="AO87" i="9"/>
  <c r="AP87" i="9"/>
  <c r="AM88" i="9"/>
  <c r="AO88" i="9"/>
  <c r="AP88" i="9"/>
  <c r="AM89" i="9"/>
  <c r="AO89" i="9"/>
  <c r="AP89" i="9"/>
  <c r="AM90" i="9"/>
  <c r="AO90" i="9"/>
  <c r="AP90" i="9"/>
  <c r="AM91" i="9"/>
  <c r="AO91" i="9"/>
  <c r="AP91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O92" i="9"/>
  <c r="AP92" i="9"/>
  <c r="AO95" i="9"/>
  <c r="AP95" i="9"/>
  <c r="AO98" i="9"/>
  <c r="AP98" i="9"/>
  <c r="AO101" i="9"/>
  <c r="AP101" i="9"/>
  <c r="AO104" i="9"/>
  <c r="AP104" i="9"/>
  <c r="AO108" i="9"/>
  <c r="AP108" i="9"/>
  <c r="AO109" i="9"/>
  <c r="AP109" i="9"/>
  <c r="AO110" i="9"/>
  <c r="AP110" i="9"/>
  <c r="AO112" i="9"/>
  <c r="AP112" i="9"/>
  <c r="AO113" i="9"/>
  <c r="AP113" i="9"/>
  <c r="AO115" i="9"/>
  <c r="AP115" i="9"/>
  <c r="AO116" i="9"/>
  <c r="AP116" i="9"/>
  <c r="AO117" i="9"/>
  <c r="AP117" i="9"/>
  <c r="AP118" i="9"/>
  <c r="AO120" i="9"/>
  <c r="AO121" i="9"/>
  <c r="AO122" i="9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O10" i="8"/>
  <c r="AP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M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O34" i="8"/>
  <c r="AP34" i="8"/>
  <c r="AO37" i="8"/>
  <c r="AP37" i="8"/>
  <c r="AO40" i="8"/>
  <c r="AP40" i="8"/>
  <c r="AO42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O60" i="8"/>
  <c r="AP60" i="8"/>
  <c r="AQ60" i="8"/>
  <c r="AO61" i="8"/>
  <c r="AP61" i="8"/>
  <c r="AQ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O62" i="8"/>
  <c r="AP62" i="8"/>
  <c r="AQ62" i="8"/>
  <c r="AO65" i="8"/>
  <c r="AP65" i="8"/>
  <c r="AO68" i="8"/>
  <c r="AP68" i="8"/>
  <c r="I74" i="8"/>
  <c r="J74" i="8"/>
  <c r="K74" i="8"/>
  <c r="L74" i="8"/>
  <c r="M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O74" i="8"/>
  <c r="AP74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O77" i="8"/>
  <c r="AP77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O78" i="8"/>
  <c r="AP78" i="8"/>
  <c r="O79" i="8"/>
  <c r="P79" i="8"/>
  <c r="Q79" i="8"/>
  <c r="R79" i="8"/>
  <c r="S79" i="8"/>
  <c r="T79" i="8"/>
  <c r="U79" i="8"/>
  <c r="AD79" i="8"/>
  <c r="AM79" i="8"/>
  <c r="AO79" i="8"/>
  <c r="AP79" i="8"/>
  <c r="K80" i="8"/>
  <c r="L80" i="8"/>
  <c r="M80" i="8"/>
  <c r="P80" i="8"/>
  <c r="Q80" i="8"/>
  <c r="R80" i="8"/>
  <c r="S80" i="8"/>
  <c r="T80" i="8"/>
  <c r="U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O80" i="8"/>
  <c r="AP80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O81" i="8"/>
  <c r="AP81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J84" i="8"/>
  <c r="K84" i="8"/>
  <c r="L84" i="8"/>
  <c r="M84" i="8"/>
  <c r="O84" i="8"/>
  <c r="P84" i="8"/>
  <c r="Q84" i="8"/>
  <c r="R84" i="8"/>
  <c r="S84" i="8"/>
  <c r="T84" i="8"/>
  <c r="U84" i="8"/>
  <c r="V84" i="8"/>
  <c r="Z84" i="8"/>
  <c r="AG84" i="8"/>
  <c r="AH84" i="8"/>
  <c r="AI84" i="8"/>
  <c r="AJ84" i="8"/>
  <c r="AK84" i="8"/>
  <c r="AL84" i="8"/>
  <c r="AM84" i="8"/>
  <c r="AO84" i="8"/>
  <c r="AP84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J89" i="8"/>
  <c r="K89" i="8"/>
  <c r="L89" i="8"/>
  <c r="M89" i="8"/>
  <c r="O89" i="8"/>
  <c r="P89" i="8"/>
  <c r="Q89" i="8"/>
  <c r="R89" i="8"/>
  <c r="S89" i="8"/>
  <c r="T89" i="8"/>
  <c r="U89" i="8"/>
  <c r="V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O89" i="8"/>
  <c r="AP89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O92" i="8"/>
  <c r="AP92" i="8"/>
  <c r="AO95" i="8"/>
  <c r="AP95" i="8"/>
  <c r="AO98" i="8"/>
  <c r="AP98" i="8"/>
  <c r="AO101" i="8"/>
  <c r="AP101" i="8"/>
  <c r="AO104" i="8"/>
  <c r="AP104" i="8"/>
  <c r="AO108" i="8"/>
  <c r="AP108" i="8"/>
  <c r="AO109" i="8"/>
  <c r="AP109" i="8"/>
  <c r="AO110" i="8"/>
  <c r="AP110" i="8"/>
  <c r="AO112" i="8"/>
  <c r="AP112" i="8"/>
  <c r="AO113" i="8"/>
  <c r="AP113" i="8"/>
  <c r="AO115" i="8"/>
  <c r="AP115" i="8"/>
  <c r="AO116" i="8"/>
  <c r="AP116" i="8"/>
  <c r="AO117" i="8"/>
  <c r="AP117" i="8"/>
  <c r="AP118" i="8"/>
  <c r="AO120" i="8"/>
  <c r="AO121" i="8"/>
  <c r="AO122" i="8"/>
</calcChain>
</file>

<file path=xl/sharedStrings.xml><?xml version="1.0" encoding="utf-8"?>
<sst xmlns="http://schemas.openxmlformats.org/spreadsheetml/2006/main" count="1302" uniqueCount="133">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</sst>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ColWidth="9.109375" defaultRowHeight="10.199999999999999" x14ac:dyDescent="0.2"/>
  <cols>
    <col min="1" max="1" width="5.6640625" style="1" customWidth="1"/>
    <col min="2" max="2" width="4.6640625" style="1" customWidth="1"/>
    <col min="3" max="3" width="11.33203125" style="1" bestFit="1" customWidth="1"/>
    <col min="4" max="4" width="10.88671875" style="1" bestFit="1" customWidth="1"/>
    <col min="5" max="5" width="6.6640625" style="1" bestFit="1" customWidth="1"/>
    <col min="6" max="6" width="14.33203125" style="1" bestFit="1" customWidth="1"/>
    <col min="7" max="7" width="7.44140625" style="1" customWidth="1"/>
    <col min="8" max="8" width="4.44140625" style="1" customWidth="1"/>
    <col min="9" max="9" width="9.6640625" style="1" hidden="1" customWidth="1"/>
    <col min="10" max="10" width="7.44140625" style="1" hidden="1" customWidth="1"/>
    <col min="11" max="11" width="4.33203125" style="1" hidden="1" customWidth="1"/>
    <col min="12" max="12" width="9.88671875" style="1" hidden="1" customWidth="1"/>
    <col min="13" max="13" width="7.5546875" style="1" hidden="1" customWidth="1"/>
    <col min="14" max="14" width="4.5546875" style="1" hidden="1" customWidth="1"/>
    <col min="15" max="15" width="9.88671875" style="1" hidden="1" customWidth="1"/>
    <col min="16" max="16" width="6.109375" style="1" hidden="1" customWidth="1"/>
    <col min="17" max="17" width="4.5546875" style="1" hidden="1" customWidth="1"/>
    <col min="18" max="18" width="9.88671875" style="1" hidden="1" customWidth="1"/>
    <col min="19" max="19" width="7.44140625" style="1" hidden="1" customWidth="1"/>
    <col min="20" max="20" width="4.44140625" style="1" hidden="1" customWidth="1"/>
    <col min="21" max="21" width="4.6640625" style="1" customWidth="1"/>
    <col min="22" max="22" width="9.88671875" style="1" bestFit="1" customWidth="1"/>
    <col min="23" max="23" width="7.33203125" style="1" customWidth="1"/>
    <col min="24" max="24" width="4.44140625" style="1" bestFit="1" customWidth="1"/>
    <col min="25" max="25" width="9.6640625" style="1" hidden="1" customWidth="1"/>
    <col min="26" max="26" width="7.33203125" style="1" hidden="1" customWidth="1"/>
    <col min="27" max="27" width="4.44140625" style="1" hidden="1" customWidth="1"/>
    <col min="28" max="28" width="9.88671875" style="1" hidden="1" customWidth="1"/>
    <col min="29" max="29" width="7.33203125" style="1" hidden="1" customWidth="1"/>
    <col min="30" max="30" width="4.44140625" style="1" hidden="1" customWidth="1"/>
    <col min="31" max="31" width="9.88671875" style="1" bestFit="1" customWidth="1"/>
    <col min="32" max="32" width="7.33203125" style="1" customWidth="1"/>
    <col min="33" max="33" width="4.44140625" style="1" bestFit="1" customWidth="1"/>
    <col min="34" max="34" width="9.88671875" style="1" bestFit="1" customWidth="1"/>
    <col min="35" max="35" width="7.33203125" style="1" customWidth="1"/>
    <col min="36" max="36" width="4.44140625" style="1" bestFit="1" customWidth="1"/>
    <col min="37" max="37" width="9.88671875" style="1" hidden="1" customWidth="1"/>
    <col min="38" max="38" width="7.33203125" style="1" hidden="1" customWidth="1"/>
    <col min="39" max="39" width="4.44140625" style="1" hidden="1" customWidth="1"/>
    <col min="40" max="40" width="9.6640625" style="1" hidden="1" customWidth="1"/>
    <col min="41" max="41" width="7.33203125" style="1" hidden="1" customWidth="1"/>
    <col min="42" max="42" width="4.44140625" style="1" hidden="1" customWidth="1"/>
    <col min="43" max="43" width="9.88671875" style="1" bestFit="1" customWidth="1"/>
    <col min="44" max="44" width="7.33203125" style="1" customWidth="1"/>
    <col min="45" max="45" width="4.44140625" style="1" bestFit="1" customWidth="1"/>
    <col min="46" max="46" width="9.88671875" style="1" hidden="1" customWidth="1"/>
    <col min="47" max="47" width="7.44140625" style="1" hidden="1" customWidth="1"/>
    <col min="48" max="48" width="4.44140625" style="1" hidden="1" customWidth="1"/>
    <col min="49" max="49" width="9.88671875" style="1" hidden="1" customWidth="1"/>
    <col min="50" max="50" width="7.33203125" style="1" hidden="1" customWidth="1"/>
    <col min="51" max="51" width="4.44140625" style="1" hidden="1" customWidth="1"/>
    <col min="52" max="52" width="9.88671875" style="1" bestFit="1" customWidth="1"/>
    <col min="53" max="53" width="9.109375" style="1"/>
    <col min="54" max="54" width="4.44140625" style="1" bestFit="1" customWidth="1"/>
    <col min="55" max="55" width="9.88671875" style="1" hidden="1" customWidth="1"/>
    <col min="56" max="56" width="7.33203125" style="1" hidden="1" customWidth="1"/>
    <col min="57" max="57" width="4.44140625" style="1" hidden="1" customWidth="1"/>
    <col min="58" max="58" width="1.5546875" style="1" customWidth="1"/>
    <col min="59" max="59" width="8.88671875" style="1" customWidth="1"/>
    <col min="60" max="60" width="11.109375" style="1" bestFit="1" customWidth="1"/>
    <col min="61" max="61" width="4.5546875" style="1" customWidth="1"/>
    <col min="62" max="63" width="9.109375" style="1"/>
    <col min="64" max="64" width="4.44140625" style="1" customWidth="1"/>
    <col min="65" max="65" width="1.88671875" style="1" customWidth="1"/>
    <col min="66" max="67" width="9.109375" style="1"/>
    <col min="68" max="68" width="4.44140625" style="1" customWidth="1"/>
    <col min="69" max="69" width="1.6640625" style="1" customWidth="1"/>
    <col min="70" max="70" width="11.33203125" style="1" bestFit="1" customWidth="1"/>
    <col min="71" max="71" width="14.44140625" style="1" bestFit="1" customWidth="1"/>
    <col min="72" max="76" width="9.109375" style="1"/>
    <col min="77" max="77" width="11.33203125" style="1" bestFit="1" customWidth="1"/>
    <col min="78" max="78" width="13.88671875" style="15" bestFit="1" customWidth="1"/>
    <col min="79" max="79" width="4.5546875" style="1" customWidth="1"/>
    <col min="80" max="80" width="10" style="1" bestFit="1" customWidth="1"/>
    <col min="81" max="83" width="9.33203125" style="1" bestFit="1" customWidth="1"/>
    <col min="84" max="84" width="14.33203125" style="1" bestFit="1" customWidth="1"/>
    <col min="85" max="16384" width="9.10937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16" t="s">
        <v>21</v>
      </c>
      <c r="BK9" s="116"/>
      <c r="BL9" s="116"/>
      <c r="BM9" s="116"/>
      <c r="BN9" s="116"/>
      <c r="BO9" s="116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19" t="s">
        <v>22</v>
      </c>
      <c r="BK10" s="120"/>
      <c r="BL10" s="7"/>
      <c r="BM10" s="6"/>
      <c r="BN10" s="119" t="s">
        <v>22</v>
      </c>
      <c r="BO10" s="120"/>
      <c r="BP10" s="7"/>
      <c r="BY10" s="126" t="s">
        <v>61</v>
      </c>
      <c r="BZ10" s="127"/>
      <c r="CA10" s="127"/>
      <c r="CB10" s="127"/>
      <c r="CC10" s="127"/>
      <c r="CD10" s="127"/>
      <c r="CE10" s="127"/>
      <c r="CF10" s="127"/>
      <c r="CG10" s="127"/>
      <c r="CH10" s="127"/>
      <c r="CI10" s="128"/>
    </row>
    <row r="11" spans="1:87" s="2" customFormat="1" x14ac:dyDescent="0.2">
      <c r="C11" s="118" t="s">
        <v>33</v>
      </c>
      <c r="D11" s="118"/>
      <c r="E11" s="7"/>
      <c r="F11" s="118" t="s">
        <v>36</v>
      </c>
      <c r="G11" s="118"/>
      <c r="H11" s="7"/>
      <c r="I11" s="118" t="s">
        <v>40</v>
      </c>
      <c r="J11" s="118"/>
      <c r="K11" s="7"/>
      <c r="L11" s="118" t="s">
        <v>42</v>
      </c>
      <c r="M11" s="118"/>
      <c r="N11" s="7"/>
      <c r="O11" s="118" t="s">
        <v>44</v>
      </c>
      <c r="P11" s="118"/>
      <c r="Q11" s="7"/>
      <c r="R11" s="118" t="s">
        <v>38</v>
      </c>
      <c r="S11" s="118"/>
      <c r="T11" s="7"/>
      <c r="V11" s="118" t="s">
        <v>35</v>
      </c>
      <c r="W11" s="118"/>
      <c r="X11" s="7"/>
      <c r="Y11" s="118" t="s">
        <v>48</v>
      </c>
      <c r="Z11" s="118"/>
      <c r="AA11" s="7"/>
      <c r="AB11" s="118" t="s">
        <v>50</v>
      </c>
      <c r="AC11" s="118"/>
      <c r="AD11" s="7"/>
      <c r="AE11" s="118" t="s">
        <v>34</v>
      </c>
      <c r="AF11" s="118"/>
      <c r="AG11" s="7"/>
      <c r="AH11" s="118" t="s">
        <v>36</v>
      </c>
      <c r="AI11" s="118"/>
      <c r="AJ11" s="7"/>
      <c r="AK11" s="118" t="s">
        <v>40</v>
      </c>
      <c r="AL11" s="118"/>
      <c r="AM11" s="7"/>
      <c r="AN11" s="118" t="s">
        <v>42</v>
      </c>
      <c r="AO11" s="118"/>
      <c r="AP11" s="7"/>
      <c r="AQ11" s="118" t="s">
        <v>37</v>
      </c>
      <c r="AR11" s="118"/>
      <c r="AS11" s="7"/>
      <c r="AT11" s="118" t="s">
        <v>52</v>
      </c>
      <c r="AU11" s="118"/>
      <c r="AV11" s="7"/>
      <c r="AW11" s="118" t="s">
        <v>54</v>
      </c>
      <c r="AX11" s="118"/>
      <c r="AY11" s="7"/>
      <c r="AZ11" s="118" t="s">
        <v>38</v>
      </c>
      <c r="BA11" s="118"/>
      <c r="BB11" s="7"/>
      <c r="BC11" s="118" t="s">
        <v>57</v>
      </c>
      <c r="BD11" s="118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29" t="s">
        <v>3</v>
      </c>
      <c r="BZ11" s="129"/>
      <c r="CA11" s="5"/>
      <c r="CB11" s="129" t="s">
        <v>5</v>
      </c>
      <c r="CC11" s="129"/>
      <c r="CD11" s="129"/>
      <c r="CE11" s="129"/>
      <c r="CF11" s="129"/>
      <c r="CH11" s="129" t="s">
        <v>66</v>
      </c>
      <c r="CI11" s="129"/>
    </row>
    <row r="12" spans="1:87" s="5" customFormat="1" x14ac:dyDescent="0.2">
      <c r="C12" s="116" t="s">
        <v>14</v>
      </c>
      <c r="D12" s="116"/>
      <c r="E12" s="6"/>
      <c r="F12" s="116" t="s">
        <v>26</v>
      </c>
      <c r="G12" s="116"/>
      <c r="H12" s="6"/>
      <c r="I12" s="116" t="s">
        <v>41</v>
      </c>
      <c r="J12" s="116"/>
      <c r="K12" s="6"/>
      <c r="L12" s="116" t="s">
        <v>43</v>
      </c>
      <c r="M12" s="116"/>
      <c r="N12" s="6"/>
      <c r="O12" s="116" t="s">
        <v>45</v>
      </c>
      <c r="P12" s="116"/>
      <c r="Q12" s="6"/>
      <c r="R12" s="116" t="s">
        <v>18</v>
      </c>
      <c r="S12" s="116"/>
      <c r="T12" s="6"/>
      <c r="V12" s="116" t="s">
        <v>16</v>
      </c>
      <c r="W12" s="116"/>
      <c r="X12" s="6"/>
      <c r="Y12" s="116" t="s">
        <v>49</v>
      </c>
      <c r="Z12" s="116"/>
      <c r="AA12" s="6"/>
      <c r="AB12" s="116" t="s">
        <v>51</v>
      </c>
      <c r="AC12" s="116"/>
      <c r="AD12" s="6"/>
      <c r="AE12" s="116" t="s">
        <v>17</v>
      </c>
      <c r="AF12" s="116"/>
      <c r="AG12" s="6"/>
      <c r="AH12" s="116" t="s">
        <v>26</v>
      </c>
      <c r="AI12" s="116"/>
      <c r="AJ12" s="6"/>
      <c r="AK12" s="116" t="s">
        <v>41</v>
      </c>
      <c r="AL12" s="116"/>
      <c r="AM12" s="6"/>
      <c r="AN12" s="116" t="s">
        <v>43</v>
      </c>
      <c r="AO12" s="116"/>
      <c r="AP12" s="6"/>
      <c r="AQ12" s="116" t="s">
        <v>27</v>
      </c>
      <c r="AR12" s="116"/>
      <c r="AS12" s="6"/>
      <c r="AT12" s="116" t="s">
        <v>53</v>
      </c>
      <c r="AU12" s="116"/>
      <c r="AV12" s="6"/>
      <c r="AW12" s="116" t="s">
        <v>55</v>
      </c>
      <c r="AX12" s="116"/>
      <c r="AY12" s="6"/>
      <c r="AZ12" s="116" t="s">
        <v>18</v>
      </c>
      <c r="BA12" s="116"/>
      <c r="BB12" s="6"/>
      <c r="BC12" s="116" t="s">
        <v>56</v>
      </c>
      <c r="BD12" s="116"/>
      <c r="BE12" s="6"/>
      <c r="BF12" s="6"/>
      <c r="BG12" s="6"/>
      <c r="BH12" s="6" t="s">
        <v>23</v>
      </c>
      <c r="BJ12" s="116" t="s">
        <v>28</v>
      </c>
      <c r="BK12" s="116"/>
      <c r="BL12" s="6"/>
      <c r="BM12" s="6"/>
      <c r="BN12" s="116" t="s">
        <v>28</v>
      </c>
      <c r="BO12" s="116"/>
      <c r="BP12" s="6"/>
      <c r="BR12" s="124" t="s">
        <v>39</v>
      </c>
      <c r="BS12" s="125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16" t="s">
        <v>32</v>
      </c>
      <c r="BK51" s="116"/>
      <c r="BL51" s="116"/>
      <c r="BM51" s="116"/>
      <c r="BN51" s="116"/>
      <c r="BO51" s="116"/>
      <c r="BP51" s="6"/>
    </row>
    <row r="52" spans="1:87" s="5" customFormat="1" ht="13.2" x14ac:dyDescent="0.25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21"/>
      <c r="BK52" s="122"/>
      <c r="BL52" s="123"/>
      <c r="BM52" s="6"/>
      <c r="BN52" s="121"/>
      <c r="BO52" s="122"/>
      <c r="BP52" s="123"/>
      <c r="BY52" s="126" t="s">
        <v>68</v>
      </c>
      <c r="BZ52" s="127"/>
      <c r="CA52" s="127"/>
      <c r="CB52" s="127"/>
      <c r="CC52" s="127"/>
      <c r="CD52" s="127"/>
      <c r="CE52" s="127"/>
      <c r="CF52" s="127"/>
      <c r="CG52" s="127"/>
      <c r="CH52" s="127"/>
      <c r="CI52" s="128"/>
    </row>
    <row r="53" spans="1:87" s="2" customFormat="1" x14ac:dyDescent="0.2">
      <c r="C53" s="118" t="s">
        <v>33</v>
      </c>
      <c r="D53" s="118"/>
      <c r="E53" s="118"/>
      <c r="F53" s="118" t="s">
        <v>36</v>
      </c>
      <c r="G53" s="118"/>
      <c r="H53" s="118"/>
      <c r="I53" s="118" t="s">
        <v>40</v>
      </c>
      <c r="J53" s="118"/>
      <c r="K53" s="118"/>
      <c r="L53" s="118" t="s">
        <v>42</v>
      </c>
      <c r="M53" s="118"/>
      <c r="N53" s="118"/>
      <c r="O53" s="118" t="s">
        <v>44</v>
      </c>
      <c r="P53" s="118"/>
      <c r="Q53" s="118"/>
      <c r="R53" s="118" t="s">
        <v>38</v>
      </c>
      <c r="S53" s="118"/>
      <c r="T53" s="118"/>
      <c r="U53" s="7"/>
      <c r="V53" s="117" t="s">
        <v>35</v>
      </c>
      <c r="W53" s="117"/>
      <c r="X53" s="117"/>
      <c r="Y53" s="117" t="s">
        <v>48</v>
      </c>
      <c r="Z53" s="117"/>
      <c r="AA53" s="117"/>
      <c r="AB53" s="117" t="s">
        <v>50</v>
      </c>
      <c r="AC53" s="117"/>
      <c r="AD53" s="117"/>
      <c r="AE53" s="117" t="s">
        <v>34</v>
      </c>
      <c r="AF53" s="117"/>
      <c r="AG53" s="117"/>
      <c r="AH53" s="117" t="s">
        <v>36</v>
      </c>
      <c r="AI53" s="117"/>
      <c r="AJ53" s="117"/>
      <c r="AK53" s="117" t="s">
        <v>40</v>
      </c>
      <c r="AL53" s="117"/>
      <c r="AM53" s="117"/>
      <c r="AN53" s="117" t="s">
        <v>42</v>
      </c>
      <c r="AO53" s="117"/>
      <c r="AP53" s="117"/>
      <c r="AQ53" s="117" t="s">
        <v>37</v>
      </c>
      <c r="AR53" s="117"/>
      <c r="AS53" s="117"/>
      <c r="AT53" s="117" t="s">
        <v>52</v>
      </c>
      <c r="AU53" s="117"/>
      <c r="AV53" s="117"/>
      <c r="AW53" s="117" t="s">
        <v>54</v>
      </c>
      <c r="AX53" s="117"/>
      <c r="AY53" s="117"/>
      <c r="AZ53" s="117" t="s">
        <v>38</v>
      </c>
      <c r="BA53" s="117"/>
      <c r="BB53" s="117"/>
      <c r="BC53" s="117" t="s">
        <v>57</v>
      </c>
      <c r="BD53" s="117"/>
      <c r="BE53" s="117"/>
      <c r="BF53" s="7"/>
      <c r="BG53" s="7"/>
      <c r="BH53" s="7"/>
      <c r="BJ53" s="117"/>
      <c r="BK53" s="117"/>
      <c r="BL53" s="117"/>
      <c r="BM53" s="8"/>
      <c r="BN53" s="117"/>
      <c r="BO53" s="117"/>
      <c r="BP53" s="117"/>
      <c r="BY53" s="130" t="s">
        <v>69</v>
      </c>
      <c r="BZ53" s="130"/>
      <c r="CA53" s="130"/>
      <c r="CB53" s="130"/>
      <c r="CC53" s="130"/>
      <c r="CD53" s="8"/>
      <c r="CE53" s="130" t="s">
        <v>71</v>
      </c>
      <c r="CF53" s="130"/>
      <c r="CG53" s="130"/>
      <c r="CH53" s="8"/>
      <c r="CI53" s="8"/>
    </row>
    <row r="54" spans="1:87" s="5" customFormat="1" ht="12.75" customHeight="1" x14ac:dyDescent="0.2">
      <c r="C54" s="116" t="s">
        <v>14</v>
      </c>
      <c r="D54" s="116"/>
      <c r="E54" s="116"/>
      <c r="F54" s="116" t="s">
        <v>26</v>
      </c>
      <c r="G54" s="116"/>
      <c r="H54" s="116"/>
      <c r="I54" s="116" t="s">
        <v>41</v>
      </c>
      <c r="J54" s="116"/>
      <c r="K54" s="116"/>
      <c r="L54" s="116" t="s">
        <v>43</v>
      </c>
      <c r="M54" s="116"/>
      <c r="N54" s="116"/>
      <c r="O54" s="116" t="s">
        <v>45</v>
      </c>
      <c r="P54" s="116"/>
      <c r="Q54" s="116"/>
      <c r="R54" s="116" t="s">
        <v>18</v>
      </c>
      <c r="S54" s="116"/>
      <c r="T54" s="116"/>
      <c r="V54" s="116" t="s">
        <v>16</v>
      </c>
      <c r="W54" s="116"/>
      <c r="X54" s="116"/>
      <c r="Y54" s="116" t="s">
        <v>49</v>
      </c>
      <c r="Z54" s="116"/>
      <c r="AA54" s="116"/>
      <c r="AB54" s="116" t="s">
        <v>51</v>
      </c>
      <c r="AC54" s="116"/>
      <c r="AD54" s="116"/>
      <c r="AE54" s="116" t="s">
        <v>17</v>
      </c>
      <c r="AF54" s="116"/>
      <c r="AG54" s="116"/>
      <c r="AH54" s="116" t="s">
        <v>26</v>
      </c>
      <c r="AI54" s="116"/>
      <c r="AJ54" s="116"/>
      <c r="AK54" s="116" t="s">
        <v>41</v>
      </c>
      <c r="AL54" s="116"/>
      <c r="AM54" s="116"/>
      <c r="AN54" s="116" t="s">
        <v>43</v>
      </c>
      <c r="AO54" s="116"/>
      <c r="AP54" s="116"/>
      <c r="AQ54" s="116" t="s">
        <v>27</v>
      </c>
      <c r="AR54" s="116"/>
      <c r="AS54" s="116"/>
      <c r="AT54" s="116" t="s">
        <v>53</v>
      </c>
      <c r="AU54" s="116"/>
      <c r="AV54" s="116"/>
      <c r="AW54" s="116" t="s">
        <v>55</v>
      </c>
      <c r="AX54" s="116"/>
      <c r="AY54" s="116"/>
      <c r="AZ54" s="116" t="s">
        <v>18</v>
      </c>
      <c r="BA54" s="116"/>
      <c r="BB54" s="116"/>
      <c r="BC54" s="116" t="s">
        <v>56</v>
      </c>
      <c r="BD54" s="116"/>
      <c r="BE54" s="116"/>
      <c r="BF54" s="6"/>
      <c r="BG54" s="6"/>
      <c r="BH54" s="6"/>
      <c r="BJ54" s="116" t="s">
        <v>28</v>
      </c>
      <c r="BK54" s="116"/>
      <c r="BL54" s="116"/>
      <c r="BM54" s="6"/>
      <c r="BN54" s="116" t="s">
        <v>28</v>
      </c>
      <c r="BO54" s="116"/>
      <c r="BP54" s="116"/>
      <c r="BR54" s="116" t="s">
        <v>10</v>
      </c>
      <c r="BS54" s="116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3.2" x14ac:dyDescent="0.25">
      <c r="C94" s="115"/>
      <c r="D94" s="115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31" t="s">
        <v>76</v>
      </c>
      <c r="BZ94" s="131"/>
      <c r="CA94" s="131"/>
      <c r="CB94"/>
      <c r="CC94"/>
      <c r="CD94"/>
      <c r="CE94"/>
      <c r="CF94"/>
      <c r="CG94"/>
      <c r="CH94"/>
      <c r="CI94"/>
    </row>
    <row r="95" spans="1:87" s="5" customFormat="1" ht="13.2" x14ac:dyDescent="0.25">
      <c r="C95" s="119" t="s">
        <v>29</v>
      </c>
      <c r="D95" s="135"/>
      <c r="E95" s="135"/>
      <c r="F95" s="120"/>
      <c r="G95"/>
      <c r="H95" s="6"/>
      <c r="I95" s="119" t="s">
        <v>22</v>
      </c>
      <c r="J95" s="120"/>
      <c r="K95" s="6"/>
      <c r="L95" s="119" t="s">
        <v>22</v>
      </c>
      <c r="M95" s="120"/>
      <c r="N95" s="6"/>
      <c r="O95" s="119" t="s">
        <v>22</v>
      </c>
      <c r="P95" s="120"/>
      <c r="Q95" s="6"/>
      <c r="R95" s="119" t="s">
        <v>22</v>
      </c>
      <c r="S95" s="120"/>
      <c r="T95" s="6"/>
      <c r="U95" s="1"/>
      <c r="V95" s="119" t="s">
        <v>22</v>
      </c>
      <c r="W95" s="120"/>
      <c r="X95" s="19"/>
      <c r="Y95" s="119" t="s">
        <v>22</v>
      </c>
      <c r="Z95" s="120"/>
      <c r="AA95" s="19"/>
      <c r="AB95" s="119" t="s">
        <v>22</v>
      </c>
      <c r="AC95" s="120"/>
      <c r="AD95" s="19"/>
      <c r="AE95" s="119" t="s">
        <v>22</v>
      </c>
      <c r="AF95" s="120"/>
      <c r="AG95" s="19"/>
      <c r="AH95" s="119" t="s">
        <v>22</v>
      </c>
      <c r="AI95" s="120"/>
      <c r="AJ95" s="19"/>
      <c r="AK95" s="119" t="s">
        <v>22</v>
      </c>
      <c r="AL95" s="120"/>
      <c r="AM95" s="19"/>
      <c r="AN95" s="119" t="s">
        <v>22</v>
      </c>
      <c r="AO95" s="120"/>
      <c r="AP95" s="19"/>
      <c r="AQ95" s="119" t="s">
        <v>22</v>
      </c>
      <c r="AR95" s="120"/>
      <c r="AS95" s="19"/>
      <c r="AT95" s="119" t="s">
        <v>22</v>
      </c>
      <c r="AU95" s="120"/>
      <c r="AV95" s="19"/>
      <c r="AW95" s="119" t="s">
        <v>22</v>
      </c>
      <c r="AX95" s="120"/>
      <c r="AY95" s="19"/>
      <c r="AZ95" s="119" t="s">
        <v>22</v>
      </c>
      <c r="BA95" s="120"/>
      <c r="BB95" s="19"/>
      <c r="BC95" s="119" t="s">
        <v>22</v>
      </c>
      <c r="BD95" s="120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3.2" x14ac:dyDescent="0.25">
      <c r="C96" s="116"/>
      <c r="D96" s="116"/>
      <c r="E96" s="6" t="s">
        <v>30</v>
      </c>
      <c r="F96"/>
      <c r="G96"/>
      <c r="H96" s="6"/>
      <c r="I96" s="116" t="s">
        <v>28</v>
      </c>
      <c r="J96" s="116"/>
      <c r="K96" s="6"/>
      <c r="L96" s="116" t="s">
        <v>28</v>
      </c>
      <c r="M96" s="116"/>
      <c r="N96" s="6"/>
      <c r="O96" s="116" t="s">
        <v>28</v>
      </c>
      <c r="P96" s="116"/>
      <c r="Q96" s="6"/>
      <c r="R96" s="116" t="s">
        <v>28</v>
      </c>
      <c r="S96" s="116"/>
      <c r="T96" s="6"/>
      <c r="V96" s="116" t="s">
        <v>28</v>
      </c>
      <c r="W96" s="116"/>
      <c r="X96" s="6"/>
      <c r="Y96" s="116" t="s">
        <v>28</v>
      </c>
      <c r="Z96" s="116"/>
      <c r="AA96" s="6"/>
      <c r="AB96" s="116" t="s">
        <v>28</v>
      </c>
      <c r="AC96" s="116"/>
      <c r="AD96" s="6"/>
      <c r="AE96" s="116" t="s">
        <v>28</v>
      </c>
      <c r="AF96" s="116"/>
      <c r="AG96" s="6"/>
      <c r="AH96" s="116" t="s">
        <v>28</v>
      </c>
      <c r="AI96" s="116"/>
      <c r="AJ96" s="6"/>
      <c r="AK96" s="116" t="s">
        <v>28</v>
      </c>
      <c r="AL96" s="116"/>
      <c r="AM96" s="6"/>
      <c r="AN96" s="116" t="s">
        <v>28</v>
      </c>
      <c r="AO96" s="116"/>
      <c r="AP96" s="6"/>
      <c r="AQ96" s="116" t="s">
        <v>28</v>
      </c>
      <c r="AR96" s="116"/>
      <c r="AS96" s="6"/>
      <c r="AT96" s="116" t="s">
        <v>28</v>
      </c>
      <c r="AU96" s="116"/>
      <c r="AV96" s="6"/>
      <c r="AW96" s="116" t="s">
        <v>28</v>
      </c>
      <c r="AX96" s="116"/>
      <c r="AY96" s="6"/>
      <c r="AZ96" s="116" t="s">
        <v>28</v>
      </c>
      <c r="BA96" s="116"/>
      <c r="BB96" s="6"/>
      <c r="BC96" s="116" t="s">
        <v>28</v>
      </c>
      <c r="BD96" s="116"/>
      <c r="BE96" s="6"/>
      <c r="BF96" s="6"/>
      <c r="BG96" s="6"/>
      <c r="BH96" s="6"/>
      <c r="BJ96" s="116"/>
      <c r="BK96" s="116"/>
      <c r="BL96" s="6"/>
      <c r="BM96" s="6"/>
      <c r="BN96" s="116"/>
      <c r="BO96" s="116"/>
      <c r="BP96" s="6"/>
      <c r="BR96" s="116"/>
      <c r="BS96" s="116"/>
      <c r="CB96"/>
      <c r="CC96"/>
      <c r="CD96"/>
      <c r="CE96"/>
      <c r="CF96"/>
      <c r="CG96"/>
      <c r="CH96" s="2"/>
      <c r="CI96" s="2"/>
    </row>
    <row r="97" spans="1:87" s="9" customFormat="1" ht="13.2" x14ac:dyDescent="0.25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32" t="s">
        <v>79</v>
      </c>
      <c r="B133" s="133"/>
      <c r="C133" s="133"/>
      <c r="D133" s="133"/>
      <c r="E133" s="133"/>
      <c r="F133" s="134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3.2" x14ac:dyDescent="0.25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honeticPr fontId="0" type="noConversion"/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6640625" style="1" customWidth="1"/>
    <col min="42" max="42" width="11.44140625" style="1" bestFit="1" customWidth="1"/>
    <col min="43" max="43" width="7.4414062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36" t="s">
        <v>79</v>
      </c>
      <c r="AL87" s="137"/>
      <c r="AM87" s="137"/>
      <c r="AN87" s="137"/>
      <c r="AO87" s="137"/>
      <c r="AP87" s="138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80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6" t="s">
        <v>79</v>
      </c>
      <c r="AL105" s="137"/>
      <c r="AM105" s="137"/>
      <c r="AN105" s="137"/>
      <c r="AO105" s="137"/>
      <c r="AP105" s="138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J8" activePane="bottomRight" state="frozen"/>
      <selection activeCell="A4" sqref="A4"/>
      <selection pane="topRight" activeCell="I4" sqref="I4"/>
      <selection pane="bottomLeft" activeCell="A8" sqref="A8"/>
      <selection pane="bottomRight" activeCell="G85" sqref="G8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6" t="s">
        <v>79</v>
      </c>
      <c r="AL105" s="137"/>
      <c r="AM105" s="137"/>
      <c r="AN105" s="137"/>
      <c r="AO105" s="137"/>
      <c r="AP105" s="138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6" activePane="bottomRight" state="frozen"/>
      <selection activeCell="A4" sqref="A4"/>
      <selection pane="topRight" activeCell="I4" sqref="I4"/>
      <selection pane="bottomLeft" activeCell="A8" sqref="A8"/>
      <selection pane="bottomRight" activeCell="AO74" sqref="AO74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119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6" t="s">
        <v>79</v>
      </c>
      <c r="AL105" s="137"/>
      <c r="AM105" s="137"/>
      <c r="AN105" s="137"/>
      <c r="AO105" s="137"/>
      <c r="AP105" s="138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4"/>
  <sheetViews>
    <sheetView tabSelected="1" topLeftCell="A4" zoomScale="90" workbookViewId="0">
      <pane xSplit="8" ySplit="4" topLeftCell="AG8" activePane="bottomRight" state="frozen"/>
      <selection activeCell="A4" sqref="A4"/>
      <selection pane="topRight" activeCell="I4" sqref="I4"/>
      <selection pane="bottomLeft" activeCell="A8" sqref="A8"/>
      <selection pane="bottomRight" activeCell="AQ29" sqref="AQ29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I20-I77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I21-I78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I11+I28-I79</f>
        <v>5000</v>
      </c>
      <c r="J48" s="103">
        <f t="shared" ref="J48:AM48" si="23">J11+J28-J79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I23-I80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I10-I81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I12+I24-I83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I13+I25-I84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I14+I26-I85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I27-I86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I29-I87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I30-I88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I15+I31-I89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I16+I32-I90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I33-I91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4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4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4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4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4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4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4" s="102" customFormat="1" x14ac:dyDescent="0.2"/>
    <row r="72" spans="1:44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4" x14ac:dyDescent="0.2">
      <c r="A73" s="5"/>
      <c r="B73" s="95" t="s">
        <v>113</v>
      </c>
    </row>
    <row r="74" spans="1:44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I62-(I46*$F46+I47*$F47+I48*$F48+I49*$F49+I50*$F50+I52*$F52+I53*$F53+I54*$F54+I55*$F55+I56*$F56+I57*$F57+I58*$F58+I59*$F59+I60*$F60+I51*$F51)-I61*$F61-I92-I95-I98-I101-I104+I92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AP17+AP34+AP37+AP40+AP62+AP65+AP68-AP92-AP95-AP98-AP101-AP104</f>
        <v>2069556.3179999997</v>
      </c>
    </row>
    <row r="75" spans="1:44" x14ac:dyDescent="0.2">
      <c r="K75" s="16"/>
      <c r="AP75" s="17"/>
    </row>
    <row r="76" spans="1:44" x14ac:dyDescent="0.2">
      <c r="B76" s="95" t="s">
        <v>110</v>
      </c>
      <c r="K76" s="16"/>
      <c r="AR76" s="17"/>
    </row>
    <row r="77" spans="1:44" x14ac:dyDescent="0.2">
      <c r="B77" s="56"/>
      <c r="C77" s="1" t="s">
        <v>35</v>
      </c>
      <c r="D77" s="1" t="s">
        <v>16</v>
      </c>
      <c r="E77" s="1">
        <v>3.0390000000000001</v>
      </c>
      <c r="I77" s="11">
        <v>0</v>
      </c>
      <c r="J77" s="11">
        <f>I77</f>
        <v>0</v>
      </c>
      <c r="K77" s="11">
        <f t="shared" ref="K77:AM86" si="37">J77</f>
        <v>0</v>
      </c>
      <c r="L77" s="11">
        <f t="shared" si="37"/>
        <v>0</v>
      </c>
      <c r="M77" s="11">
        <f t="shared" si="37"/>
        <v>0</v>
      </c>
      <c r="N77" s="11">
        <f t="shared" si="37"/>
        <v>0</v>
      </c>
      <c r="O77" s="11">
        <f t="shared" si="37"/>
        <v>0</v>
      </c>
      <c r="P77" s="11">
        <f t="shared" si="37"/>
        <v>0</v>
      </c>
      <c r="Q77" s="11">
        <f t="shared" si="37"/>
        <v>0</v>
      </c>
      <c r="R77" s="11">
        <f t="shared" si="37"/>
        <v>0</v>
      </c>
      <c r="S77" s="11">
        <f t="shared" si="37"/>
        <v>0</v>
      </c>
      <c r="T77" s="11">
        <f t="shared" si="37"/>
        <v>0</v>
      </c>
      <c r="U77" s="11">
        <f t="shared" si="37"/>
        <v>0</v>
      </c>
      <c r="V77" s="11">
        <f t="shared" si="37"/>
        <v>0</v>
      </c>
      <c r="W77" s="11">
        <f t="shared" si="37"/>
        <v>0</v>
      </c>
      <c r="X77" s="11">
        <f t="shared" si="37"/>
        <v>0</v>
      </c>
      <c r="Y77" s="11">
        <f t="shared" si="37"/>
        <v>0</v>
      </c>
      <c r="Z77" s="11">
        <f t="shared" si="37"/>
        <v>0</v>
      </c>
      <c r="AA77" s="11">
        <f t="shared" si="37"/>
        <v>0</v>
      </c>
      <c r="AB77" s="11">
        <f t="shared" si="37"/>
        <v>0</v>
      </c>
      <c r="AC77" s="11">
        <f t="shared" si="37"/>
        <v>0</v>
      </c>
      <c r="AD77" s="11">
        <f t="shared" si="37"/>
        <v>0</v>
      </c>
      <c r="AE77" s="11">
        <f t="shared" si="37"/>
        <v>0</v>
      </c>
      <c r="AF77" s="11">
        <f t="shared" si="37"/>
        <v>0</v>
      </c>
      <c r="AG77" s="11">
        <f t="shared" si="37"/>
        <v>0</v>
      </c>
      <c r="AH77" s="11">
        <f t="shared" si="37"/>
        <v>0</v>
      </c>
      <c r="AI77" s="11">
        <f t="shared" si="37"/>
        <v>0</v>
      </c>
      <c r="AJ77" s="11">
        <f t="shared" si="37"/>
        <v>0</v>
      </c>
      <c r="AK77" s="11">
        <f t="shared" si="37"/>
        <v>0</v>
      </c>
      <c r="AL77" s="11">
        <f t="shared" si="37"/>
        <v>0</v>
      </c>
      <c r="AM77" s="11">
        <f t="shared" si="37"/>
        <v>0</v>
      </c>
      <c r="AO77" s="16">
        <f t="shared" ref="AO77:AO91" si="38">SUM(I77:AN77)</f>
        <v>0</v>
      </c>
      <c r="AP77" s="16">
        <f t="shared" ref="AP77:AP91" si="39">SUM(I77:AM77)*E77</f>
        <v>0</v>
      </c>
      <c r="AR77" s="17"/>
    </row>
    <row r="78" spans="1:44" x14ac:dyDescent="0.2">
      <c r="B78" s="56"/>
      <c r="C78" s="1" t="s">
        <v>48</v>
      </c>
      <c r="D78" s="1" t="s">
        <v>49</v>
      </c>
      <c r="E78" s="1">
        <v>3.0390000000000001</v>
      </c>
      <c r="I78" s="11">
        <v>0</v>
      </c>
      <c r="J78" s="11">
        <f>I78</f>
        <v>0</v>
      </c>
      <c r="K78" s="11">
        <f t="shared" ref="K78:Y78" si="40">J78</f>
        <v>0</v>
      </c>
      <c r="L78" s="11">
        <f t="shared" si="40"/>
        <v>0</v>
      </c>
      <c r="M78" s="11">
        <f t="shared" si="40"/>
        <v>0</v>
      </c>
      <c r="N78" s="11">
        <f t="shared" si="40"/>
        <v>0</v>
      </c>
      <c r="O78" s="11">
        <f t="shared" si="40"/>
        <v>0</v>
      </c>
      <c r="P78" s="11">
        <f t="shared" si="40"/>
        <v>0</v>
      </c>
      <c r="Q78" s="11">
        <f t="shared" si="40"/>
        <v>0</v>
      </c>
      <c r="R78" s="11">
        <f t="shared" si="40"/>
        <v>0</v>
      </c>
      <c r="S78" s="11">
        <f t="shared" si="40"/>
        <v>0</v>
      </c>
      <c r="T78" s="11">
        <f t="shared" si="40"/>
        <v>0</v>
      </c>
      <c r="U78" s="11">
        <f t="shared" si="40"/>
        <v>0</v>
      </c>
      <c r="V78" s="11">
        <f t="shared" si="40"/>
        <v>0</v>
      </c>
      <c r="W78" s="11">
        <f t="shared" si="40"/>
        <v>0</v>
      </c>
      <c r="X78" s="11">
        <f t="shared" si="40"/>
        <v>0</v>
      </c>
      <c r="Y78" s="11">
        <f t="shared" si="40"/>
        <v>0</v>
      </c>
      <c r="Z78" s="11">
        <f t="shared" si="37"/>
        <v>0</v>
      </c>
      <c r="AA78" s="11">
        <f t="shared" si="37"/>
        <v>0</v>
      </c>
      <c r="AB78" s="11">
        <f t="shared" si="37"/>
        <v>0</v>
      </c>
      <c r="AC78" s="11">
        <f t="shared" si="37"/>
        <v>0</v>
      </c>
      <c r="AD78" s="11">
        <f t="shared" si="37"/>
        <v>0</v>
      </c>
      <c r="AE78" s="11">
        <f t="shared" si="37"/>
        <v>0</v>
      </c>
      <c r="AF78" s="11">
        <f t="shared" si="37"/>
        <v>0</v>
      </c>
      <c r="AG78" s="11">
        <f t="shared" si="37"/>
        <v>0</v>
      </c>
      <c r="AH78" s="11">
        <f t="shared" si="37"/>
        <v>0</v>
      </c>
      <c r="AI78" s="11">
        <f t="shared" si="37"/>
        <v>0</v>
      </c>
      <c r="AJ78" s="11">
        <f t="shared" si="37"/>
        <v>0</v>
      </c>
      <c r="AK78" s="11">
        <f t="shared" si="37"/>
        <v>0</v>
      </c>
      <c r="AL78" s="11">
        <f t="shared" si="37"/>
        <v>0</v>
      </c>
      <c r="AM78" s="11">
        <f t="shared" si="37"/>
        <v>0</v>
      </c>
      <c r="AO78" s="16">
        <f t="shared" si="38"/>
        <v>0</v>
      </c>
      <c r="AP78" s="16">
        <f t="shared" si="39"/>
        <v>0</v>
      </c>
      <c r="AR78" s="17"/>
    </row>
    <row r="79" spans="1:44" x14ac:dyDescent="0.2">
      <c r="B79" s="56"/>
      <c r="C79" s="1" t="s">
        <v>121</v>
      </c>
      <c r="D79" s="1" t="s">
        <v>122</v>
      </c>
      <c r="E79" s="1">
        <v>3.0390000000000001</v>
      </c>
      <c r="I79" s="11">
        <v>0</v>
      </c>
      <c r="J79" s="11">
        <v>4297</v>
      </c>
      <c r="K79" s="11">
        <v>4066</v>
      </c>
      <c r="L79" s="11">
        <v>5067</v>
      </c>
      <c r="M79" s="11">
        <v>4651</v>
      </c>
      <c r="N79" s="11">
        <v>15000</v>
      </c>
      <c r="O79" s="11">
        <f t="shared" si="37"/>
        <v>15000</v>
      </c>
      <c r="P79" s="11">
        <f t="shared" si="37"/>
        <v>15000</v>
      </c>
      <c r="Q79" s="11">
        <f t="shared" si="37"/>
        <v>15000</v>
      </c>
      <c r="R79" s="11">
        <f t="shared" si="37"/>
        <v>15000</v>
      </c>
      <c r="S79" s="11">
        <f t="shared" si="37"/>
        <v>15000</v>
      </c>
      <c r="T79" s="11">
        <f t="shared" si="37"/>
        <v>15000</v>
      </c>
      <c r="U79" s="11">
        <f t="shared" si="37"/>
        <v>15000</v>
      </c>
      <c r="V79" s="11">
        <v>11015</v>
      </c>
      <c r="W79" s="11">
        <v>9918</v>
      </c>
      <c r="X79" s="11">
        <v>10000</v>
      </c>
      <c r="Y79" s="11">
        <v>7807</v>
      </c>
      <c r="Z79" s="11">
        <v>8539</v>
      </c>
      <c r="AA79" s="11">
        <v>10000</v>
      </c>
      <c r="AB79" s="11">
        <v>10000</v>
      </c>
      <c r="AC79" s="11">
        <v>10000</v>
      </c>
      <c r="AD79" s="11">
        <f t="shared" si="37"/>
        <v>10000</v>
      </c>
      <c r="AE79" s="11">
        <v>10000</v>
      </c>
      <c r="AF79" s="11">
        <v>4982</v>
      </c>
      <c r="AG79" s="11">
        <v>7400</v>
      </c>
      <c r="AH79" s="11">
        <v>6976</v>
      </c>
      <c r="AI79" s="11">
        <v>4489</v>
      </c>
      <c r="AJ79" s="11">
        <v>4843</v>
      </c>
      <c r="AK79" s="11">
        <v>4081</v>
      </c>
      <c r="AL79" s="11">
        <v>0</v>
      </c>
      <c r="AM79" s="11">
        <f t="shared" si="37"/>
        <v>0</v>
      </c>
      <c r="AO79" s="16">
        <f t="shared" si="38"/>
        <v>268131</v>
      </c>
      <c r="AP79" s="16">
        <f t="shared" si="39"/>
        <v>814850.10900000005</v>
      </c>
      <c r="AR79" s="17"/>
    </row>
    <row r="80" spans="1:44" x14ac:dyDescent="0.2">
      <c r="B80" s="56"/>
      <c r="C80" s="1" t="s">
        <v>34</v>
      </c>
      <c r="D80" s="1" t="s">
        <v>17</v>
      </c>
      <c r="E80" s="1">
        <v>3.0390000000000001</v>
      </c>
      <c r="I80" s="11">
        <v>0</v>
      </c>
      <c r="J80" s="11">
        <v>0</v>
      </c>
      <c r="K80" s="11">
        <f t="shared" si="37"/>
        <v>0</v>
      </c>
      <c r="L80" s="11">
        <f t="shared" si="37"/>
        <v>0</v>
      </c>
      <c r="M80" s="11">
        <f t="shared" si="37"/>
        <v>0</v>
      </c>
      <c r="N80" s="11">
        <v>9026</v>
      </c>
      <c r="O80" s="11">
        <v>15000</v>
      </c>
      <c r="P80" s="11">
        <f t="shared" si="37"/>
        <v>15000</v>
      </c>
      <c r="Q80" s="11">
        <f t="shared" si="37"/>
        <v>15000</v>
      </c>
      <c r="R80" s="11">
        <f t="shared" si="37"/>
        <v>15000</v>
      </c>
      <c r="S80" s="11">
        <f t="shared" si="37"/>
        <v>15000</v>
      </c>
      <c r="T80" s="11">
        <f t="shared" si="37"/>
        <v>15000</v>
      </c>
      <c r="U80" s="11">
        <f t="shared" si="37"/>
        <v>15000</v>
      </c>
      <c r="V80" s="11">
        <v>0</v>
      </c>
      <c r="W80" s="11">
        <v>0</v>
      </c>
      <c r="X80" s="11">
        <v>0</v>
      </c>
      <c r="Y80" s="11">
        <v>0</v>
      </c>
      <c r="Z80" s="11">
        <f t="shared" si="37"/>
        <v>0</v>
      </c>
      <c r="AA80" s="11">
        <f t="shared" si="37"/>
        <v>0</v>
      </c>
      <c r="AB80" s="11">
        <f t="shared" si="37"/>
        <v>0</v>
      </c>
      <c r="AC80" s="11">
        <f t="shared" si="37"/>
        <v>0</v>
      </c>
      <c r="AD80" s="11">
        <f t="shared" si="37"/>
        <v>0</v>
      </c>
      <c r="AE80" s="11">
        <f t="shared" si="37"/>
        <v>0</v>
      </c>
      <c r="AF80" s="11">
        <f t="shared" si="37"/>
        <v>0</v>
      </c>
      <c r="AG80" s="11">
        <f t="shared" si="37"/>
        <v>0</v>
      </c>
      <c r="AH80" s="11">
        <f t="shared" si="37"/>
        <v>0</v>
      </c>
      <c r="AI80" s="11">
        <f t="shared" si="37"/>
        <v>0</v>
      </c>
      <c r="AJ80" s="11">
        <f t="shared" si="37"/>
        <v>0</v>
      </c>
      <c r="AK80" s="11">
        <f t="shared" si="37"/>
        <v>0</v>
      </c>
      <c r="AL80" s="11">
        <f t="shared" si="37"/>
        <v>0</v>
      </c>
      <c r="AM80" s="11">
        <f t="shared" si="37"/>
        <v>0</v>
      </c>
      <c r="AO80" s="16">
        <f t="shared" si="38"/>
        <v>114026</v>
      </c>
      <c r="AP80" s="16">
        <f t="shared" si="39"/>
        <v>346525.01400000002</v>
      </c>
      <c r="AR80" s="17"/>
    </row>
    <row r="81" spans="2:44" x14ac:dyDescent="0.2">
      <c r="B81" s="56"/>
      <c r="C81" s="1" t="s">
        <v>33</v>
      </c>
      <c r="D81" s="1" t="s">
        <v>14</v>
      </c>
      <c r="E81" s="1">
        <v>3.0390000000000001</v>
      </c>
      <c r="I81" s="11">
        <v>0</v>
      </c>
      <c r="J81" s="11">
        <f t="shared" ref="J81:J89" si="41">I81</f>
        <v>0</v>
      </c>
      <c r="K81" s="11">
        <f t="shared" si="37"/>
        <v>0</v>
      </c>
      <c r="L81" s="11">
        <f t="shared" si="37"/>
        <v>0</v>
      </c>
      <c r="M81" s="11">
        <f t="shared" si="37"/>
        <v>0</v>
      </c>
      <c r="N81" s="11">
        <f t="shared" si="37"/>
        <v>0</v>
      </c>
      <c r="O81" s="11">
        <f t="shared" si="37"/>
        <v>0</v>
      </c>
      <c r="P81" s="11">
        <f t="shared" si="37"/>
        <v>0</v>
      </c>
      <c r="Q81" s="11">
        <f t="shared" si="37"/>
        <v>0</v>
      </c>
      <c r="R81" s="11">
        <f t="shared" si="37"/>
        <v>0</v>
      </c>
      <c r="S81" s="11">
        <f t="shared" si="37"/>
        <v>0</v>
      </c>
      <c r="T81" s="11">
        <f t="shared" si="37"/>
        <v>0</v>
      </c>
      <c r="U81" s="11">
        <f t="shared" si="37"/>
        <v>0</v>
      </c>
      <c r="V81" s="11">
        <f t="shared" si="37"/>
        <v>0</v>
      </c>
      <c r="W81" s="11">
        <f t="shared" si="37"/>
        <v>0</v>
      </c>
      <c r="X81" s="11">
        <f t="shared" si="37"/>
        <v>0</v>
      </c>
      <c r="Y81" s="11">
        <f t="shared" si="37"/>
        <v>0</v>
      </c>
      <c r="Z81" s="11">
        <f t="shared" si="37"/>
        <v>0</v>
      </c>
      <c r="AA81" s="11">
        <f t="shared" si="37"/>
        <v>0</v>
      </c>
      <c r="AB81" s="11">
        <f t="shared" si="37"/>
        <v>0</v>
      </c>
      <c r="AC81" s="11">
        <f t="shared" si="37"/>
        <v>0</v>
      </c>
      <c r="AD81" s="11">
        <f t="shared" si="37"/>
        <v>0</v>
      </c>
      <c r="AE81" s="11">
        <f t="shared" si="37"/>
        <v>0</v>
      </c>
      <c r="AF81" s="11">
        <f t="shared" si="37"/>
        <v>0</v>
      </c>
      <c r="AG81" s="11">
        <f t="shared" si="37"/>
        <v>0</v>
      </c>
      <c r="AH81" s="11">
        <f t="shared" si="37"/>
        <v>0</v>
      </c>
      <c r="AI81" s="11">
        <f t="shared" si="37"/>
        <v>0</v>
      </c>
      <c r="AJ81" s="11">
        <f t="shared" si="37"/>
        <v>0</v>
      </c>
      <c r="AK81" s="11">
        <f t="shared" si="37"/>
        <v>0</v>
      </c>
      <c r="AL81" s="11">
        <f t="shared" si="37"/>
        <v>0</v>
      </c>
      <c r="AM81" s="11">
        <f t="shared" si="37"/>
        <v>0</v>
      </c>
      <c r="AO81" s="16">
        <f t="shared" si="38"/>
        <v>0</v>
      </c>
      <c r="AP81" s="16">
        <f t="shared" si="39"/>
        <v>0</v>
      </c>
      <c r="AR81" s="17"/>
    </row>
    <row r="82" spans="2:44" x14ac:dyDescent="0.2">
      <c r="B82" s="56"/>
      <c r="C82" s="1" t="s">
        <v>108</v>
      </c>
      <c r="D82" s="1" t="s">
        <v>109</v>
      </c>
      <c r="E82" s="1">
        <v>3.0390000000000001</v>
      </c>
      <c r="I82" s="11">
        <v>0</v>
      </c>
      <c r="J82" s="11">
        <f t="shared" si="41"/>
        <v>0</v>
      </c>
      <c r="K82" s="11">
        <f t="shared" si="37"/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si="38"/>
        <v>0</v>
      </c>
      <c r="AP82" s="16">
        <f t="shared" si="39"/>
        <v>0</v>
      </c>
      <c r="AR82" s="17"/>
    </row>
    <row r="83" spans="2:44" x14ac:dyDescent="0.2">
      <c r="B83" s="56"/>
      <c r="C83" s="1" t="s">
        <v>36</v>
      </c>
      <c r="D83" s="1" t="s">
        <v>26</v>
      </c>
      <c r="E83" s="1">
        <v>3.0390000000000001</v>
      </c>
      <c r="I83" s="11">
        <v>0</v>
      </c>
      <c r="J83" s="11">
        <f t="shared" si="41"/>
        <v>0</v>
      </c>
      <c r="K83" s="11">
        <f t="shared" si="37"/>
        <v>0</v>
      </c>
      <c r="L83" s="11">
        <f t="shared" si="37"/>
        <v>0</v>
      </c>
      <c r="M83" s="11">
        <f t="shared" si="37"/>
        <v>0</v>
      </c>
      <c r="N83" s="11">
        <f t="shared" si="37"/>
        <v>0</v>
      </c>
      <c r="O83" s="11">
        <f t="shared" si="37"/>
        <v>0</v>
      </c>
      <c r="P83" s="11">
        <f t="shared" si="37"/>
        <v>0</v>
      </c>
      <c r="Q83" s="11">
        <f t="shared" si="37"/>
        <v>0</v>
      </c>
      <c r="R83" s="11">
        <f t="shared" si="37"/>
        <v>0</v>
      </c>
      <c r="S83" s="11">
        <f t="shared" si="37"/>
        <v>0</v>
      </c>
      <c r="T83" s="11">
        <f t="shared" si="37"/>
        <v>0</v>
      </c>
      <c r="U83" s="11">
        <f t="shared" si="37"/>
        <v>0</v>
      </c>
      <c r="V83" s="11">
        <f t="shared" si="37"/>
        <v>0</v>
      </c>
      <c r="W83" s="11">
        <f t="shared" si="37"/>
        <v>0</v>
      </c>
      <c r="X83" s="11">
        <f t="shared" si="37"/>
        <v>0</v>
      </c>
      <c r="Y83" s="11">
        <f t="shared" si="37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82</v>
      </c>
      <c r="D84" s="1" t="s">
        <v>41</v>
      </c>
      <c r="E84" s="1">
        <v>3.0390000000000001</v>
      </c>
      <c r="I84" s="11">
        <v>0</v>
      </c>
      <c r="J84" s="11">
        <f t="shared" si="41"/>
        <v>0</v>
      </c>
      <c r="K84" s="11">
        <f t="shared" si="37"/>
        <v>0</v>
      </c>
      <c r="L84" s="11">
        <f t="shared" si="37"/>
        <v>0</v>
      </c>
      <c r="M84" s="11">
        <f t="shared" si="37"/>
        <v>0</v>
      </c>
      <c r="N84" s="11">
        <v>10000</v>
      </c>
      <c r="O84" s="11">
        <f t="shared" si="37"/>
        <v>10000</v>
      </c>
      <c r="P84" s="11">
        <f t="shared" si="37"/>
        <v>10000</v>
      </c>
      <c r="Q84" s="11">
        <f t="shared" si="37"/>
        <v>10000</v>
      </c>
      <c r="R84" s="11">
        <f t="shared" si="37"/>
        <v>10000</v>
      </c>
      <c r="S84" s="11">
        <f t="shared" si="37"/>
        <v>10000</v>
      </c>
      <c r="T84" s="11">
        <f t="shared" si="37"/>
        <v>10000</v>
      </c>
      <c r="U84" s="11">
        <f t="shared" si="37"/>
        <v>10000</v>
      </c>
      <c r="V84" s="11">
        <f t="shared" si="37"/>
        <v>10000</v>
      </c>
      <c r="W84" s="11">
        <v>0</v>
      </c>
      <c r="X84" s="11">
        <v>1712</v>
      </c>
      <c r="Y84" s="11">
        <v>0</v>
      </c>
      <c r="Z84" s="11">
        <f t="shared" si="37"/>
        <v>0</v>
      </c>
      <c r="AA84" s="11">
        <v>5007</v>
      </c>
      <c r="AB84" s="11">
        <v>3813</v>
      </c>
      <c r="AC84" s="11">
        <v>4522</v>
      </c>
      <c r="AD84" s="11">
        <v>2967</v>
      </c>
      <c r="AE84" s="11">
        <v>949</v>
      </c>
      <c r="AF84" s="11">
        <v>0</v>
      </c>
      <c r="AG84" s="11">
        <f t="shared" si="37"/>
        <v>0</v>
      </c>
      <c r="AH84" s="11">
        <f t="shared" si="37"/>
        <v>0</v>
      </c>
      <c r="AI84" s="11">
        <f t="shared" si="37"/>
        <v>0</v>
      </c>
      <c r="AJ84" s="11">
        <f t="shared" si="37"/>
        <v>0</v>
      </c>
      <c r="AK84" s="11">
        <f t="shared" si="37"/>
        <v>0</v>
      </c>
      <c r="AL84" s="11">
        <f t="shared" si="37"/>
        <v>0</v>
      </c>
      <c r="AM84" s="11">
        <f t="shared" si="37"/>
        <v>0</v>
      </c>
      <c r="AO84" s="16">
        <f t="shared" si="38"/>
        <v>108970</v>
      </c>
      <c r="AP84" s="16">
        <f t="shared" si="39"/>
        <v>331159.83</v>
      </c>
      <c r="AR84" s="17"/>
    </row>
    <row r="85" spans="2:44" x14ac:dyDescent="0.2">
      <c r="B85" s="56"/>
      <c r="C85" s="1" t="s">
        <v>123</v>
      </c>
      <c r="D85" s="1" t="s">
        <v>43</v>
      </c>
      <c r="E85" s="1">
        <v>3.0390000000000001</v>
      </c>
      <c r="I85" s="11">
        <v>0</v>
      </c>
      <c r="J85" s="11">
        <f t="shared" si="41"/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f t="shared" si="37"/>
        <v>0</v>
      </c>
      <c r="O85" s="11">
        <f t="shared" si="37"/>
        <v>0</v>
      </c>
      <c r="P85" s="11">
        <f t="shared" si="37"/>
        <v>0</v>
      </c>
      <c r="Q85" s="11">
        <f t="shared" si="37"/>
        <v>0</v>
      </c>
      <c r="R85" s="11">
        <f t="shared" si="37"/>
        <v>0</v>
      </c>
      <c r="S85" s="11">
        <f t="shared" si="37"/>
        <v>0</v>
      </c>
      <c r="T85" s="11">
        <f t="shared" si="37"/>
        <v>0</v>
      </c>
      <c r="U85" s="11">
        <f t="shared" si="37"/>
        <v>0</v>
      </c>
      <c r="V85" s="11">
        <f t="shared" si="37"/>
        <v>0</v>
      </c>
      <c r="W85" s="11">
        <f t="shared" si="37"/>
        <v>0</v>
      </c>
      <c r="X85" s="11">
        <f t="shared" si="37"/>
        <v>0</v>
      </c>
      <c r="Y85" s="11">
        <f t="shared" si="37"/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0</v>
      </c>
      <c r="AP85" s="16">
        <f t="shared" si="39"/>
        <v>0</v>
      </c>
      <c r="AR85" s="17"/>
    </row>
    <row r="86" spans="2:44" x14ac:dyDescent="0.2">
      <c r="B86" s="56"/>
      <c r="C86" s="1" t="s">
        <v>37</v>
      </c>
      <c r="D86" s="1" t="s">
        <v>27</v>
      </c>
      <c r="E86" s="1">
        <v>3.0390000000000001</v>
      </c>
      <c r="I86" s="11">
        <v>0</v>
      </c>
      <c r="J86" s="11">
        <f t="shared" si="41"/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ref="K86:AM89" si="42">S86</f>
        <v>0</v>
      </c>
      <c r="U86" s="11">
        <f t="shared" si="42"/>
        <v>0</v>
      </c>
      <c r="V86" s="11">
        <f t="shared" si="42"/>
        <v>0</v>
      </c>
      <c r="W86" s="11">
        <f t="shared" si="42"/>
        <v>0</v>
      </c>
      <c r="X86" s="11">
        <f t="shared" si="42"/>
        <v>0</v>
      </c>
      <c r="Y86" s="11">
        <f t="shared" si="42"/>
        <v>0</v>
      </c>
      <c r="Z86" s="11">
        <f t="shared" si="42"/>
        <v>0</v>
      </c>
      <c r="AA86" s="11">
        <f t="shared" si="42"/>
        <v>0</v>
      </c>
      <c r="AB86" s="11">
        <f t="shared" si="42"/>
        <v>0</v>
      </c>
      <c r="AC86" s="11">
        <f t="shared" si="42"/>
        <v>0</v>
      </c>
      <c r="AD86" s="11">
        <f t="shared" si="42"/>
        <v>0</v>
      </c>
      <c r="AE86" s="11">
        <f t="shared" si="42"/>
        <v>0</v>
      </c>
      <c r="AF86" s="11">
        <f t="shared" si="42"/>
        <v>0</v>
      </c>
      <c r="AG86" s="11">
        <f t="shared" si="42"/>
        <v>0</v>
      </c>
      <c r="AH86" s="11">
        <f t="shared" si="42"/>
        <v>0</v>
      </c>
      <c r="AI86" s="11">
        <f t="shared" si="42"/>
        <v>0</v>
      </c>
      <c r="AJ86" s="11">
        <f t="shared" si="42"/>
        <v>0</v>
      </c>
      <c r="AK86" s="11">
        <f t="shared" si="42"/>
        <v>0</v>
      </c>
      <c r="AL86" s="11">
        <f t="shared" si="42"/>
        <v>0</v>
      </c>
      <c r="AM86" s="11">
        <f t="shared" si="42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86</v>
      </c>
      <c r="D87" s="1" t="s">
        <v>53</v>
      </c>
      <c r="E87" s="1">
        <v>3.0390000000000001</v>
      </c>
      <c r="I87" s="11">
        <v>0</v>
      </c>
      <c r="J87" s="11">
        <f t="shared" si="41"/>
        <v>0</v>
      </c>
      <c r="K87" s="11">
        <f t="shared" si="42"/>
        <v>0</v>
      </c>
      <c r="L87" s="11">
        <f t="shared" si="42"/>
        <v>0</v>
      </c>
      <c r="M87" s="11">
        <f t="shared" si="42"/>
        <v>0</v>
      </c>
      <c r="N87" s="11">
        <f t="shared" si="42"/>
        <v>0</v>
      </c>
      <c r="O87" s="11">
        <f t="shared" si="42"/>
        <v>0</v>
      </c>
      <c r="P87" s="11">
        <f t="shared" si="42"/>
        <v>0</v>
      </c>
      <c r="Q87" s="11">
        <f t="shared" si="42"/>
        <v>0</v>
      </c>
      <c r="R87" s="11">
        <f t="shared" si="42"/>
        <v>0</v>
      </c>
      <c r="S87" s="11">
        <f t="shared" si="42"/>
        <v>0</v>
      </c>
      <c r="T87" s="11">
        <f t="shared" si="42"/>
        <v>0</v>
      </c>
      <c r="U87" s="11">
        <f t="shared" si="42"/>
        <v>0</v>
      </c>
      <c r="V87" s="11">
        <f t="shared" si="42"/>
        <v>0</v>
      </c>
      <c r="W87" s="11">
        <f t="shared" si="42"/>
        <v>0</v>
      </c>
      <c r="X87" s="11">
        <f t="shared" si="42"/>
        <v>0</v>
      </c>
      <c r="Y87" s="11">
        <f t="shared" si="42"/>
        <v>0</v>
      </c>
      <c r="Z87" s="11">
        <f t="shared" si="42"/>
        <v>0</v>
      </c>
      <c r="AA87" s="11">
        <f t="shared" si="42"/>
        <v>0</v>
      </c>
      <c r="AB87" s="11">
        <f t="shared" si="42"/>
        <v>0</v>
      </c>
      <c r="AC87" s="11">
        <f t="shared" si="42"/>
        <v>0</v>
      </c>
      <c r="AD87" s="11">
        <f t="shared" si="42"/>
        <v>0</v>
      </c>
      <c r="AE87" s="11">
        <f t="shared" si="42"/>
        <v>0</v>
      </c>
      <c r="AF87" s="11">
        <f t="shared" si="42"/>
        <v>0</v>
      </c>
      <c r="AG87" s="11">
        <f t="shared" si="42"/>
        <v>0</v>
      </c>
      <c r="AH87" s="11">
        <f t="shared" si="42"/>
        <v>0</v>
      </c>
      <c r="AI87" s="11">
        <f t="shared" si="42"/>
        <v>0</v>
      </c>
      <c r="AJ87" s="11">
        <f t="shared" si="42"/>
        <v>0</v>
      </c>
      <c r="AK87" s="11">
        <f t="shared" si="42"/>
        <v>0</v>
      </c>
      <c r="AL87" s="11">
        <f t="shared" si="42"/>
        <v>0</v>
      </c>
      <c r="AM87" s="11">
        <f t="shared" si="42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54</v>
      </c>
      <c r="D88" s="1" t="s">
        <v>55</v>
      </c>
      <c r="E88" s="1">
        <v>3.0390000000000001</v>
      </c>
      <c r="I88" s="11">
        <v>0</v>
      </c>
      <c r="J88" s="11">
        <f t="shared" si="41"/>
        <v>0</v>
      </c>
      <c r="K88" s="11">
        <f t="shared" si="42"/>
        <v>0</v>
      </c>
      <c r="L88" s="11">
        <f t="shared" si="42"/>
        <v>0</v>
      </c>
      <c r="M88" s="11">
        <f t="shared" si="42"/>
        <v>0</v>
      </c>
      <c r="N88" s="11">
        <f t="shared" si="42"/>
        <v>0</v>
      </c>
      <c r="O88" s="11">
        <f t="shared" si="42"/>
        <v>0</v>
      </c>
      <c r="P88" s="11">
        <f t="shared" si="42"/>
        <v>0</v>
      </c>
      <c r="Q88" s="11">
        <f t="shared" si="42"/>
        <v>0</v>
      </c>
      <c r="R88" s="11">
        <f t="shared" si="42"/>
        <v>0</v>
      </c>
      <c r="S88" s="11">
        <f t="shared" si="42"/>
        <v>0</v>
      </c>
      <c r="T88" s="11">
        <f t="shared" si="42"/>
        <v>0</v>
      </c>
      <c r="U88" s="11">
        <f t="shared" si="42"/>
        <v>0</v>
      </c>
      <c r="V88" s="11">
        <f t="shared" si="42"/>
        <v>0</v>
      </c>
      <c r="W88" s="11">
        <f t="shared" si="42"/>
        <v>0</v>
      </c>
      <c r="X88" s="11">
        <f t="shared" si="42"/>
        <v>0</v>
      </c>
      <c r="Y88" s="11">
        <f t="shared" si="42"/>
        <v>0</v>
      </c>
      <c r="Z88" s="11">
        <f t="shared" si="42"/>
        <v>0</v>
      </c>
      <c r="AA88" s="11">
        <f t="shared" si="42"/>
        <v>0</v>
      </c>
      <c r="AB88" s="11">
        <f t="shared" si="42"/>
        <v>0</v>
      </c>
      <c r="AC88" s="11">
        <f t="shared" si="42"/>
        <v>0</v>
      </c>
      <c r="AD88" s="11">
        <f t="shared" si="42"/>
        <v>0</v>
      </c>
      <c r="AE88" s="11">
        <f t="shared" si="42"/>
        <v>0</v>
      </c>
      <c r="AF88" s="11">
        <f t="shared" si="42"/>
        <v>0</v>
      </c>
      <c r="AG88" s="11">
        <f t="shared" si="42"/>
        <v>0</v>
      </c>
      <c r="AH88" s="11">
        <f t="shared" si="42"/>
        <v>0</v>
      </c>
      <c r="AI88" s="11">
        <f t="shared" si="42"/>
        <v>0</v>
      </c>
      <c r="AJ88" s="11">
        <f t="shared" si="42"/>
        <v>0</v>
      </c>
      <c r="AK88" s="11">
        <f t="shared" si="42"/>
        <v>0</v>
      </c>
      <c r="AL88" s="11">
        <f t="shared" si="42"/>
        <v>0</v>
      </c>
      <c r="AM88" s="11">
        <f t="shared" si="42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44</v>
      </c>
      <c r="D89" s="1" t="s">
        <v>45</v>
      </c>
      <c r="E89" s="1">
        <v>3.0390000000000001</v>
      </c>
      <c r="I89" s="11">
        <v>0</v>
      </c>
      <c r="J89" s="11">
        <f t="shared" si="41"/>
        <v>0</v>
      </c>
      <c r="K89" s="11">
        <f t="shared" si="42"/>
        <v>0</v>
      </c>
      <c r="L89" s="11">
        <f t="shared" si="42"/>
        <v>0</v>
      </c>
      <c r="M89" s="11">
        <f t="shared" si="42"/>
        <v>0</v>
      </c>
      <c r="N89" s="11">
        <v>5000</v>
      </c>
      <c r="O89" s="11">
        <f t="shared" si="42"/>
        <v>5000</v>
      </c>
      <c r="P89" s="11">
        <f t="shared" si="42"/>
        <v>5000</v>
      </c>
      <c r="Q89" s="11">
        <f t="shared" si="42"/>
        <v>5000</v>
      </c>
      <c r="R89" s="11">
        <f t="shared" si="42"/>
        <v>5000</v>
      </c>
      <c r="S89" s="11">
        <f t="shared" si="42"/>
        <v>5000</v>
      </c>
      <c r="T89" s="11">
        <f t="shared" si="42"/>
        <v>5000</v>
      </c>
      <c r="U89" s="11">
        <f t="shared" si="42"/>
        <v>5000</v>
      </c>
      <c r="V89" s="11">
        <f t="shared" si="42"/>
        <v>5000</v>
      </c>
      <c r="W89" s="11">
        <v>0</v>
      </c>
      <c r="X89" s="11">
        <f t="shared" si="42"/>
        <v>0</v>
      </c>
      <c r="Y89" s="11">
        <f t="shared" si="42"/>
        <v>0</v>
      </c>
      <c r="Z89" s="11">
        <f t="shared" si="42"/>
        <v>0</v>
      </c>
      <c r="AA89" s="11">
        <f t="shared" si="42"/>
        <v>0</v>
      </c>
      <c r="AB89" s="11">
        <f t="shared" si="42"/>
        <v>0</v>
      </c>
      <c r="AC89" s="11">
        <f t="shared" si="42"/>
        <v>0</v>
      </c>
      <c r="AD89" s="11">
        <f t="shared" si="42"/>
        <v>0</v>
      </c>
      <c r="AE89" s="11">
        <f t="shared" si="42"/>
        <v>0</v>
      </c>
      <c r="AF89" s="11">
        <f t="shared" si="42"/>
        <v>0</v>
      </c>
      <c r="AG89" s="11">
        <f t="shared" si="42"/>
        <v>0</v>
      </c>
      <c r="AH89" s="11">
        <f t="shared" si="42"/>
        <v>0</v>
      </c>
      <c r="AI89" s="11">
        <f t="shared" si="42"/>
        <v>0</v>
      </c>
      <c r="AJ89" s="11">
        <f t="shared" si="42"/>
        <v>0</v>
      </c>
      <c r="AK89" s="11">
        <f t="shared" si="42"/>
        <v>0</v>
      </c>
      <c r="AL89" s="11">
        <f t="shared" si="42"/>
        <v>0</v>
      </c>
      <c r="AM89" s="11">
        <f t="shared" si="42"/>
        <v>0</v>
      </c>
      <c r="AO89" s="16">
        <f t="shared" si="38"/>
        <v>45000</v>
      </c>
      <c r="AP89" s="16">
        <f t="shared" si="39"/>
        <v>136755</v>
      </c>
      <c r="AR89" s="17"/>
    </row>
    <row r="90" spans="2:44" x14ac:dyDescent="0.2">
      <c r="B90" s="56"/>
      <c r="C90" s="1" t="s">
        <v>38</v>
      </c>
      <c r="D90" s="1" t="s">
        <v>18</v>
      </c>
      <c r="E90" s="1">
        <v>3.0390000000000001</v>
      </c>
      <c r="I90" s="11">
        <v>4012</v>
      </c>
      <c r="J90" s="11">
        <v>0</v>
      </c>
      <c r="K90" s="11">
        <v>0</v>
      </c>
      <c r="L90" s="11">
        <v>0</v>
      </c>
      <c r="M90" s="11">
        <f t="shared" ref="M90:AM90" si="43">L90</f>
        <v>0</v>
      </c>
      <c r="N90" s="11">
        <f t="shared" si="43"/>
        <v>0</v>
      </c>
      <c r="O90" s="11">
        <f t="shared" si="43"/>
        <v>0</v>
      </c>
      <c r="P90" s="11">
        <f t="shared" si="43"/>
        <v>0</v>
      </c>
      <c r="Q90" s="11">
        <f t="shared" si="43"/>
        <v>0</v>
      </c>
      <c r="R90" s="11">
        <f t="shared" si="43"/>
        <v>0</v>
      </c>
      <c r="S90" s="11">
        <f t="shared" si="43"/>
        <v>0</v>
      </c>
      <c r="T90" s="11">
        <f t="shared" si="43"/>
        <v>0</v>
      </c>
      <c r="U90" s="11">
        <f t="shared" si="43"/>
        <v>0</v>
      </c>
      <c r="V90" s="11">
        <f t="shared" si="43"/>
        <v>0</v>
      </c>
      <c r="W90" s="11">
        <f t="shared" si="43"/>
        <v>0</v>
      </c>
      <c r="X90" s="11">
        <f t="shared" si="43"/>
        <v>0</v>
      </c>
      <c r="Y90" s="11">
        <f t="shared" si="43"/>
        <v>0</v>
      </c>
      <c r="Z90" s="11">
        <f t="shared" si="43"/>
        <v>0</v>
      </c>
      <c r="AA90" s="11">
        <f t="shared" si="43"/>
        <v>0</v>
      </c>
      <c r="AB90" s="11">
        <f t="shared" si="43"/>
        <v>0</v>
      </c>
      <c r="AC90" s="11">
        <f t="shared" si="43"/>
        <v>0</v>
      </c>
      <c r="AD90" s="11">
        <f t="shared" si="43"/>
        <v>0</v>
      </c>
      <c r="AE90" s="11">
        <f t="shared" si="43"/>
        <v>0</v>
      </c>
      <c r="AF90" s="11">
        <f t="shared" si="43"/>
        <v>0</v>
      </c>
      <c r="AG90" s="11">
        <f t="shared" si="43"/>
        <v>0</v>
      </c>
      <c r="AH90" s="11">
        <f t="shared" si="43"/>
        <v>0</v>
      </c>
      <c r="AI90" s="11">
        <f t="shared" si="43"/>
        <v>0</v>
      </c>
      <c r="AJ90" s="11">
        <f t="shared" si="43"/>
        <v>0</v>
      </c>
      <c r="AK90" s="11">
        <f t="shared" si="43"/>
        <v>0</v>
      </c>
      <c r="AL90" s="11">
        <f t="shared" si="43"/>
        <v>0</v>
      </c>
      <c r="AM90" s="11">
        <f t="shared" si="43"/>
        <v>0</v>
      </c>
      <c r="AO90" s="64">
        <f t="shared" si="38"/>
        <v>4012</v>
      </c>
      <c r="AP90" s="64">
        <f t="shared" si="39"/>
        <v>12192.468000000001</v>
      </c>
      <c r="AR90" s="17"/>
    </row>
    <row r="91" spans="2:44" x14ac:dyDescent="0.2">
      <c r="B91" s="56"/>
      <c r="C91" s="1" t="s">
        <v>57</v>
      </c>
      <c r="D91" s="1" t="s">
        <v>56</v>
      </c>
      <c r="E91" s="1">
        <v>3.0390000000000001</v>
      </c>
      <c r="I91" s="59">
        <v>0</v>
      </c>
      <c r="J91" s="59">
        <f t="shared" ref="J91:R91" si="44">I91</f>
        <v>0</v>
      </c>
      <c r="K91" s="59">
        <f t="shared" si="44"/>
        <v>0</v>
      </c>
      <c r="L91" s="59">
        <f t="shared" si="44"/>
        <v>0</v>
      </c>
      <c r="M91" s="59">
        <f t="shared" si="44"/>
        <v>0</v>
      </c>
      <c r="N91" s="59">
        <f t="shared" si="44"/>
        <v>0</v>
      </c>
      <c r="O91" s="59">
        <f t="shared" si="44"/>
        <v>0</v>
      </c>
      <c r="P91" s="59">
        <f t="shared" si="44"/>
        <v>0</v>
      </c>
      <c r="Q91" s="59">
        <f t="shared" si="44"/>
        <v>0</v>
      </c>
      <c r="R91" s="59">
        <f t="shared" si="44"/>
        <v>0</v>
      </c>
      <c r="S91" s="59">
        <f t="shared" ref="S91:AE91" si="45">R91</f>
        <v>0</v>
      </c>
      <c r="T91" s="59">
        <f t="shared" si="45"/>
        <v>0</v>
      </c>
      <c r="U91" s="59">
        <f t="shared" si="45"/>
        <v>0</v>
      </c>
      <c r="V91" s="59">
        <f t="shared" si="45"/>
        <v>0</v>
      </c>
      <c r="W91" s="59">
        <f t="shared" si="45"/>
        <v>0</v>
      </c>
      <c r="X91" s="59">
        <f t="shared" si="45"/>
        <v>0</v>
      </c>
      <c r="Y91" s="59">
        <f t="shared" si="45"/>
        <v>0</v>
      </c>
      <c r="Z91" s="59">
        <f t="shared" si="45"/>
        <v>0</v>
      </c>
      <c r="AA91" s="59">
        <f t="shared" si="45"/>
        <v>0</v>
      </c>
      <c r="AB91" s="59">
        <f t="shared" si="45"/>
        <v>0</v>
      </c>
      <c r="AC91" s="59">
        <f t="shared" si="45"/>
        <v>0</v>
      </c>
      <c r="AD91" s="59">
        <f t="shared" si="45"/>
        <v>0</v>
      </c>
      <c r="AE91" s="59">
        <f t="shared" si="45"/>
        <v>0</v>
      </c>
      <c r="AF91" s="59">
        <f t="shared" ref="AF91:AM91" si="46">AE91</f>
        <v>0</v>
      </c>
      <c r="AG91" s="59">
        <f t="shared" si="46"/>
        <v>0</v>
      </c>
      <c r="AH91" s="59">
        <f t="shared" si="46"/>
        <v>0</v>
      </c>
      <c r="AI91" s="59">
        <f t="shared" si="46"/>
        <v>0</v>
      </c>
      <c r="AJ91" s="59">
        <f t="shared" si="46"/>
        <v>0</v>
      </c>
      <c r="AK91" s="59">
        <f t="shared" si="46"/>
        <v>0</v>
      </c>
      <c r="AL91" s="59">
        <f t="shared" si="46"/>
        <v>0</v>
      </c>
      <c r="AM91" s="59">
        <f t="shared" si="46"/>
        <v>0</v>
      </c>
      <c r="AO91" s="60">
        <f t="shared" si="38"/>
        <v>0</v>
      </c>
      <c r="AP91" s="60">
        <f t="shared" si="39"/>
        <v>0</v>
      </c>
      <c r="AR91" s="17"/>
    </row>
    <row r="92" spans="2:44" x14ac:dyDescent="0.2">
      <c r="I92" s="58">
        <f t="shared" ref="I92:AM92" si="47">SUM(I77:I91)</f>
        <v>4012</v>
      </c>
      <c r="J92" s="58">
        <f t="shared" si="47"/>
        <v>4297</v>
      </c>
      <c r="K92" s="58">
        <f t="shared" si="47"/>
        <v>4066</v>
      </c>
      <c r="L92" s="58">
        <f t="shared" si="47"/>
        <v>5067</v>
      </c>
      <c r="M92" s="58">
        <f t="shared" si="47"/>
        <v>4651</v>
      </c>
      <c r="N92" s="58">
        <f t="shared" si="47"/>
        <v>39026</v>
      </c>
      <c r="O92" s="58">
        <f t="shared" si="47"/>
        <v>45000</v>
      </c>
      <c r="P92" s="58">
        <f t="shared" si="47"/>
        <v>45000</v>
      </c>
      <c r="Q92" s="58">
        <f t="shared" si="47"/>
        <v>45000</v>
      </c>
      <c r="R92" s="58">
        <f t="shared" si="47"/>
        <v>45000</v>
      </c>
      <c r="S92" s="58">
        <f t="shared" si="47"/>
        <v>45000</v>
      </c>
      <c r="T92" s="58">
        <f t="shared" si="47"/>
        <v>45000</v>
      </c>
      <c r="U92" s="58">
        <f t="shared" si="47"/>
        <v>45000</v>
      </c>
      <c r="V92" s="58">
        <f t="shared" si="47"/>
        <v>26015</v>
      </c>
      <c r="W92" s="58">
        <f t="shared" si="47"/>
        <v>9918</v>
      </c>
      <c r="X92" s="58">
        <f t="shared" si="47"/>
        <v>11712</v>
      </c>
      <c r="Y92" s="58">
        <f t="shared" si="47"/>
        <v>7807</v>
      </c>
      <c r="Z92" s="58">
        <f t="shared" si="47"/>
        <v>8539</v>
      </c>
      <c r="AA92" s="58">
        <f t="shared" si="47"/>
        <v>15007</v>
      </c>
      <c r="AB92" s="58">
        <f t="shared" si="47"/>
        <v>13813</v>
      </c>
      <c r="AC92" s="58">
        <f t="shared" si="47"/>
        <v>14522</v>
      </c>
      <c r="AD92" s="58">
        <f t="shared" si="47"/>
        <v>12967</v>
      </c>
      <c r="AE92" s="58">
        <f t="shared" si="47"/>
        <v>10949</v>
      </c>
      <c r="AF92" s="58">
        <f t="shared" si="47"/>
        <v>4982</v>
      </c>
      <c r="AG92" s="58">
        <f t="shared" si="47"/>
        <v>7400</v>
      </c>
      <c r="AH92" s="58">
        <f t="shared" si="47"/>
        <v>6976</v>
      </c>
      <c r="AI92" s="58">
        <f t="shared" si="47"/>
        <v>4489</v>
      </c>
      <c r="AJ92" s="58">
        <f t="shared" si="47"/>
        <v>4843</v>
      </c>
      <c r="AK92" s="58">
        <f t="shared" si="47"/>
        <v>4081</v>
      </c>
      <c r="AL92" s="58">
        <f t="shared" si="47"/>
        <v>0</v>
      </c>
      <c r="AM92" s="58">
        <f t="shared" si="47"/>
        <v>0</v>
      </c>
      <c r="AO92" s="20">
        <f>SUM(AO77:AO91)</f>
        <v>540139</v>
      </c>
      <c r="AP92" s="20">
        <f>SUM(AP77:AP91)</f>
        <v>1641482.4210000003</v>
      </c>
    </row>
    <row r="93" spans="2:44" hidden="1" x14ac:dyDescent="0.2"/>
    <row r="94" spans="2:44" hidden="1" x14ac:dyDescent="0.2">
      <c r="B94" s="61" t="s">
        <v>95</v>
      </c>
    </row>
    <row r="95" spans="2:44" hidden="1" x14ac:dyDescent="0.2">
      <c r="C95" s="1" t="s">
        <v>96</v>
      </c>
      <c r="D95" s="1" t="s">
        <v>97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O95" s="16">
        <f>SUM(I95:AN95)</f>
        <v>0</v>
      </c>
      <c r="AP95" s="16">
        <f>SUM(I95:AM95)*E95</f>
        <v>0</v>
      </c>
    </row>
    <row r="96" spans="2:44" hidden="1" x14ac:dyDescent="0.2"/>
    <row r="97" spans="2:42" hidden="1" x14ac:dyDescent="0.2">
      <c r="B97" s="61" t="s">
        <v>95</v>
      </c>
    </row>
    <row r="98" spans="2:42" hidden="1" x14ac:dyDescent="0.2">
      <c r="C98" s="1" t="s">
        <v>96</v>
      </c>
      <c r="D98" s="1" t="s">
        <v>97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O98" s="16">
        <f>SUM(I98:AN98)</f>
        <v>0</v>
      </c>
      <c r="AP98" s="16">
        <f>SUM(I98:AM98)*E98</f>
        <v>0</v>
      </c>
    </row>
    <row r="99" spans="2:42" hidden="1" x14ac:dyDescent="0.2"/>
    <row r="100" spans="2:42" hidden="1" x14ac:dyDescent="0.2">
      <c r="B100" s="61" t="s">
        <v>95</v>
      </c>
    </row>
    <row r="101" spans="2:42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2" hidden="1" x14ac:dyDescent="0.2"/>
    <row r="103" spans="2:42" hidden="1" x14ac:dyDescent="0.2">
      <c r="B103" s="61" t="s">
        <v>95</v>
      </c>
    </row>
    <row r="104" spans="2:42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6" spans="2:42" x14ac:dyDescent="0.2">
      <c r="AK106" s="136" t="s">
        <v>79</v>
      </c>
      <c r="AL106" s="137"/>
      <c r="AM106" s="137"/>
      <c r="AN106" s="137"/>
      <c r="AO106" s="137"/>
      <c r="AP106" s="138"/>
    </row>
    <row r="107" spans="2:42" x14ac:dyDescent="0.2">
      <c r="AK107" s="68"/>
      <c r="AL107" s="69"/>
      <c r="AM107" s="69"/>
      <c r="AN107" s="69"/>
      <c r="AO107" s="78" t="s">
        <v>2</v>
      </c>
      <c r="AP107" s="79" t="s">
        <v>102</v>
      </c>
    </row>
    <row r="108" spans="2:42" x14ac:dyDescent="0.2">
      <c r="AK108" s="80" t="s">
        <v>60</v>
      </c>
      <c r="AL108" s="27"/>
      <c r="AM108" s="27"/>
      <c r="AN108" s="27"/>
      <c r="AO108" s="64">
        <f>AO17</f>
        <v>620000</v>
      </c>
      <c r="AP108" s="71">
        <f>AP17</f>
        <v>1488619.9999999998</v>
      </c>
    </row>
    <row r="109" spans="2:42" x14ac:dyDescent="0.2">
      <c r="AK109" s="70" t="s">
        <v>62</v>
      </c>
      <c r="AL109" s="27"/>
      <c r="AM109" s="27"/>
      <c r="AN109" s="27"/>
      <c r="AO109" s="64">
        <f>AO34</f>
        <v>745000</v>
      </c>
      <c r="AP109" s="71">
        <f>AP34</f>
        <v>2140757.5</v>
      </c>
    </row>
    <row r="110" spans="2:42" x14ac:dyDescent="0.2">
      <c r="AK110" s="70" t="s">
        <v>67</v>
      </c>
      <c r="AL110" s="27"/>
      <c r="AM110" s="27"/>
      <c r="AN110" s="27"/>
      <c r="AO110" s="72">
        <f>SUM(AO36:AO41)</f>
        <v>0</v>
      </c>
      <c r="AP110" s="73">
        <f>SUM(AP36:AP41)</f>
        <v>0</v>
      </c>
    </row>
    <row r="111" spans="2:42" x14ac:dyDescent="0.2">
      <c r="AK111" s="70"/>
      <c r="AL111" s="27"/>
      <c r="AM111" s="27"/>
      <c r="AN111" s="27"/>
      <c r="AO111" s="27"/>
      <c r="AP111" s="74"/>
    </row>
    <row r="112" spans="2:42" x14ac:dyDescent="0.2">
      <c r="AK112" s="70" t="s">
        <v>105</v>
      </c>
      <c r="AL112" s="27"/>
      <c r="AM112" s="27"/>
      <c r="AN112" s="27"/>
      <c r="AO112" s="64">
        <f>AO62</f>
        <v>816612.39</v>
      </c>
      <c r="AP112" s="71">
        <f>AP62</f>
        <v>81661.239000000001</v>
      </c>
    </row>
    <row r="113" spans="37:44" x14ac:dyDescent="0.2">
      <c r="AK113" s="70" t="s">
        <v>73</v>
      </c>
      <c r="AL113" s="27"/>
      <c r="AM113" s="27"/>
      <c r="AN113" s="27"/>
      <c r="AO113" s="72">
        <f>SUM(AO64:AO70)</f>
        <v>0</v>
      </c>
      <c r="AP113" s="73">
        <f>SUM(AP64:AP70)</f>
        <v>0</v>
      </c>
    </row>
    <row r="114" spans="37:44" x14ac:dyDescent="0.2">
      <c r="AK114" s="70"/>
      <c r="AL114" s="27"/>
      <c r="AM114" s="27"/>
      <c r="AN114" s="27"/>
      <c r="AO114" s="27"/>
      <c r="AP114" s="74"/>
    </row>
    <row r="115" spans="37:44" x14ac:dyDescent="0.2">
      <c r="AK115" s="70" t="s">
        <v>106</v>
      </c>
      <c r="AL115" s="27"/>
      <c r="AM115" s="27"/>
      <c r="AN115" s="27"/>
      <c r="AO115" s="72">
        <f>SUM(AO76:AO104)-AO92</f>
        <v>540139</v>
      </c>
      <c r="AP115" s="75">
        <f>SUM(AP76:AP104)-AP92</f>
        <v>1641482.4210000003</v>
      </c>
    </row>
    <row r="116" spans="37:44" x14ac:dyDescent="0.2">
      <c r="AK116" s="70" t="s">
        <v>116</v>
      </c>
      <c r="AL116" s="27"/>
      <c r="AM116" s="27"/>
      <c r="AN116" s="27"/>
      <c r="AO116" s="64">
        <f>AO74</f>
        <v>816672.13000000012</v>
      </c>
      <c r="AP116" s="71">
        <f>AP74</f>
        <v>2069556.3179999997</v>
      </c>
    </row>
    <row r="117" spans="37:44" x14ac:dyDescent="0.2">
      <c r="AK117" s="70" t="s">
        <v>118</v>
      </c>
      <c r="AL117" s="27"/>
      <c r="AM117" s="27"/>
      <c r="AN117" s="27"/>
      <c r="AO117" s="64">
        <f>+(MAX((SUM(AO74:AO104)-AO92),SUM(AO62:AO70)+SUM(AQ62:AQ70),SUM(AO34:AO42,AO17)))</f>
        <v>1395000</v>
      </c>
      <c r="AP117" s="71">
        <f>AO117*G74</f>
        <v>55800</v>
      </c>
      <c r="AR117" s="16"/>
    </row>
    <row r="118" spans="37:44" x14ac:dyDescent="0.2">
      <c r="AK118" s="70" t="s">
        <v>117</v>
      </c>
      <c r="AL118" s="27"/>
      <c r="AM118" s="27"/>
      <c r="AN118" s="27"/>
      <c r="AO118" s="64"/>
      <c r="AP118" s="71">
        <f>AP116+AP117</f>
        <v>2125356.318</v>
      </c>
      <c r="AR118" s="16"/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/>
      <c r="AL120" s="27" t="s">
        <v>77</v>
      </c>
      <c r="AM120" s="27"/>
      <c r="AN120" s="27"/>
      <c r="AO120" s="64">
        <f>AQ62</f>
        <v>8248.61</v>
      </c>
      <c r="AP120" s="74"/>
    </row>
    <row r="121" spans="37:44" x14ac:dyDescent="0.2">
      <c r="AK121" s="70"/>
      <c r="AL121" s="27" t="s">
        <v>78</v>
      </c>
      <c r="AM121" s="27"/>
      <c r="AN121" s="27"/>
      <c r="AO121" s="64">
        <f>-AO61</f>
        <v>0</v>
      </c>
      <c r="AP121" s="74"/>
    </row>
    <row r="122" spans="37:44" x14ac:dyDescent="0.2">
      <c r="AK122" s="76"/>
      <c r="AL122" s="97" t="s">
        <v>12</v>
      </c>
      <c r="AM122" s="97"/>
      <c r="AN122" s="97"/>
      <c r="AO122" s="98">
        <f>SUM(AO108:AO110)-SUM(AO115:AO116)-AO121-AO120</f>
        <v>-59.740000000121654</v>
      </c>
      <c r="AP122" s="99"/>
    </row>
    <row r="123" spans="37:44" x14ac:dyDescent="0.2">
      <c r="AK123" s="27"/>
      <c r="AL123" s="27"/>
      <c r="AM123" s="27"/>
      <c r="AN123" s="27"/>
      <c r="AO123" s="27"/>
      <c r="AP123" s="27"/>
    </row>
    <row r="124" spans="37:44" x14ac:dyDescent="0.2">
      <c r="AK124" s="27"/>
      <c r="AL124" s="27"/>
      <c r="AM124" s="27"/>
      <c r="AN124" s="27"/>
      <c r="AO124" s="27"/>
      <c r="AP124" s="27"/>
    </row>
  </sheetData>
  <mergeCells count="1">
    <mergeCell ref="AK106:AP106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4"/>
  <sheetViews>
    <sheetView topLeftCell="A4" zoomScale="90" workbookViewId="0">
      <pane xSplit="8" ySplit="4" topLeftCell="I14" activePane="bottomRight" state="frozen"/>
      <selection activeCell="A4" sqref="A4"/>
      <selection pane="topRight" activeCell="I4" sqref="I4"/>
      <selection pane="bottomLeft" activeCell="A8" sqref="A8"/>
      <selection pane="bottomRight" activeCell="K24" sqref="K24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8" width="7.6640625" style="1" customWidth="1"/>
    <col min="39" max="39" width="7.6640625" style="1" hidden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126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f>AL13</f>
        <v>10000</v>
      </c>
      <c r="AO13" s="16">
        <f t="shared" si="2"/>
        <v>310000</v>
      </c>
      <c r="AP13" s="16">
        <f t="shared" si="3"/>
        <v>744309.99999999988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10000</v>
      </c>
      <c r="AO17" s="20">
        <f>SUM(AO10:AO16)</f>
        <v>610000</v>
      </c>
      <c r="AP17" s="20">
        <f>SUM(AP10:AP16)</f>
        <v>1464609.9999999998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M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v>11500</v>
      </c>
      <c r="AD20" s="16">
        <f t="shared" si="8"/>
        <v>11500</v>
      </c>
      <c r="AE20" s="16">
        <f t="shared" si="8"/>
        <v>11500</v>
      </c>
      <c r="AF20" s="16">
        <f t="shared" si="8"/>
        <v>11500</v>
      </c>
      <c r="AG20" s="16">
        <f t="shared" si="8"/>
        <v>11500</v>
      </c>
      <c r="AH20" s="16">
        <f t="shared" si="8"/>
        <v>11500</v>
      </c>
      <c r="AI20" s="16">
        <f t="shared" si="8"/>
        <v>11500</v>
      </c>
      <c r="AJ20" s="16">
        <f t="shared" si="8"/>
        <v>11500</v>
      </c>
      <c r="AK20" s="16">
        <f t="shared" si="8"/>
        <v>11500</v>
      </c>
      <c r="AL20" s="16">
        <f t="shared" si="8"/>
        <v>11500</v>
      </c>
      <c r="AM20" s="16">
        <f t="shared" si="8"/>
        <v>11500</v>
      </c>
      <c r="AO20" s="16">
        <f t="shared" ref="AO20:AO27" si="9">SUM(I20:AN20)</f>
        <v>456500</v>
      </c>
      <c r="AP20" s="16">
        <f t="shared" ref="AP20:AP27" si="10">SUM(I20:AM20)*E20+SUM(I20:AM20)*F20+SUM(I20:AM20)*G20</f>
        <v>1311752.75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8500</v>
      </c>
      <c r="AO28" s="16"/>
      <c r="AP28" s="16"/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20000</v>
      </c>
      <c r="AD34" s="58">
        <f t="shared" si="17"/>
        <v>20000</v>
      </c>
      <c r="AE34" s="58">
        <f t="shared" si="17"/>
        <v>20000</v>
      </c>
      <c r="AF34" s="58">
        <f t="shared" si="17"/>
        <v>20000</v>
      </c>
      <c r="AG34" s="58">
        <f t="shared" si="17"/>
        <v>20000</v>
      </c>
      <c r="AH34" s="58">
        <f t="shared" si="17"/>
        <v>20000</v>
      </c>
      <c r="AI34" s="58">
        <f t="shared" si="17"/>
        <v>20000</v>
      </c>
      <c r="AJ34" s="58">
        <f t="shared" si="17"/>
        <v>20000</v>
      </c>
      <c r="AK34" s="58">
        <f t="shared" si="17"/>
        <v>20000</v>
      </c>
      <c r="AL34" s="58">
        <f t="shared" si="17"/>
        <v>20000</v>
      </c>
      <c r="AM34" s="58">
        <f t="shared" si="17"/>
        <v>20000</v>
      </c>
      <c r="AO34" s="20">
        <f>SUM(AO20:AO33)</f>
        <v>456500</v>
      </c>
      <c r="AP34" s="20">
        <f>SUM(AP20:AP33)</f>
        <v>1311752.75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127</v>
      </c>
      <c r="D46" s="102" t="s">
        <v>128</v>
      </c>
      <c r="E46" s="104">
        <v>0.1</v>
      </c>
      <c r="F46" s="105">
        <v>0.01</v>
      </c>
      <c r="I46" s="103">
        <f t="shared" ref="I46:AJ46" si="18">I20-I77</f>
        <v>16500</v>
      </c>
      <c r="J46" s="103">
        <f t="shared" si="18"/>
        <v>12665</v>
      </c>
      <c r="K46" s="103">
        <f t="shared" si="18"/>
        <v>16500</v>
      </c>
      <c r="L46" s="103">
        <f t="shared" si="18"/>
        <v>16500</v>
      </c>
      <c r="M46" s="103">
        <f t="shared" si="18"/>
        <v>16500</v>
      </c>
      <c r="N46" s="103">
        <f t="shared" si="18"/>
        <v>16500</v>
      </c>
      <c r="O46" s="103">
        <f t="shared" si="18"/>
        <v>16500</v>
      </c>
      <c r="P46" s="103">
        <f t="shared" si="18"/>
        <v>16500</v>
      </c>
      <c r="Q46" s="103">
        <f t="shared" si="18"/>
        <v>16500</v>
      </c>
      <c r="R46" s="103">
        <f t="shared" si="18"/>
        <v>16500</v>
      </c>
      <c r="S46" s="103">
        <f t="shared" si="18"/>
        <v>16500</v>
      </c>
      <c r="T46" s="103">
        <f t="shared" si="18"/>
        <v>16500</v>
      </c>
      <c r="U46" s="103">
        <f t="shared" si="18"/>
        <v>16500</v>
      </c>
      <c r="V46" s="103">
        <f t="shared" si="18"/>
        <v>16500</v>
      </c>
      <c r="W46" s="103">
        <f t="shared" si="18"/>
        <v>16500</v>
      </c>
      <c r="X46" s="103">
        <f t="shared" si="18"/>
        <v>16500</v>
      </c>
      <c r="Y46" s="103">
        <f t="shared" si="18"/>
        <v>16500</v>
      </c>
      <c r="Z46" s="103">
        <f t="shared" si="18"/>
        <v>16500</v>
      </c>
      <c r="AA46" s="103">
        <f t="shared" si="18"/>
        <v>16500</v>
      </c>
      <c r="AB46" s="103">
        <f t="shared" si="18"/>
        <v>16500</v>
      </c>
      <c r="AC46" s="103">
        <f t="shared" si="18"/>
        <v>11500</v>
      </c>
      <c r="AD46" s="103">
        <f t="shared" si="18"/>
        <v>11500</v>
      </c>
      <c r="AE46" s="103">
        <f t="shared" si="18"/>
        <v>11500</v>
      </c>
      <c r="AF46" s="103">
        <f t="shared" si="18"/>
        <v>11500</v>
      </c>
      <c r="AG46" s="103">
        <f t="shared" si="18"/>
        <v>11500</v>
      </c>
      <c r="AH46" s="103">
        <f t="shared" si="18"/>
        <v>11500</v>
      </c>
      <c r="AI46" s="103">
        <f t="shared" si="18"/>
        <v>11500</v>
      </c>
      <c r="AJ46" s="103">
        <f t="shared" si="18"/>
        <v>11500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413983.35</v>
      </c>
      <c r="AP46" s="107">
        <f t="shared" ref="AP46:AP61" si="20">AO46*E46</f>
        <v>41398.334999999999</v>
      </c>
      <c r="AQ46" s="106">
        <f t="shared" ref="AQ46:AQ61" si="21">SUM(I46:AM46)*F46</f>
        <v>4181.6499999999996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I21-I78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 t="shared" ref="I48:AM48" si="23">I11+I28-I79</f>
        <v>276</v>
      </c>
      <c r="J48" s="103">
        <f t="shared" si="23"/>
        <v>0</v>
      </c>
      <c r="K48" s="103">
        <f t="shared" si="23"/>
        <v>1239</v>
      </c>
      <c r="L48" s="103">
        <f t="shared" si="23"/>
        <v>1239</v>
      </c>
      <c r="M48" s="103">
        <f t="shared" si="23"/>
        <v>1239</v>
      </c>
      <c r="N48" s="103">
        <f t="shared" si="23"/>
        <v>1239</v>
      </c>
      <c r="O48" s="103">
        <f t="shared" si="23"/>
        <v>1239</v>
      </c>
      <c r="P48" s="103">
        <f t="shared" si="23"/>
        <v>1239</v>
      </c>
      <c r="Q48" s="103">
        <f t="shared" si="23"/>
        <v>1239</v>
      </c>
      <c r="R48" s="103">
        <f t="shared" si="23"/>
        <v>1239</v>
      </c>
      <c r="S48" s="103">
        <f t="shared" si="23"/>
        <v>1239</v>
      </c>
      <c r="T48" s="103">
        <f t="shared" si="23"/>
        <v>1239</v>
      </c>
      <c r="U48" s="103">
        <f t="shared" si="23"/>
        <v>1239</v>
      </c>
      <c r="V48" s="103">
        <f t="shared" si="23"/>
        <v>1239</v>
      </c>
      <c r="W48" s="103">
        <f t="shared" si="23"/>
        <v>1239</v>
      </c>
      <c r="X48" s="103">
        <f t="shared" si="23"/>
        <v>1239</v>
      </c>
      <c r="Y48" s="103">
        <f t="shared" si="23"/>
        <v>1239</v>
      </c>
      <c r="Z48" s="103">
        <f t="shared" si="23"/>
        <v>1239</v>
      </c>
      <c r="AA48" s="103">
        <f t="shared" si="23"/>
        <v>1239</v>
      </c>
      <c r="AB48" s="103">
        <f t="shared" si="23"/>
        <v>1239</v>
      </c>
      <c r="AC48" s="103">
        <f t="shared" si="23"/>
        <v>1239</v>
      </c>
      <c r="AD48" s="103">
        <f t="shared" si="23"/>
        <v>1239</v>
      </c>
      <c r="AE48" s="103">
        <f t="shared" si="23"/>
        <v>1239</v>
      </c>
      <c r="AF48" s="103">
        <f t="shared" si="23"/>
        <v>1239</v>
      </c>
      <c r="AG48" s="103">
        <f t="shared" si="23"/>
        <v>1239</v>
      </c>
      <c r="AH48" s="103">
        <f t="shared" si="23"/>
        <v>1239</v>
      </c>
      <c r="AI48" s="103">
        <f t="shared" si="23"/>
        <v>1239</v>
      </c>
      <c r="AJ48" s="103">
        <f t="shared" si="23"/>
        <v>1239</v>
      </c>
      <c r="AK48" s="103">
        <f t="shared" si="23"/>
        <v>1239</v>
      </c>
      <c r="AL48" s="103">
        <f t="shared" si="23"/>
        <v>1239</v>
      </c>
      <c r="AM48" s="103">
        <f t="shared" si="23"/>
        <v>1239</v>
      </c>
      <c r="AO48" s="106">
        <f t="shared" si="19"/>
        <v>35844.93</v>
      </c>
      <c r="AP48" s="107">
        <f t="shared" si="20"/>
        <v>3584.4930000000004</v>
      </c>
      <c r="AQ48" s="106">
        <f t="shared" si="21"/>
        <v>362.07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I23-I80</f>
        <v>0</v>
      </c>
      <c r="J49" s="103">
        <f t="shared" si="24"/>
        <v>0</v>
      </c>
      <c r="K49" s="103">
        <f t="shared" si="24"/>
        <v>0</v>
      </c>
      <c r="L49" s="103">
        <f t="shared" si="24"/>
        <v>0</v>
      </c>
      <c r="M49" s="103">
        <f t="shared" si="24"/>
        <v>0</v>
      </c>
      <c r="N49" s="103">
        <v>0</v>
      </c>
      <c r="O49" s="103"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0</v>
      </c>
      <c r="W49" s="103">
        <f t="shared" si="24"/>
        <v>0</v>
      </c>
      <c r="X49" s="103">
        <f t="shared" si="24"/>
        <v>0</v>
      </c>
      <c r="Y49" s="103">
        <f t="shared" si="24"/>
        <v>0</v>
      </c>
      <c r="Z49" s="103">
        <f t="shared" si="24"/>
        <v>0</v>
      </c>
      <c r="AA49" s="103">
        <f t="shared" si="24"/>
        <v>0</v>
      </c>
      <c r="AB49" s="103">
        <f t="shared" si="24"/>
        <v>0</v>
      </c>
      <c r="AC49" s="103">
        <f t="shared" si="24"/>
        <v>0</v>
      </c>
      <c r="AD49" s="103">
        <f t="shared" si="24"/>
        <v>0</v>
      </c>
      <c r="AE49" s="103">
        <f t="shared" si="24"/>
        <v>0</v>
      </c>
      <c r="AF49" s="103">
        <f t="shared" si="24"/>
        <v>0</v>
      </c>
      <c r="AG49" s="103">
        <f t="shared" si="24"/>
        <v>0</v>
      </c>
      <c r="AH49" s="103">
        <f t="shared" si="24"/>
        <v>0</v>
      </c>
      <c r="AI49" s="103">
        <f t="shared" si="24"/>
        <v>0</v>
      </c>
      <c r="AJ49" s="103">
        <f t="shared" si="24"/>
        <v>0</v>
      </c>
      <c r="AK49" s="103">
        <f t="shared" si="24"/>
        <v>0</v>
      </c>
      <c r="AL49" s="103">
        <f t="shared" si="24"/>
        <v>0</v>
      </c>
      <c r="AM49" s="103">
        <f t="shared" si="24"/>
        <v>0</v>
      </c>
      <c r="AO49" s="106">
        <f t="shared" si="19"/>
        <v>0</v>
      </c>
      <c r="AP49" s="107">
        <f t="shared" si="20"/>
        <v>0</v>
      </c>
      <c r="AQ49" s="106">
        <f t="shared" si="21"/>
        <v>0</v>
      </c>
    </row>
    <row r="50" spans="2:43" s="102" customFormat="1" x14ac:dyDescent="0.2">
      <c r="C50" s="102" t="s">
        <v>130</v>
      </c>
      <c r="D50" s="102" t="s">
        <v>132</v>
      </c>
      <c r="E50" s="104">
        <v>0.08</v>
      </c>
      <c r="F50" s="108">
        <v>5.0000000000000001E-3</v>
      </c>
      <c r="I50" s="103">
        <f t="shared" ref="I50:AM50" si="25">I10-I81</f>
        <v>10000</v>
      </c>
      <c r="J50" s="103">
        <f t="shared" si="25"/>
        <v>10000</v>
      </c>
      <c r="K50" s="103">
        <f t="shared" si="25"/>
        <v>10000</v>
      </c>
      <c r="L50" s="103">
        <f t="shared" si="25"/>
        <v>10000</v>
      </c>
      <c r="M50" s="103">
        <f t="shared" si="25"/>
        <v>10000</v>
      </c>
      <c r="N50" s="103">
        <f t="shared" si="25"/>
        <v>10000</v>
      </c>
      <c r="O50" s="103">
        <f t="shared" si="25"/>
        <v>10000</v>
      </c>
      <c r="P50" s="103">
        <f t="shared" si="25"/>
        <v>10000</v>
      </c>
      <c r="Q50" s="103">
        <f t="shared" si="25"/>
        <v>10000</v>
      </c>
      <c r="R50" s="103">
        <f t="shared" si="25"/>
        <v>10000</v>
      </c>
      <c r="S50" s="103">
        <f t="shared" si="25"/>
        <v>10000</v>
      </c>
      <c r="T50" s="103">
        <f t="shared" si="25"/>
        <v>10000</v>
      </c>
      <c r="U50" s="103">
        <f t="shared" si="25"/>
        <v>10000</v>
      </c>
      <c r="V50" s="103">
        <f t="shared" si="25"/>
        <v>10000</v>
      </c>
      <c r="W50" s="103">
        <f t="shared" si="25"/>
        <v>10000</v>
      </c>
      <c r="X50" s="103">
        <f t="shared" si="25"/>
        <v>10000</v>
      </c>
      <c r="Y50" s="103">
        <f t="shared" si="25"/>
        <v>10000</v>
      </c>
      <c r="Z50" s="103">
        <f t="shared" si="25"/>
        <v>10000</v>
      </c>
      <c r="AA50" s="103">
        <f t="shared" si="25"/>
        <v>10000</v>
      </c>
      <c r="AB50" s="103">
        <f t="shared" si="25"/>
        <v>10000</v>
      </c>
      <c r="AC50" s="103">
        <f t="shared" si="25"/>
        <v>10000</v>
      </c>
      <c r="AD50" s="103">
        <f t="shared" si="25"/>
        <v>10000</v>
      </c>
      <c r="AE50" s="103">
        <f t="shared" si="25"/>
        <v>10000</v>
      </c>
      <c r="AF50" s="103">
        <f t="shared" si="25"/>
        <v>10000</v>
      </c>
      <c r="AG50" s="103">
        <f t="shared" si="25"/>
        <v>10000</v>
      </c>
      <c r="AH50" s="103">
        <f t="shared" si="25"/>
        <v>10000</v>
      </c>
      <c r="AI50" s="103">
        <f t="shared" si="25"/>
        <v>10000</v>
      </c>
      <c r="AJ50" s="103">
        <f t="shared" si="25"/>
        <v>10000</v>
      </c>
      <c r="AK50" s="103">
        <f t="shared" si="25"/>
        <v>10000</v>
      </c>
      <c r="AL50" s="103">
        <f t="shared" si="25"/>
        <v>10000</v>
      </c>
      <c r="AM50" s="103">
        <f t="shared" si="25"/>
        <v>0</v>
      </c>
      <c r="AO50" s="106">
        <f t="shared" si="19"/>
        <v>298500</v>
      </c>
      <c r="AP50" s="107">
        <f t="shared" si="20"/>
        <v>23880</v>
      </c>
      <c r="AQ50" s="106">
        <f t="shared" si="21"/>
        <v>1500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I12+I24-I83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123</v>
      </c>
      <c r="D53" s="102" t="s">
        <v>41</v>
      </c>
      <c r="E53" s="104">
        <v>0.1</v>
      </c>
      <c r="F53" s="105">
        <v>0.01</v>
      </c>
      <c r="I53" s="103">
        <f>I13+I25-I84</f>
        <v>10000</v>
      </c>
      <c r="J53" s="103">
        <f t="shared" ref="J53:AL53" si="27">J13+J25-J84</f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10000</v>
      </c>
      <c r="O53" s="103">
        <f t="shared" si="27"/>
        <v>10000</v>
      </c>
      <c r="P53" s="103">
        <f t="shared" si="27"/>
        <v>10000</v>
      </c>
      <c r="Q53" s="103">
        <f t="shared" si="27"/>
        <v>10000</v>
      </c>
      <c r="R53" s="103">
        <f t="shared" si="27"/>
        <v>10000</v>
      </c>
      <c r="S53" s="103">
        <f t="shared" si="27"/>
        <v>10000</v>
      </c>
      <c r="T53" s="103">
        <f t="shared" si="27"/>
        <v>10000</v>
      </c>
      <c r="U53" s="103">
        <f t="shared" si="27"/>
        <v>10000</v>
      </c>
      <c r="V53" s="103">
        <f t="shared" si="27"/>
        <v>10000</v>
      </c>
      <c r="W53" s="103">
        <f t="shared" si="27"/>
        <v>10000</v>
      </c>
      <c r="X53" s="103">
        <f t="shared" si="27"/>
        <v>10000</v>
      </c>
      <c r="Y53" s="103">
        <f t="shared" si="27"/>
        <v>10000</v>
      </c>
      <c r="Z53" s="103">
        <f t="shared" si="27"/>
        <v>10000</v>
      </c>
      <c r="AA53" s="103">
        <f t="shared" si="27"/>
        <v>10000</v>
      </c>
      <c r="AB53" s="103">
        <f t="shared" si="27"/>
        <v>10000</v>
      </c>
      <c r="AC53" s="103">
        <f t="shared" si="27"/>
        <v>10000</v>
      </c>
      <c r="AD53" s="103">
        <f t="shared" si="27"/>
        <v>10000</v>
      </c>
      <c r="AE53" s="103">
        <f t="shared" si="27"/>
        <v>10000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>AM13+AM25-AM84</f>
        <v>10000</v>
      </c>
      <c r="AO53" s="106">
        <f t="shared" si="19"/>
        <v>306900</v>
      </c>
      <c r="AP53" s="107">
        <f t="shared" si="20"/>
        <v>30690</v>
      </c>
      <c r="AQ53" s="106">
        <f t="shared" si="21"/>
        <v>3100</v>
      </c>
    </row>
    <row r="54" spans="2:43" s="102" customFormat="1" x14ac:dyDescent="0.2">
      <c r="C54" s="102" t="s">
        <v>82</v>
      </c>
      <c r="D54" s="102" t="s">
        <v>43</v>
      </c>
      <c r="E54" s="104">
        <v>0.1</v>
      </c>
      <c r="F54" s="105">
        <v>0.01</v>
      </c>
      <c r="I54" s="103">
        <f t="shared" ref="I54:AM54" si="28">I14+I26-I85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I27-I86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I29-I87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I30-I88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19"/>
        <v>0</v>
      </c>
      <c r="AP58" s="107">
        <f t="shared" si="20"/>
        <v>0</v>
      </c>
      <c r="AQ58" s="106">
        <f t="shared" si="21"/>
        <v>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v>0</v>
      </c>
      <c r="J59" s="103">
        <f t="shared" ref="J59:AM59" si="33">J16+J32-J90</f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0</v>
      </c>
      <c r="AP59" s="107">
        <f t="shared" si="20"/>
        <v>0</v>
      </c>
      <c r="AQ59" s="106">
        <f t="shared" si="21"/>
        <v>0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I33-I91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36776</v>
      </c>
      <c r="J62" s="112">
        <f t="shared" si="35"/>
        <v>32665</v>
      </c>
      <c r="K62" s="112">
        <f t="shared" si="35"/>
        <v>37739</v>
      </c>
      <c r="L62" s="112">
        <f t="shared" si="35"/>
        <v>37739</v>
      </c>
      <c r="M62" s="112">
        <f t="shared" si="35"/>
        <v>37739</v>
      </c>
      <c r="N62" s="112">
        <f t="shared" si="35"/>
        <v>37739</v>
      </c>
      <c r="O62" s="112">
        <f t="shared" si="35"/>
        <v>37739</v>
      </c>
      <c r="P62" s="112">
        <f t="shared" si="35"/>
        <v>37739</v>
      </c>
      <c r="Q62" s="112">
        <f t="shared" si="35"/>
        <v>37739</v>
      </c>
      <c r="R62" s="112">
        <f t="shared" si="35"/>
        <v>37739</v>
      </c>
      <c r="S62" s="112">
        <f t="shared" si="35"/>
        <v>37739</v>
      </c>
      <c r="T62" s="112">
        <f t="shared" si="35"/>
        <v>37739</v>
      </c>
      <c r="U62" s="112">
        <f t="shared" si="35"/>
        <v>37739</v>
      </c>
      <c r="V62" s="112">
        <f t="shared" si="35"/>
        <v>37739</v>
      </c>
      <c r="W62" s="112">
        <f t="shared" si="35"/>
        <v>37739</v>
      </c>
      <c r="X62" s="112">
        <f t="shared" si="35"/>
        <v>37739</v>
      </c>
      <c r="Y62" s="112">
        <f t="shared" si="35"/>
        <v>37739</v>
      </c>
      <c r="Z62" s="112">
        <f t="shared" si="35"/>
        <v>37739</v>
      </c>
      <c r="AA62" s="112">
        <f t="shared" si="35"/>
        <v>37739</v>
      </c>
      <c r="AB62" s="112">
        <f t="shared" si="35"/>
        <v>37739</v>
      </c>
      <c r="AC62" s="112">
        <f t="shared" si="35"/>
        <v>32739</v>
      </c>
      <c r="AD62" s="112">
        <f t="shared" si="35"/>
        <v>32739</v>
      </c>
      <c r="AE62" s="112">
        <f t="shared" si="35"/>
        <v>32739</v>
      </c>
      <c r="AF62" s="112">
        <f t="shared" si="35"/>
        <v>32739</v>
      </c>
      <c r="AG62" s="112">
        <f t="shared" si="35"/>
        <v>32739</v>
      </c>
      <c r="AH62" s="112">
        <f t="shared" si="35"/>
        <v>32739</v>
      </c>
      <c r="AI62" s="112">
        <f t="shared" si="35"/>
        <v>32739</v>
      </c>
      <c r="AJ62" s="112">
        <f t="shared" si="35"/>
        <v>32739</v>
      </c>
      <c r="AK62" s="112">
        <f t="shared" si="35"/>
        <v>21239</v>
      </c>
      <c r="AL62" s="112">
        <f t="shared" si="35"/>
        <v>21239</v>
      </c>
      <c r="AM62" s="112">
        <f t="shared" si="35"/>
        <v>11239</v>
      </c>
      <c r="AO62" s="112">
        <f>SUM(AO46:AO61)</f>
        <v>1055228.28</v>
      </c>
      <c r="AP62" s="113">
        <f>SUM(AP46:AP61)</f>
        <v>99552.828000000009</v>
      </c>
      <c r="AQ62" s="112">
        <f>SUM(AQ46:AQ61)</f>
        <v>9143.7199999999993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4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4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4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4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4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4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4" s="102" customFormat="1" x14ac:dyDescent="0.2"/>
    <row r="72" spans="1:44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4" x14ac:dyDescent="0.2">
      <c r="A73" s="5"/>
      <c r="B73" s="95" t="s">
        <v>113</v>
      </c>
    </row>
    <row r="74" spans="1:44" s="102" customFormat="1" x14ac:dyDescent="0.2">
      <c r="C74" s="102" t="s">
        <v>90</v>
      </c>
      <c r="D74" s="102" t="s">
        <v>91</v>
      </c>
      <c r="G74" s="102">
        <v>0.04</v>
      </c>
      <c r="I74" s="106">
        <f>I62-(I46*$F46+I47*$F47+I48*$F48+I49*$F49+I50*$F50+I52*$F52+I53*$F53+I54*$F54+I55*$F55+I56*$F56+I57*$F57+I58*$F58+I59*$F59+I60*$F60+I51*$F51)-I61*$F61-I92-I95-I98-I101-I104+I92</f>
        <v>36458.239999999998</v>
      </c>
      <c r="J74" s="106">
        <f>J62-(J46*$F46+J47*$F47+J48*$F48+J49*$F49+J50*$F50+J52*$F52+J53*$F53+J54*$F54+J55*$F55+J56*$F56+J57*$F57+J58*$F58+J59*$F59+J60*$F60+J51*$F51)-J61*$F61-J92-J95-J98-J101-J104+J92</f>
        <v>32388.35</v>
      </c>
      <c r="K74" s="106">
        <f>K62-(K46*$F46+K47*$F47+K48*$F48+K49*$F49+K50*$F50+K52*$F52+K53*$F53+K54*$F54+K55*$F55+K56*$F56+K57*$F57+K58*$F58+K59*$F59+K60*$F60+K51*$F51)-K61*$F61-K92-K95-K98-K101-K104+K92</f>
        <v>37411.61</v>
      </c>
      <c r="L74" s="106">
        <f>L62-(L46*$F46+L47*$F47+L48*$F48+L49*$F49+L50*$F50+L52*$F52+L53*$F53+L54*$F54+L55*$F55+L56*$F56+L57*$F57+L58*$F58+L59*$F59+L60*$F60+L51*$F51)-L61*$F61-L92-L95-L98-L101-L104+L92</f>
        <v>37411.61</v>
      </c>
      <c r="M74" s="106">
        <f>M62-(M46*$F46+M47*$F47+M48*$F48+M49*$F49+M50*$F50+M52*$F52+M53*$F53+M54*$F54+M55*$F55+M56*$F56+M57*$F57+M58*$F58+M59*$F59+M60*$F60+M51*$F51)-M61*$F61-M92-M95-M98-M101-M104+M92</f>
        <v>37411.61</v>
      </c>
      <c r="N74" s="106">
        <v>5974</v>
      </c>
      <c r="O74" s="106">
        <f t="shared" ref="O74:AM74" si="36">O62-(O46*$F46+O47*$F47+O48*$F48+O49*$F49+O50*$F50+O52*$F52+O53*$F53+O54*$F54+O55*$F55+O56*$F56+O57*$F57+O58*$F58+O59*$F59+O60*$F60+O51*$F51)-O61*$F61-O92-O95-O98-O101-O104+O92</f>
        <v>37411.61</v>
      </c>
      <c r="P74" s="106">
        <f t="shared" si="36"/>
        <v>37411.61</v>
      </c>
      <c r="Q74" s="106">
        <f t="shared" si="36"/>
        <v>37411.61</v>
      </c>
      <c r="R74" s="106">
        <f t="shared" si="36"/>
        <v>37411.61</v>
      </c>
      <c r="S74" s="106">
        <f t="shared" si="36"/>
        <v>37411.61</v>
      </c>
      <c r="T74" s="106">
        <f t="shared" si="36"/>
        <v>37411.61</v>
      </c>
      <c r="U74" s="106">
        <f t="shared" si="36"/>
        <v>37411.61</v>
      </c>
      <c r="V74" s="106">
        <f t="shared" si="36"/>
        <v>37411.61</v>
      </c>
      <c r="W74" s="106">
        <f t="shared" si="36"/>
        <v>37411.61</v>
      </c>
      <c r="X74" s="106">
        <f t="shared" si="36"/>
        <v>37411.61</v>
      </c>
      <c r="Y74" s="106">
        <f t="shared" si="36"/>
        <v>37411.61</v>
      </c>
      <c r="Z74" s="106">
        <f t="shared" si="36"/>
        <v>37411.61</v>
      </c>
      <c r="AA74" s="106">
        <f t="shared" si="36"/>
        <v>37411.61</v>
      </c>
      <c r="AB74" s="106">
        <f t="shared" si="36"/>
        <v>37411.61</v>
      </c>
      <c r="AC74" s="106">
        <f t="shared" si="36"/>
        <v>32461.61</v>
      </c>
      <c r="AD74" s="106">
        <f t="shared" si="36"/>
        <v>32461.61</v>
      </c>
      <c r="AE74" s="106">
        <f t="shared" si="36"/>
        <v>32461.61</v>
      </c>
      <c r="AF74" s="106">
        <f t="shared" si="36"/>
        <v>32461.61</v>
      </c>
      <c r="AG74" s="106">
        <f t="shared" si="36"/>
        <v>32461.61</v>
      </c>
      <c r="AH74" s="106">
        <f t="shared" si="36"/>
        <v>32461.61</v>
      </c>
      <c r="AI74" s="106">
        <f t="shared" si="36"/>
        <v>32461.61</v>
      </c>
      <c r="AJ74" s="106">
        <f t="shared" si="36"/>
        <v>32461.61</v>
      </c>
      <c r="AK74" s="106">
        <f t="shared" si="36"/>
        <v>21076.61</v>
      </c>
      <c r="AL74" s="106">
        <f t="shared" si="36"/>
        <v>21076.61</v>
      </c>
      <c r="AM74" s="106">
        <f t="shared" si="36"/>
        <v>11126.61</v>
      </c>
      <c r="AO74" s="106">
        <f>SUM(I74:AN74)</f>
        <v>1023790.6699999997</v>
      </c>
      <c r="AP74" s="107">
        <f>AP17+AP34+AP37+AP40+AP62+AP65+AP68-AP92-AP95-AP98-AP101-AP104</f>
        <v>2173517.5860000001</v>
      </c>
    </row>
    <row r="75" spans="1:44" x14ac:dyDescent="0.2">
      <c r="K75" s="16"/>
      <c r="AP75" s="17"/>
    </row>
    <row r="76" spans="1:44" x14ac:dyDescent="0.2">
      <c r="B76" s="95" t="s">
        <v>110</v>
      </c>
      <c r="K76" s="16"/>
      <c r="AR76" s="17"/>
    </row>
    <row r="77" spans="1:44" x14ac:dyDescent="0.2">
      <c r="B77" s="56"/>
      <c r="C77" s="1" t="s">
        <v>127</v>
      </c>
      <c r="D77" s="1" t="s">
        <v>128</v>
      </c>
      <c r="E77" s="1">
        <v>3.0390000000000001</v>
      </c>
      <c r="I77" s="11">
        <v>0</v>
      </c>
      <c r="J77" s="11">
        <v>3835</v>
      </c>
      <c r="K77" s="11">
        <v>0</v>
      </c>
      <c r="L77" s="11">
        <f t="shared" ref="L77:AL77" si="37">K77</f>
        <v>0</v>
      </c>
      <c r="M77" s="11">
        <f t="shared" si="37"/>
        <v>0</v>
      </c>
      <c r="N77" s="11">
        <f t="shared" si="37"/>
        <v>0</v>
      </c>
      <c r="O77" s="11">
        <f t="shared" si="37"/>
        <v>0</v>
      </c>
      <c r="P77" s="11">
        <f t="shared" si="37"/>
        <v>0</v>
      </c>
      <c r="Q77" s="11">
        <f t="shared" si="37"/>
        <v>0</v>
      </c>
      <c r="R77" s="11">
        <f t="shared" si="37"/>
        <v>0</v>
      </c>
      <c r="S77" s="11">
        <f t="shared" si="37"/>
        <v>0</v>
      </c>
      <c r="T77" s="11">
        <f t="shared" si="37"/>
        <v>0</v>
      </c>
      <c r="U77" s="11">
        <f t="shared" si="37"/>
        <v>0</v>
      </c>
      <c r="V77" s="11">
        <f t="shared" si="37"/>
        <v>0</v>
      </c>
      <c r="W77" s="11">
        <f t="shared" si="37"/>
        <v>0</v>
      </c>
      <c r="X77" s="11">
        <f t="shared" si="37"/>
        <v>0</v>
      </c>
      <c r="Y77" s="11">
        <f t="shared" si="37"/>
        <v>0</v>
      </c>
      <c r="Z77" s="11">
        <f t="shared" si="37"/>
        <v>0</v>
      </c>
      <c r="AA77" s="11">
        <f t="shared" si="37"/>
        <v>0</v>
      </c>
      <c r="AB77" s="11">
        <f t="shared" si="37"/>
        <v>0</v>
      </c>
      <c r="AC77" s="11">
        <f t="shared" si="37"/>
        <v>0</v>
      </c>
      <c r="AD77" s="11">
        <f t="shared" si="37"/>
        <v>0</v>
      </c>
      <c r="AE77" s="11">
        <f t="shared" si="37"/>
        <v>0</v>
      </c>
      <c r="AF77" s="11">
        <f t="shared" si="37"/>
        <v>0</v>
      </c>
      <c r="AG77" s="11">
        <f t="shared" si="37"/>
        <v>0</v>
      </c>
      <c r="AH77" s="11">
        <f t="shared" si="37"/>
        <v>0</v>
      </c>
      <c r="AI77" s="11">
        <f t="shared" si="37"/>
        <v>0</v>
      </c>
      <c r="AJ77" s="11">
        <f t="shared" si="37"/>
        <v>0</v>
      </c>
      <c r="AK77" s="11">
        <f t="shared" si="37"/>
        <v>0</v>
      </c>
      <c r="AL77" s="11">
        <f t="shared" si="37"/>
        <v>0</v>
      </c>
      <c r="AM77" s="11">
        <f>AL77</f>
        <v>0</v>
      </c>
      <c r="AO77" s="16">
        <f t="shared" ref="AO77:AO91" si="38">SUM(I77:AN77)</f>
        <v>3835</v>
      </c>
      <c r="AP77" s="16">
        <f t="shared" ref="AP77:AP91" si="39">SUM(I77:AM77)*E77</f>
        <v>11654.565000000001</v>
      </c>
      <c r="AR77" s="17"/>
    </row>
    <row r="78" spans="1:44" x14ac:dyDescent="0.2">
      <c r="B78" s="56"/>
      <c r="C78" s="1" t="s">
        <v>48</v>
      </c>
      <c r="D78" s="1" t="s">
        <v>49</v>
      </c>
      <c r="E78" s="1">
        <v>3.0390000000000001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f>AL78</f>
        <v>0</v>
      </c>
      <c r="AO78" s="16">
        <f t="shared" si="38"/>
        <v>0</v>
      </c>
      <c r="AP78" s="16">
        <f t="shared" si="39"/>
        <v>0</v>
      </c>
      <c r="AR78" s="17"/>
    </row>
    <row r="79" spans="1:44" x14ac:dyDescent="0.2">
      <c r="B79" s="56"/>
      <c r="C79" s="1" t="s">
        <v>121</v>
      </c>
      <c r="D79" s="1" t="s">
        <v>122</v>
      </c>
      <c r="E79" s="1">
        <v>3.0390000000000001</v>
      </c>
      <c r="I79" s="11">
        <v>8224</v>
      </c>
      <c r="J79" s="11">
        <v>8500</v>
      </c>
      <c r="K79" s="11">
        <v>7261</v>
      </c>
      <c r="L79" s="11">
        <f t="shared" ref="L79:AL79" si="40">K79</f>
        <v>7261</v>
      </c>
      <c r="M79" s="11">
        <f t="shared" si="40"/>
        <v>7261</v>
      </c>
      <c r="N79" s="11">
        <f t="shared" si="40"/>
        <v>7261</v>
      </c>
      <c r="O79" s="11">
        <f t="shared" si="40"/>
        <v>7261</v>
      </c>
      <c r="P79" s="11">
        <f t="shared" si="40"/>
        <v>7261</v>
      </c>
      <c r="Q79" s="11">
        <f t="shared" si="40"/>
        <v>7261</v>
      </c>
      <c r="R79" s="11">
        <f t="shared" si="40"/>
        <v>7261</v>
      </c>
      <c r="S79" s="11">
        <f t="shared" si="40"/>
        <v>7261</v>
      </c>
      <c r="T79" s="11">
        <f t="shared" si="40"/>
        <v>7261</v>
      </c>
      <c r="U79" s="11">
        <f t="shared" si="40"/>
        <v>7261</v>
      </c>
      <c r="V79" s="11">
        <f t="shared" si="40"/>
        <v>7261</v>
      </c>
      <c r="W79" s="11">
        <f t="shared" si="40"/>
        <v>7261</v>
      </c>
      <c r="X79" s="11">
        <f t="shared" si="40"/>
        <v>7261</v>
      </c>
      <c r="Y79" s="11">
        <f t="shared" si="40"/>
        <v>7261</v>
      </c>
      <c r="Z79" s="11">
        <f t="shared" si="40"/>
        <v>7261</v>
      </c>
      <c r="AA79" s="11">
        <f t="shared" si="40"/>
        <v>7261</v>
      </c>
      <c r="AB79" s="11">
        <f t="shared" si="40"/>
        <v>7261</v>
      </c>
      <c r="AC79" s="11">
        <f t="shared" si="40"/>
        <v>7261</v>
      </c>
      <c r="AD79" s="11">
        <f t="shared" si="40"/>
        <v>7261</v>
      </c>
      <c r="AE79" s="11">
        <f t="shared" si="40"/>
        <v>7261</v>
      </c>
      <c r="AF79" s="11">
        <f t="shared" si="40"/>
        <v>7261</v>
      </c>
      <c r="AG79" s="11">
        <f t="shared" si="40"/>
        <v>7261</v>
      </c>
      <c r="AH79" s="11">
        <f t="shared" si="40"/>
        <v>7261</v>
      </c>
      <c r="AI79" s="11">
        <f t="shared" si="40"/>
        <v>7261</v>
      </c>
      <c r="AJ79" s="11">
        <f t="shared" si="40"/>
        <v>7261</v>
      </c>
      <c r="AK79" s="11">
        <f t="shared" si="40"/>
        <v>7261</v>
      </c>
      <c r="AL79" s="11">
        <f t="shared" si="40"/>
        <v>7261</v>
      </c>
      <c r="AM79" s="11">
        <f t="shared" ref="AM79:AM91" si="41">AL79</f>
        <v>7261</v>
      </c>
      <c r="AO79" s="16">
        <f t="shared" si="38"/>
        <v>227293</v>
      </c>
      <c r="AP79" s="16">
        <f t="shared" si="39"/>
        <v>690743.42700000003</v>
      </c>
      <c r="AR79" s="17"/>
    </row>
    <row r="80" spans="1:44" x14ac:dyDescent="0.2">
      <c r="B80" s="56"/>
      <c r="C80" s="1" t="s">
        <v>34</v>
      </c>
      <c r="D80" s="1" t="s">
        <v>17</v>
      </c>
      <c r="E80" s="1">
        <v>3.0390000000000001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f t="shared" si="41"/>
        <v>0</v>
      </c>
      <c r="AO80" s="16">
        <f t="shared" si="38"/>
        <v>0</v>
      </c>
      <c r="AP80" s="16">
        <f t="shared" si="39"/>
        <v>0</v>
      </c>
      <c r="AR80" s="17"/>
    </row>
    <row r="81" spans="2:44" x14ac:dyDescent="0.2">
      <c r="B81" s="56"/>
      <c r="C81" s="1" t="s">
        <v>33</v>
      </c>
      <c r="D81" s="1" t="s">
        <v>14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f t="shared" si="41"/>
        <v>0</v>
      </c>
      <c r="AO81" s="16">
        <f t="shared" si="38"/>
        <v>0</v>
      </c>
      <c r="AP81" s="16">
        <f t="shared" si="39"/>
        <v>0</v>
      </c>
      <c r="AR81" s="17"/>
    </row>
    <row r="82" spans="2:44" x14ac:dyDescent="0.2">
      <c r="B82" s="56"/>
      <c r="C82" s="1" t="s">
        <v>108</v>
      </c>
      <c r="D82" s="1" t="s">
        <v>109</v>
      </c>
      <c r="E82" s="1">
        <v>3.0390000000000001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f t="shared" si="41"/>
        <v>0</v>
      </c>
      <c r="AO82" s="16">
        <f t="shared" si="38"/>
        <v>0</v>
      </c>
      <c r="AP82" s="16">
        <f t="shared" si="39"/>
        <v>0</v>
      </c>
      <c r="AR82" s="17"/>
    </row>
    <row r="83" spans="2:44" x14ac:dyDescent="0.2">
      <c r="B83" s="56"/>
      <c r="C83" s="1" t="s">
        <v>36</v>
      </c>
      <c r="D83" s="1" t="s">
        <v>26</v>
      </c>
      <c r="E83" s="1">
        <v>3.0390000000000001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f t="shared" si="41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82</v>
      </c>
      <c r="D84" s="1" t="s">
        <v>41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f t="shared" si="41"/>
        <v>0</v>
      </c>
      <c r="AO84" s="16">
        <f t="shared" si="38"/>
        <v>0</v>
      </c>
      <c r="AP84" s="16">
        <f t="shared" si="39"/>
        <v>0</v>
      </c>
      <c r="AR84" s="17"/>
    </row>
    <row r="85" spans="2:44" x14ac:dyDescent="0.2">
      <c r="B85" s="56"/>
      <c r="C85" s="1" t="s">
        <v>123</v>
      </c>
      <c r="D85" s="1" t="s">
        <v>43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f t="shared" si="41"/>
        <v>0</v>
      </c>
      <c r="AO85" s="16">
        <f t="shared" si="38"/>
        <v>0</v>
      </c>
      <c r="AP85" s="16">
        <f t="shared" si="39"/>
        <v>0</v>
      </c>
      <c r="AR85" s="17"/>
    </row>
    <row r="86" spans="2:44" x14ac:dyDescent="0.2">
      <c r="B86" s="56"/>
      <c r="C86" s="1" t="s">
        <v>37</v>
      </c>
      <c r="D86" s="1" t="s">
        <v>27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f t="shared" si="41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86</v>
      </c>
      <c r="D87" s="1" t="s">
        <v>53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f t="shared" si="41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54</v>
      </c>
      <c r="D88" s="1" t="s">
        <v>55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f t="shared" si="41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44</v>
      </c>
      <c r="D89" s="1" t="s">
        <v>45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f t="shared" si="41"/>
        <v>0</v>
      </c>
      <c r="AO89" s="16">
        <f t="shared" si="38"/>
        <v>0</v>
      </c>
      <c r="AP89" s="16">
        <f t="shared" si="39"/>
        <v>0</v>
      </c>
      <c r="AR89" s="17"/>
    </row>
    <row r="90" spans="2:44" x14ac:dyDescent="0.2">
      <c r="B90" s="56"/>
      <c r="C90" s="1" t="s">
        <v>38</v>
      </c>
      <c r="D90" s="1" t="s">
        <v>18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f t="shared" si="41"/>
        <v>0</v>
      </c>
      <c r="AO90" s="64">
        <f t="shared" si="38"/>
        <v>0</v>
      </c>
      <c r="AP90" s="64">
        <f t="shared" si="39"/>
        <v>0</v>
      </c>
      <c r="AR90" s="17"/>
    </row>
    <row r="91" spans="2:44" x14ac:dyDescent="0.2">
      <c r="B91" s="56"/>
      <c r="C91" s="1" t="s">
        <v>57</v>
      </c>
      <c r="D91" s="1" t="s">
        <v>56</v>
      </c>
      <c r="E91" s="1">
        <v>3.0390000000000001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59">
        <v>0</v>
      </c>
      <c r="T91" s="59">
        <v>0</v>
      </c>
      <c r="U91" s="59">
        <v>0</v>
      </c>
      <c r="V91" s="59">
        <v>0</v>
      </c>
      <c r="W91" s="59">
        <v>0</v>
      </c>
      <c r="X91" s="59">
        <v>0</v>
      </c>
      <c r="Y91" s="59">
        <v>0</v>
      </c>
      <c r="Z91" s="59">
        <v>0</v>
      </c>
      <c r="AA91" s="59">
        <v>0</v>
      </c>
      <c r="AB91" s="59">
        <v>0</v>
      </c>
      <c r="AC91" s="59">
        <v>0</v>
      </c>
      <c r="AD91" s="59">
        <v>0</v>
      </c>
      <c r="AE91" s="59">
        <v>0</v>
      </c>
      <c r="AF91" s="59">
        <v>0</v>
      </c>
      <c r="AG91" s="59">
        <v>0</v>
      </c>
      <c r="AH91" s="59">
        <v>0</v>
      </c>
      <c r="AI91" s="59">
        <v>0</v>
      </c>
      <c r="AJ91" s="59">
        <v>0</v>
      </c>
      <c r="AK91" s="59">
        <v>0</v>
      </c>
      <c r="AL91" s="59">
        <v>0</v>
      </c>
      <c r="AM91" s="59">
        <f t="shared" si="41"/>
        <v>0</v>
      </c>
      <c r="AO91" s="60">
        <f t="shared" si="38"/>
        <v>0</v>
      </c>
      <c r="AP91" s="60">
        <f t="shared" si="39"/>
        <v>0</v>
      </c>
      <c r="AR91" s="17"/>
    </row>
    <row r="92" spans="2:44" x14ac:dyDescent="0.2">
      <c r="I92" s="58">
        <f t="shared" ref="I92:AM92" si="42">SUM(I77:I91)</f>
        <v>8224</v>
      </c>
      <c r="J92" s="58">
        <f t="shared" si="42"/>
        <v>12335</v>
      </c>
      <c r="K92" s="58">
        <f t="shared" si="42"/>
        <v>7261</v>
      </c>
      <c r="L92" s="58">
        <f t="shared" si="42"/>
        <v>7261</v>
      </c>
      <c r="M92" s="58">
        <f t="shared" si="42"/>
        <v>7261</v>
      </c>
      <c r="N92" s="58">
        <f t="shared" si="42"/>
        <v>7261</v>
      </c>
      <c r="O92" s="58">
        <f t="shared" si="42"/>
        <v>7261</v>
      </c>
      <c r="P92" s="58">
        <f t="shared" si="42"/>
        <v>7261</v>
      </c>
      <c r="Q92" s="58">
        <f t="shared" si="42"/>
        <v>7261</v>
      </c>
      <c r="R92" s="58">
        <f t="shared" si="42"/>
        <v>7261</v>
      </c>
      <c r="S92" s="58">
        <f t="shared" si="42"/>
        <v>7261</v>
      </c>
      <c r="T92" s="58">
        <f t="shared" si="42"/>
        <v>7261</v>
      </c>
      <c r="U92" s="58">
        <f t="shared" si="42"/>
        <v>7261</v>
      </c>
      <c r="V92" s="58">
        <f t="shared" si="42"/>
        <v>7261</v>
      </c>
      <c r="W92" s="58">
        <f t="shared" si="42"/>
        <v>7261</v>
      </c>
      <c r="X92" s="58">
        <f t="shared" si="42"/>
        <v>7261</v>
      </c>
      <c r="Y92" s="58">
        <f t="shared" si="42"/>
        <v>7261</v>
      </c>
      <c r="Z92" s="58">
        <f t="shared" si="42"/>
        <v>7261</v>
      </c>
      <c r="AA92" s="58">
        <f t="shared" si="42"/>
        <v>7261</v>
      </c>
      <c r="AB92" s="58">
        <f t="shared" si="42"/>
        <v>7261</v>
      </c>
      <c r="AC92" s="58">
        <f t="shared" si="42"/>
        <v>7261</v>
      </c>
      <c r="AD92" s="58">
        <f t="shared" si="42"/>
        <v>7261</v>
      </c>
      <c r="AE92" s="58">
        <f t="shared" si="42"/>
        <v>7261</v>
      </c>
      <c r="AF92" s="58">
        <f t="shared" si="42"/>
        <v>7261</v>
      </c>
      <c r="AG92" s="58">
        <f t="shared" si="42"/>
        <v>7261</v>
      </c>
      <c r="AH92" s="58">
        <f t="shared" si="42"/>
        <v>7261</v>
      </c>
      <c r="AI92" s="58">
        <f t="shared" si="42"/>
        <v>7261</v>
      </c>
      <c r="AJ92" s="58">
        <f t="shared" si="42"/>
        <v>7261</v>
      </c>
      <c r="AK92" s="58">
        <f t="shared" si="42"/>
        <v>7261</v>
      </c>
      <c r="AL92" s="58">
        <f t="shared" si="42"/>
        <v>7261</v>
      </c>
      <c r="AM92" s="58">
        <f t="shared" si="42"/>
        <v>7261</v>
      </c>
      <c r="AO92" s="20">
        <f>SUM(AO77:AO91)</f>
        <v>231128</v>
      </c>
      <c r="AP92" s="20">
        <f>SUM(AP77:AP91)</f>
        <v>702397.99199999997</v>
      </c>
    </row>
    <row r="93" spans="2:44" hidden="1" x14ac:dyDescent="0.2"/>
    <row r="94" spans="2:44" hidden="1" x14ac:dyDescent="0.2">
      <c r="B94" s="61" t="s">
        <v>95</v>
      </c>
    </row>
    <row r="95" spans="2:44" hidden="1" x14ac:dyDescent="0.2">
      <c r="C95" s="1" t="s">
        <v>96</v>
      </c>
      <c r="D95" s="1" t="s">
        <v>97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O95" s="16">
        <f>SUM(I95:AN95)</f>
        <v>0</v>
      </c>
      <c r="AP95" s="16">
        <f>SUM(I95:AM95)*E95</f>
        <v>0</v>
      </c>
    </row>
    <row r="96" spans="2:44" hidden="1" x14ac:dyDescent="0.2"/>
    <row r="97" spans="2:42" hidden="1" x14ac:dyDescent="0.2">
      <c r="B97" s="61" t="s">
        <v>95</v>
      </c>
    </row>
    <row r="98" spans="2:42" hidden="1" x14ac:dyDescent="0.2">
      <c r="C98" s="1" t="s">
        <v>96</v>
      </c>
      <c r="D98" s="1" t="s">
        <v>97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O98" s="16">
        <f>SUM(I98:AN98)</f>
        <v>0</v>
      </c>
      <c r="AP98" s="16">
        <f>SUM(I98:AM98)*E98</f>
        <v>0</v>
      </c>
    </row>
    <row r="99" spans="2:42" hidden="1" x14ac:dyDescent="0.2"/>
    <row r="100" spans="2:42" hidden="1" x14ac:dyDescent="0.2">
      <c r="B100" s="61" t="s">
        <v>95</v>
      </c>
    </row>
    <row r="101" spans="2:42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2" hidden="1" x14ac:dyDescent="0.2"/>
    <row r="103" spans="2:42" hidden="1" x14ac:dyDescent="0.2">
      <c r="B103" s="61" t="s">
        <v>95</v>
      </c>
    </row>
    <row r="104" spans="2:42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6" spans="2:42" x14ac:dyDescent="0.2">
      <c r="AK106" s="136" t="s">
        <v>79</v>
      </c>
      <c r="AL106" s="137"/>
      <c r="AM106" s="137"/>
      <c r="AN106" s="137"/>
      <c r="AO106" s="137"/>
      <c r="AP106" s="138"/>
    </row>
    <row r="107" spans="2:42" x14ac:dyDescent="0.2">
      <c r="AK107" s="68"/>
      <c r="AL107" s="69"/>
      <c r="AM107" s="69"/>
      <c r="AN107" s="69"/>
      <c r="AO107" s="78" t="s">
        <v>2</v>
      </c>
      <c r="AP107" s="79" t="s">
        <v>102</v>
      </c>
    </row>
    <row r="108" spans="2:42" x14ac:dyDescent="0.2">
      <c r="AK108" s="80" t="s">
        <v>60</v>
      </c>
      <c r="AL108" s="27"/>
      <c r="AM108" s="27"/>
      <c r="AN108" s="27"/>
      <c r="AO108" s="64">
        <f>AO17</f>
        <v>610000</v>
      </c>
      <c r="AP108" s="71">
        <f>AP17</f>
        <v>1464609.9999999998</v>
      </c>
    </row>
    <row r="109" spans="2:42" x14ac:dyDescent="0.2">
      <c r="AK109" s="70" t="s">
        <v>62</v>
      </c>
      <c r="AL109" s="27"/>
      <c r="AM109" s="27"/>
      <c r="AN109" s="27"/>
      <c r="AO109" s="64">
        <f>AO34</f>
        <v>456500</v>
      </c>
      <c r="AP109" s="71">
        <f>AP34</f>
        <v>1311752.75</v>
      </c>
    </row>
    <row r="110" spans="2:42" x14ac:dyDescent="0.2">
      <c r="AK110" s="70" t="s">
        <v>67</v>
      </c>
      <c r="AL110" s="27"/>
      <c r="AM110" s="27"/>
      <c r="AN110" s="27"/>
      <c r="AO110" s="72">
        <f>SUM(AO36:AO41)</f>
        <v>0</v>
      </c>
      <c r="AP110" s="73">
        <f>SUM(AP36:AP41)</f>
        <v>0</v>
      </c>
    </row>
    <row r="111" spans="2:42" x14ac:dyDescent="0.2">
      <c r="AK111" s="70"/>
      <c r="AL111" s="27"/>
      <c r="AM111" s="27"/>
      <c r="AN111" s="27"/>
      <c r="AO111" s="27"/>
      <c r="AP111" s="74"/>
    </row>
    <row r="112" spans="2:42" x14ac:dyDescent="0.2">
      <c r="AK112" s="70" t="s">
        <v>105</v>
      </c>
      <c r="AL112" s="27"/>
      <c r="AM112" s="27"/>
      <c r="AN112" s="27"/>
      <c r="AO112" s="64">
        <f>AO62</f>
        <v>1055228.28</v>
      </c>
      <c r="AP112" s="71">
        <f>AP62</f>
        <v>99552.828000000009</v>
      </c>
    </row>
    <row r="113" spans="37:44" x14ac:dyDescent="0.2">
      <c r="AK113" s="70" t="s">
        <v>73</v>
      </c>
      <c r="AL113" s="27"/>
      <c r="AM113" s="27"/>
      <c r="AN113" s="27"/>
      <c r="AO113" s="72">
        <f>SUM(AO64:AO70)</f>
        <v>0</v>
      </c>
      <c r="AP113" s="73">
        <f>SUM(AP64:AP70)</f>
        <v>0</v>
      </c>
    </row>
    <row r="114" spans="37:44" x14ac:dyDescent="0.2">
      <c r="AK114" s="70"/>
      <c r="AL114" s="27"/>
      <c r="AM114" s="27"/>
      <c r="AN114" s="27"/>
      <c r="AO114" s="27"/>
      <c r="AP114" s="74"/>
    </row>
    <row r="115" spans="37:44" x14ac:dyDescent="0.2">
      <c r="AK115" s="70" t="s">
        <v>106</v>
      </c>
      <c r="AL115" s="27"/>
      <c r="AM115" s="27"/>
      <c r="AN115" s="27"/>
      <c r="AO115" s="72">
        <f>SUM(AO76:AO104)-AO92</f>
        <v>231128</v>
      </c>
      <c r="AP115" s="75">
        <f>SUM(AP76:AP104)-AP92</f>
        <v>702397.99199999997</v>
      </c>
    </row>
    <row r="116" spans="37:44" x14ac:dyDescent="0.2">
      <c r="AK116" s="70" t="s">
        <v>116</v>
      </c>
      <c r="AL116" s="27"/>
      <c r="AM116" s="27"/>
      <c r="AN116" s="27"/>
      <c r="AO116" s="64">
        <f>AO74</f>
        <v>1023790.6699999997</v>
      </c>
      <c r="AP116" s="71">
        <f>AP74</f>
        <v>2173517.5860000001</v>
      </c>
    </row>
    <row r="117" spans="37:44" x14ac:dyDescent="0.2">
      <c r="AK117" s="70" t="s">
        <v>118</v>
      </c>
      <c r="AL117" s="27"/>
      <c r="AM117" s="27"/>
      <c r="AN117" s="27"/>
      <c r="AO117" s="64">
        <f>+(MAX((SUM(AO74:AO104)-AO92),SUM(AO62:AO70)+SUM(AQ62:AQ70),SUM(AO34:AO42,AO17)))</f>
        <v>1254918.6699999997</v>
      </c>
      <c r="AP117" s="71">
        <f>AO117*G74</f>
        <v>50196.746799999986</v>
      </c>
      <c r="AR117" s="16"/>
    </row>
    <row r="118" spans="37:44" x14ac:dyDescent="0.2">
      <c r="AK118" s="70" t="s">
        <v>117</v>
      </c>
      <c r="AL118" s="27"/>
      <c r="AM118" s="27"/>
      <c r="AN118" s="27"/>
      <c r="AO118" s="64"/>
      <c r="AP118" s="71">
        <f>AP116+AP117</f>
        <v>2223714.3328</v>
      </c>
      <c r="AR118" s="16"/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/>
      <c r="AL120" s="27" t="s">
        <v>77</v>
      </c>
      <c r="AM120" s="27"/>
      <c r="AN120" s="27"/>
      <c r="AO120" s="64">
        <f>AQ62</f>
        <v>9143.7199999999993</v>
      </c>
      <c r="AP120" s="74"/>
    </row>
    <row r="121" spans="37:44" x14ac:dyDescent="0.2">
      <c r="AK121" s="70"/>
      <c r="AL121" s="27" t="s">
        <v>78</v>
      </c>
      <c r="AM121" s="27"/>
      <c r="AN121" s="27"/>
      <c r="AO121" s="64">
        <f>-AO61</f>
        <v>0</v>
      </c>
      <c r="AP121" s="74"/>
    </row>
    <row r="122" spans="37:44" x14ac:dyDescent="0.2">
      <c r="AK122" s="76"/>
      <c r="AL122" s="97" t="s">
        <v>12</v>
      </c>
      <c r="AM122" s="97"/>
      <c r="AN122" s="97"/>
      <c r="AO122" s="98">
        <f>SUM(AO108:AO110)-SUM(AO115:AO116)-AO121-AO120</f>
        <v>-197562.38999999969</v>
      </c>
      <c r="AP122" s="99"/>
    </row>
    <row r="123" spans="37:44" x14ac:dyDescent="0.2">
      <c r="AK123" s="27"/>
      <c r="AL123" s="27"/>
      <c r="AM123" s="27"/>
      <c r="AN123" s="27"/>
      <c r="AO123" s="27"/>
      <c r="AP123" s="27"/>
    </row>
    <row r="124" spans="37:44" x14ac:dyDescent="0.2">
      <c r="AK124" s="27"/>
      <c r="AL124" s="27"/>
      <c r="AM124" s="27"/>
      <c r="AN124" s="27"/>
      <c r="AO124" s="27"/>
      <c r="AP124" s="27"/>
    </row>
  </sheetData>
  <mergeCells count="1">
    <mergeCell ref="AK106:AP106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'Apr 01 Est'!Print_Area</vt:lpstr>
      <vt:lpstr>'Feb 01 Est'!Print_Area</vt:lpstr>
      <vt:lpstr>'Jan 01 Est'!Print_Area</vt:lpstr>
      <vt:lpstr>'Jan 01 trial'!Print_Area</vt:lpstr>
      <vt:lpstr>'June 01 Est'!Print_Area</vt:lpstr>
      <vt:lpstr>'Mar 01 Est'!Print_Area</vt:lpstr>
      <vt:lpstr>'May 01 Est'!Print_Area</vt:lpstr>
      <vt:lpstr>'Jan 01 trial'!Print_Titles</vt:lpstr>
      <vt:lpstr>'Apr 01 Est'!Summary</vt:lpstr>
      <vt:lpstr>'June 01 Est'!Summary</vt:lpstr>
      <vt:lpstr>'Mar 01 Est'!Summary</vt:lpstr>
      <vt:lpstr>'May 01 Est'!Summary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2001-05-22T21:30:30Z</cp:lastPrinted>
  <dcterms:created xsi:type="dcterms:W3CDTF">2001-01-04T18:32:47Z</dcterms:created>
  <dcterms:modified xsi:type="dcterms:W3CDTF">2023-09-10T15:11:15Z</dcterms:modified>
</cp:coreProperties>
</file>