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O33" i="63"/>
  <c r="B34" i="63"/>
  <c r="C34" i="63"/>
  <c r="D34" i="63"/>
  <c r="N34" i="63"/>
  <c r="B35" i="63"/>
  <c r="C35" i="63"/>
  <c r="B38" i="63"/>
  <c r="C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B52" i="63"/>
  <c r="C5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<sst xmlns="http://schemas.openxmlformats.org/spreadsheetml/2006/main" count="858" uniqueCount="270">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</sst>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1.93</v>
          </cell>
          <cell r="K39">
            <v>1.87</v>
          </cell>
          <cell r="M39">
            <v>1.91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3.2" outlineLevelRow="2" x14ac:dyDescent="0.25"/>
  <cols>
    <col min="1" max="1" width="18.88671875" style="292" customWidth="1"/>
    <col min="2" max="2" width="11.109375" style="250" bestFit="1" customWidth="1"/>
    <col min="3" max="3" width="10.5546875" style="293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6"/>
    </row>
    <row r="2" spans="1:32" ht="12.9" customHeight="1" x14ac:dyDescent="0.25">
      <c r="A2" s="34" t="s">
        <v>142</v>
      </c>
      <c r="D2" s="7"/>
      <c r="I2" s="402" t="s">
        <v>79</v>
      </c>
      <c r="J2" s="405"/>
      <c r="K2" s="32"/>
    </row>
    <row r="3" spans="1:32" ht="12.9" customHeight="1" x14ac:dyDescent="0.25">
      <c r="D3" s="7"/>
      <c r="I3" s="403" t="s">
        <v>30</v>
      </c>
      <c r="J3" s="406">
        <f>+'[2]1001'!$K$39</f>
        <v>1.87</v>
      </c>
      <c r="K3" s="423">
        <f ca="1">NOW()</f>
        <v>37230.686062499997</v>
      </c>
    </row>
    <row r="4" spans="1:32" ht="12.9" customHeight="1" x14ac:dyDescent="0.25">
      <c r="A4" s="34" t="s">
        <v>148</v>
      </c>
      <c r="C4" s="34" t="s">
        <v>5</v>
      </c>
      <c r="D4" s="7"/>
      <c r="I4" s="404" t="s">
        <v>31</v>
      </c>
      <c r="J4" s="406">
        <f>+'[2]1001'!$M$39</f>
        <v>1.91</v>
      </c>
      <c r="K4" s="32"/>
    </row>
    <row r="5" spans="1:32" ht="12.9" customHeight="1" x14ac:dyDescent="0.25">
      <c r="D5" s="7"/>
      <c r="I5" s="403" t="s">
        <v>118</v>
      </c>
      <c r="J5" s="406">
        <f>+'[2]1001'!$E$39</f>
        <v>1.93</v>
      </c>
      <c r="K5" s="32"/>
    </row>
    <row r="6" spans="1:32" ht="6.9" customHeight="1" x14ac:dyDescent="0.25"/>
    <row r="7" spans="1:32" ht="12.9" customHeight="1" x14ac:dyDescent="0.25">
      <c r="A7" s="421" t="s">
        <v>167</v>
      </c>
      <c r="B7" s="422"/>
      <c r="AD7" s="32"/>
      <c r="AE7" s="32"/>
      <c r="AF7" s="32"/>
    </row>
    <row r="8" spans="1:32" ht="15.9" customHeight="1" outlineLevel="2" x14ac:dyDescent="0.25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85" t="s">
        <v>159</v>
      </c>
    </row>
    <row r="12" spans="1:32" ht="13.5" customHeight="1" outlineLevel="1" x14ac:dyDescent="0.25">
      <c r="A12" s="206" t="s">
        <v>129</v>
      </c>
      <c r="B12" s="361">
        <f>+Calpine!D41</f>
        <v>75663.45</v>
      </c>
      <c r="C12" s="388">
        <f>+B12/$J$4</f>
        <v>39614.371727748694</v>
      </c>
      <c r="D12" s="14">
        <f>+Calpine!D47</f>
        <v>129102</v>
      </c>
      <c r="E12" s="70">
        <f>+C12-D12</f>
        <v>-89487.628272251313</v>
      </c>
      <c r="F12" s="383">
        <f>+Calpine!A41</f>
        <v>37228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5">
      <c r="A13" s="32" t="s">
        <v>141</v>
      </c>
      <c r="B13" s="361">
        <f>+'Citizens-Griffith'!D41</f>
        <v>56138.53</v>
      </c>
      <c r="C13" s="387">
        <f>+B13/$J$4</f>
        <v>29391.900523560209</v>
      </c>
      <c r="D13" s="14">
        <f>+'Citizens-Griffith'!D48</f>
        <v>31369</v>
      </c>
      <c r="E13" s="70">
        <f>+C13-D13</f>
        <v>-1977.099476439791</v>
      </c>
      <c r="F13" s="383">
        <f>+'Citizens-Griffith'!A41</f>
        <v>37228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135</v>
      </c>
      <c r="B14" s="361">
        <f>+'NS Steel'!D41</f>
        <v>-344870.77</v>
      </c>
      <c r="C14" s="387">
        <f>+B14/$J$4</f>
        <v>-180560.61256544504</v>
      </c>
      <c r="D14" s="14">
        <f>+'NS Steel'!D50</f>
        <v>-39723</v>
      </c>
      <c r="E14" s="70">
        <f>+C14-D14</f>
        <v>-140837.61256544504</v>
      </c>
      <c r="F14" s="384">
        <f>+'NS Steel'!A41</f>
        <v>37228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5">
      <c r="A15" s="206" t="s">
        <v>137</v>
      </c>
      <c r="B15" s="364">
        <f>+Citizens!D18</f>
        <v>-510635.65</v>
      </c>
      <c r="C15" s="389">
        <f>+B15/$J$4</f>
        <v>-267348.50785340316</v>
      </c>
      <c r="D15" s="365">
        <f>+Citizens!D24</f>
        <v>-24761</v>
      </c>
      <c r="E15" s="72">
        <f>+C15-D15</f>
        <v>-242587.50785340316</v>
      </c>
      <c r="F15" s="383">
        <f>+Citizens!A18</f>
        <v>37228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" customHeight="1" outlineLevel="2" x14ac:dyDescent="0.25">
      <c r="A16" s="153" t="s">
        <v>160</v>
      </c>
      <c r="B16" s="407">
        <f>SUBTOTAL(9,B12:B15)</f>
        <v>-723704.44000000006</v>
      </c>
      <c r="C16" s="414">
        <f>SUBTOTAL(9,C12:C15)</f>
        <v>-378902.84816753934</v>
      </c>
      <c r="D16" s="415">
        <f>SUBTOTAL(9,D12:D15)</f>
        <v>95987</v>
      </c>
      <c r="E16" s="416">
        <f>SUBTOTAL(9,E12:E15)</f>
        <v>-474889.84816753934</v>
      </c>
      <c r="F16" s="383"/>
      <c r="G16" s="205"/>
      <c r="H16" s="206"/>
      <c r="I16" s="367"/>
      <c r="J16" s="32"/>
      <c r="K16" s="32"/>
      <c r="T16" s="264"/>
    </row>
    <row r="17" spans="1:20" ht="9.9" customHeight="1" outlineLevel="2" x14ac:dyDescent="0.25">
      <c r="G17" s="7"/>
    </row>
    <row r="18" spans="1:20" ht="15.9" customHeight="1" outlineLevel="2" x14ac:dyDescent="0.25">
      <c r="A18" s="418" t="s">
        <v>58</v>
      </c>
      <c r="G18" s="7"/>
    </row>
    <row r="19" spans="1:20" ht="13.5" customHeight="1" outlineLevel="2" x14ac:dyDescent="0.25">
      <c r="A19" s="32" t="s">
        <v>72</v>
      </c>
      <c r="B19" s="362">
        <f>+transcol!$D$43</f>
        <v>4955.0300000000007</v>
      </c>
      <c r="C19" s="387">
        <f>+B19/$J$4</f>
        <v>2594.2565445026185</v>
      </c>
      <c r="D19" s="14">
        <f>+transcol!D50</f>
        <v>-53531</v>
      </c>
      <c r="E19" s="70">
        <f>+C19-D19</f>
        <v>56125.256544502619</v>
      </c>
      <c r="F19" s="384">
        <f>+transcol!A43</f>
        <v>37228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5">
      <c r="A20" s="206" t="s">
        <v>96</v>
      </c>
      <c r="B20" s="364">
        <f>+burlington!D42</f>
        <v>-27385.8</v>
      </c>
      <c r="C20" s="391">
        <f>+B20/$J$3</f>
        <v>-14644.812834224598</v>
      </c>
      <c r="D20" s="365">
        <f>+burlington!D49</f>
        <v>-13309</v>
      </c>
      <c r="E20" s="72">
        <f>+C20-D20</f>
        <v>-1335.8128342245982</v>
      </c>
      <c r="F20" s="383">
        <f>+burlington!A42</f>
        <v>37227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" customHeight="1" outlineLevel="2" x14ac:dyDescent="0.25">
      <c r="A21" s="153" t="s">
        <v>162</v>
      </c>
      <c r="B21" s="407">
        <f>SUBTOTAL(9,B19:B20)</f>
        <v>-22430.769999999997</v>
      </c>
      <c r="C21" s="408">
        <f>SUBTOTAL(9,C19:C20)</f>
        <v>-12050.556289721979</v>
      </c>
      <c r="D21" s="415">
        <f>SUBTOTAL(9,D19:D20)</f>
        <v>-66840</v>
      </c>
      <c r="E21" s="416">
        <f>SUBTOTAL(9,E19:E20)</f>
        <v>54789.443710278021</v>
      </c>
      <c r="F21" s="383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" customHeight="1" outlineLevel="2" x14ac:dyDescent="0.25">
      <c r="A24" s="206" t="s">
        <v>88</v>
      </c>
      <c r="B24" s="361">
        <f>+NNG!$D$24</f>
        <v>754589.04</v>
      </c>
      <c r="C24" s="387">
        <f t="shared" ref="C24:C39" si="0">+B24/$J$4</f>
        <v>395072.79581151839</v>
      </c>
      <c r="D24" s="14">
        <f>+NNG!D34</f>
        <v>141390</v>
      </c>
      <c r="E24" s="70">
        <f t="shared" ref="E24:E41" si="1">+C24-D24</f>
        <v>253682.79581151839</v>
      </c>
      <c r="F24" s="383">
        <f>+NNG!A24</f>
        <v>37228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61">
        <f>+Conoco!$F$41</f>
        <v>350941.6</v>
      </c>
      <c r="C25" s="387">
        <f t="shared" si="0"/>
        <v>183739.05759162304</v>
      </c>
      <c r="D25" s="14">
        <f>+Conoco!D48</f>
        <v>-32813</v>
      </c>
      <c r="E25" s="70">
        <f t="shared" si="1"/>
        <v>216552.05759162304</v>
      </c>
      <c r="F25" s="383">
        <f>+Conoco!A41</f>
        <v>37228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5">
      <c r="A26" s="32" t="s">
        <v>3</v>
      </c>
      <c r="B26" s="361">
        <f>+'Amoco Abo'!$F$43</f>
        <v>375501.36000000004</v>
      </c>
      <c r="C26" s="387">
        <f t="shared" si="0"/>
        <v>196597.5706806283</v>
      </c>
      <c r="D26" s="14">
        <f>+'Amoco Abo'!D49</f>
        <v>-269450</v>
      </c>
      <c r="E26" s="70">
        <f t="shared" si="1"/>
        <v>466047.5706806283</v>
      </c>
      <c r="F26" s="384">
        <f>+'Amoco Abo'!A43</f>
        <v>37228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5">
      <c r="A27" s="32" t="s">
        <v>108</v>
      </c>
      <c r="B27" s="361">
        <f>+KN_Westar!F41</f>
        <v>352343.93</v>
      </c>
      <c r="C27" s="387">
        <f t="shared" si="0"/>
        <v>184473.26178010472</v>
      </c>
      <c r="D27" s="14">
        <f>+KN_Westar!D48</f>
        <v>-25887</v>
      </c>
      <c r="E27" s="70">
        <f t="shared" si="1"/>
        <v>210360.26178010472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128</v>
      </c>
      <c r="B28" s="575">
        <f>+DEFS!F53</f>
        <v>152093.50999999978</v>
      </c>
      <c r="C28" s="388">
        <f t="shared" si="0"/>
        <v>79630.109947643869</v>
      </c>
      <c r="D28" s="14">
        <f>+DEFS!M53</f>
        <v>400210</v>
      </c>
      <c r="E28" s="70">
        <f t="shared" si="1"/>
        <v>-320579.89005235612</v>
      </c>
      <c r="F28" s="384">
        <f>+DEFS!A40</f>
        <v>37225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61">
        <f>+mewborne!$J$43</f>
        <v>416399.39</v>
      </c>
      <c r="C29" s="387">
        <f t="shared" si="0"/>
        <v>218010.15183246075</v>
      </c>
      <c r="D29" s="14">
        <f>+mewborne!D49</f>
        <v>170658</v>
      </c>
      <c r="E29" s="70">
        <f t="shared" si="1"/>
        <v>47352.151832460746</v>
      </c>
      <c r="F29" s="384">
        <f>+mewborne!A43</f>
        <v>37228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150</v>
      </c>
      <c r="B30" s="361">
        <f>+PGETX!$H$39</f>
        <v>-118780.06</v>
      </c>
      <c r="C30" s="387">
        <f t="shared" si="0"/>
        <v>-62188.513089005239</v>
      </c>
      <c r="D30" s="14">
        <f>+PGETX!E48</f>
        <v>117098</v>
      </c>
      <c r="E30" s="70">
        <f t="shared" si="1"/>
        <v>-179286.51308900525</v>
      </c>
      <c r="F30" s="384">
        <f>+PGETX!E39</f>
        <v>37228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5">
      <c r="A31" s="32" t="s">
        <v>83</v>
      </c>
      <c r="B31" s="361">
        <f>+PNM!$D$23</f>
        <v>530966.21</v>
      </c>
      <c r="C31" s="387">
        <f t="shared" si="0"/>
        <v>277992.78010471206</v>
      </c>
      <c r="D31" s="14">
        <f>+PNM!D30</f>
        <v>203985</v>
      </c>
      <c r="E31" s="70">
        <f t="shared" si="1"/>
        <v>74007.780104712059</v>
      </c>
      <c r="F31" s="384">
        <f>+PNM!A23</f>
        <v>37228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61">
        <f>+EOG!J41</f>
        <v>-43361.66</v>
      </c>
      <c r="C32" s="387">
        <f t="shared" si="0"/>
        <v>-22702.439790575918</v>
      </c>
      <c r="D32" s="14">
        <f>+EOG!D48</f>
        <v>-147121</v>
      </c>
      <c r="E32" s="70">
        <f t="shared" si="1"/>
        <v>124418.56020942409</v>
      </c>
      <c r="F32" s="383">
        <f>+EOG!A41</f>
        <v>37228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133</v>
      </c>
      <c r="B33" s="361">
        <f>+SidR!D41</f>
        <v>35627.949999999997</v>
      </c>
      <c r="C33" s="387">
        <f>+B33/$J$5</f>
        <v>18460.077720207253</v>
      </c>
      <c r="D33" s="14">
        <f>+SidR!D48</f>
        <v>16938</v>
      </c>
      <c r="E33" s="70">
        <f t="shared" si="1"/>
        <v>1522.0777202072532</v>
      </c>
      <c r="F33" s="384">
        <f>+SidR!A41</f>
        <v>37227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220</v>
      </c>
      <c r="B34" s="361">
        <f>+Dominion!D41</f>
        <v>174779.79</v>
      </c>
      <c r="C34" s="387">
        <f>+B34/$J$5</f>
        <v>90559.476683937828</v>
      </c>
      <c r="D34" s="14">
        <f>+Dominion!D48</f>
        <v>76721</v>
      </c>
      <c r="E34" s="70">
        <f t="shared" si="1"/>
        <v>13838.476683937828</v>
      </c>
      <c r="F34" s="384">
        <f>+Dominion!A41</f>
        <v>37228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217</v>
      </c>
      <c r="B35" s="361">
        <f>+WTG!V43</f>
        <v>-12848.09</v>
      </c>
      <c r="C35" s="387">
        <f t="shared" si="0"/>
        <v>-6726.7486910994767</v>
      </c>
      <c r="D35" s="14">
        <f>+WTG!D50</f>
        <v>4118</v>
      </c>
      <c r="E35" s="70">
        <f t="shared" si="1"/>
        <v>-10844.748691099478</v>
      </c>
      <c r="F35" s="384">
        <f>+WTG!A43</f>
        <v>37228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221</v>
      </c>
      <c r="B36" s="361">
        <f>+Devon!D41</f>
        <v>148729.31</v>
      </c>
      <c r="C36" s="387">
        <f>+B36/$J$5</f>
        <v>77061.818652849746</v>
      </c>
      <c r="D36" s="14">
        <f>+Devon!D48</f>
        <v>28362</v>
      </c>
      <c r="E36" s="70">
        <f t="shared" si="1"/>
        <v>48699.818652849746</v>
      </c>
      <c r="F36" s="384">
        <f>+Devon!A41</f>
        <v>37228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230</v>
      </c>
      <c r="B37" s="361">
        <f>+crosstex!F41</f>
        <v>-128244.43000000001</v>
      </c>
      <c r="C37" s="387">
        <f>+B37/$J$4</f>
        <v>-67143.680628272254</v>
      </c>
      <c r="D37" s="14">
        <f>+crosstex!D48</f>
        <v>-38656</v>
      </c>
      <c r="E37" s="70">
        <f t="shared" si="1"/>
        <v>-28487.680628272254</v>
      </c>
      <c r="F37" s="384">
        <f>+crosstex!A41</f>
        <v>37228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231</v>
      </c>
      <c r="B38" s="361">
        <f>+Amarillo!P41</f>
        <v>113063.18</v>
      </c>
      <c r="C38" s="387">
        <f>+B38/$J$4</f>
        <v>59195.382198952881</v>
      </c>
      <c r="D38" s="14">
        <f>+Amarillo!D48</f>
        <v>48353</v>
      </c>
      <c r="E38" s="70">
        <f t="shared" si="1"/>
        <v>10842.382198952881</v>
      </c>
      <c r="F38" s="384">
        <f>+Amarillo!A41</f>
        <v>37228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61">
        <f>+Continental!F43</f>
        <v>25447.09</v>
      </c>
      <c r="C39" s="388">
        <f t="shared" si="0"/>
        <v>13323.083769633509</v>
      </c>
      <c r="D39" s="14">
        <f>+Continental!D50</f>
        <v>-3316</v>
      </c>
      <c r="E39" s="70">
        <f t="shared" si="1"/>
        <v>16639.083769633507</v>
      </c>
      <c r="F39" s="384">
        <f>+Continental!A43</f>
        <v>37228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131</v>
      </c>
      <c r="B40" s="361">
        <f>+EPFS!D41</f>
        <v>74164.62</v>
      </c>
      <c r="C40" s="388">
        <f>+B40/$J$5</f>
        <v>38427.264248704661</v>
      </c>
      <c r="D40" s="14">
        <f>+EPFS!D47</f>
        <v>50354</v>
      </c>
      <c r="E40" s="70">
        <f t="shared" si="1"/>
        <v>-11926.735751295339</v>
      </c>
      <c r="F40" s="383">
        <f>+EPFS!A41</f>
        <v>37228</v>
      </c>
      <c r="G40" s="205" t="s">
        <v>156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4">
        <f>+Agave!$D$24</f>
        <v>59115.19</v>
      </c>
      <c r="C41" s="389">
        <f>+B41/$J$4</f>
        <v>30950.361256544504</v>
      </c>
      <c r="D41" s="365">
        <f>+Agave!D31</f>
        <v>41512</v>
      </c>
      <c r="E41" s="72">
        <f t="shared" si="1"/>
        <v>-10561.638743455496</v>
      </c>
      <c r="F41" s="383">
        <f>+Agave!A24</f>
        <v>37227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165</v>
      </c>
      <c r="B42" s="407">
        <f>SUBTOTAL(9,B24:B41)</f>
        <v>3260527.93</v>
      </c>
      <c r="C42" s="414">
        <f>SUBTOTAL(9,C24:C41)</f>
        <v>1704731.8100805685</v>
      </c>
      <c r="D42" s="415">
        <f>SUBTOTAL(9,D24:D41)</f>
        <v>782456</v>
      </c>
      <c r="E42" s="416">
        <f>SUBTOTAL(9,E24:E41)</f>
        <v>922275.81008056877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166</v>
      </c>
      <c r="B44" s="407">
        <f>SUBTOTAL(9,B12:B41)</f>
        <v>2514392.7199999997</v>
      </c>
      <c r="C44" s="414">
        <f>SUBTOTAL(9,C12:C41)</f>
        <v>1313778.4056233068</v>
      </c>
      <c r="D44" s="415">
        <f>SUBTOTAL(9,D12:D41)</f>
        <v>811603</v>
      </c>
      <c r="E44" s="416">
        <f>SUBTOTAL(9,E12:E41)</f>
        <v>502175.40562330722</v>
      </c>
      <c r="F44" s="383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5">
      <c r="D50" s="7"/>
      <c r="I50" s="403" t="s">
        <v>30</v>
      </c>
      <c r="J50" s="406">
        <f>+J3</f>
        <v>1.87</v>
      </c>
      <c r="K50" s="423">
        <f ca="1">NOW()</f>
        <v>37230.686062499997</v>
      </c>
    </row>
    <row r="51" spans="1:19" ht="13.5" customHeight="1" outlineLevel="2" x14ac:dyDescent="0.25">
      <c r="A51" s="34" t="s">
        <v>148</v>
      </c>
      <c r="C51" s="34" t="s">
        <v>5</v>
      </c>
      <c r="D51" s="7"/>
      <c r="I51" s="404" t="s">
        <v>31</v>
      </c>
      <c r="J51" s="406">
        <f>+J4</f>
        <v>1.91</v>
      </c>
      <c r="K51" s="32"/>
    </row>
    <row r="52" spans="1:19" ht="13.5" customHeight="1" outlineLevel="1" x14ac:dyDescent="0.25">
      <c r="D52" s="7"/>
      <c r="I52" s="403" t="s">
        <v>118</v>
      </c>
      <c r="J52" s="406">
        <f>+J5</f>
        <v>1.93</v>
      </c>
      <c r="K52" s="32"/>
    </row>
    <row r="53" spans="1:19" ht="13.5" customHeight="1" outlineLevel="2" x14ac:dyDescent="0.25"/>
    <row r="54" spans="1:19" ht="13.5" customHeight="1" outlineLevel="2" x14ac:dyDescent="0.25">
      <c r="A54" s="421" t="s">
        <v>168</v>
      </c>
      <c r="B54" s="422"/>
      <c r="E54" s="12" t="s">
        <v>205</v>
      </c>
    </row>
    <row r="55" spans="1:19" ht="13.5" customHeight="1" outlineLevel="2" x14ac:dyDescent="0.25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3"/>
      <c r="C57" s="250"/>
    </row>
    <row r="58" spans="1:19" ht="13.5" customHeight="1" outlineLevel="1" x14ac:dyDescent="0.25">
      <c r="A58" s="385" t="s">
        <v>159</v>
      </c>
      <c r="B58" s="293"/>
      <c r="C58" s="250"/>
    </row>
    <row r="59" spans="1:19" ht="13.5" customHeight="1" outlineLevel="2" x14ac:dyDescent="0.25">
      <c r="A59" s="32" t="s">
        <v>95</v>
      </c>
      <c r="B59" s="387">
        <f>+Mojave!D40</f>
        <v>177487</v>
      </c>
      <c r="C59" s="361">
        <f>+B59*$J$4</f>
        <v>339000.17</v>
      </c>
      <c r="D59" s="47">
        <f>+Mojave!D47</f>
        <v>178620.13</v>
      </c>
      <c r="E59" s="47">
        <f>+C59-D59</f>
        <v>160380.03999999998</v>
      </c>
      <c r="F59" s="384">
        <f>+Mojave!A40</f>
        <v>37228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5">
      <c r="A60" s="32" t="s">
        <v>33</v>
      </c>
      <c r="B60" s="388">
        <f>+SoCal!F40</f>
        <v>162928</v>
      </c>
      <c r="C60" s="361">
        <f>+B60*$J$4</f>
        <v>311192.48</v>
      </c>
      <c r="D60" s="47">
        <f>+SoCal!D47</f>
        <v>466007.54</v>
      </c>
      <c r="E60" s="47">
        <f>+C60-D60</f>
        <v>-154815.06</v>
      </c>
      <c r="F60" s="384">
        <f>+SoCal!A40</f>
        <v>37228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186</v>
      </c>
      <c r="B61" s="387">
        <f>+'El Paso'!C39</f>
        <v>46405</v>
      </c>
      <c r="C61" s="361">
        <f>+B61*$J$4</f>
        <v>88633.55</v>
      </c>
      <c r="D61" s="47">
        <f>+'El Paso'!C46</f>
        <v>-1617088.55</v>
      </c>
      <c r="E61" s="47">
        <f>+C61-D61</f>
        <v>1705722.1</v>
      </c>
      <c r="F61" s="384">
        <f>+'El Paso'!A39</f>
        <v>37228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5">
      <c r="A62" s="32" t="s">
        <v>115</v>
      </c>
      <c r="B62" s="389">
        <f>+'PG&amp;E'!D40</f>
        <v>77609</v>
      </c>
      <c r="C62" s="364">
        <f>+B62*$J$4</f>
        <v>148233.19</v>
      </c>
      <c r="D62" s="364">
        <f>+'PG&amp;E'!D47</f>
        <v>53005.37</v>
      </c>
      <c r="E62" s="364">
        <f>+C62-D62</f>
        <v>95227.82</v>
      </c>
      <c r="F62" s="384">
        <f>+'PG&amp;E'!A40</f>
        <v>37228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160</v>
      </c>
      <c r="B63" s="414">
        <f>SUBTOTAL(9,B59:B62)</f>
        <v>464429</v>
      </c>
      <c r="C63" s="407">
        <f>SUBTOTAL(9,C59:C62)</f>
        <v>887059.3899999999</v>
      </c>
      <c r="D63" s="407">
        <f>SUBTOTAL(9,D59:D62)</f>
        <v>-919455.51000000013</v>
      </c>
      <c r="E63" s="407">
        <f>SUBTOTAL(9,E59:E62)</f>
        <v>1806514.9000000001</v>
      </c>
      <c r="F63" s="384"/>
      <c r="G63" s="205"/>
      <c r="H63" s="32"/>
      <c r="I63" s="32"/>
      <c r="J63" s="32"/>
      <c r="K63" s="32"/>
    </row>
    <row r="64" spans="1:19" ht="12.9" customHeight="1" x14ac:dyDescent="0.25">
      <c r="B64" s="293"/>
      <c r="C64" s="250"/>
      <c r="G64" s="205"/>
    </row>
    <row r="65" spans="1:11" ht="15" customHeight="1" x14ac:dyDescent="0.25">
      <c r="A65" s="385" t="s">
        <v>58</v>
      </c>
      <c r="B65" s="293"/>
      <c r="C65" s="250"/>
      <c r="G65" s="205"/>
    </row>
    <row r="66" spans="1:11" x14ac:dyDescent="0.25">
      <c r="A66" s="206" t="s">
        <v>29</v>
      </c>
      <c r="B66" s="387">
        <f>+williams!J40</f>
        <v>122235</v>
      </c>
      <c r="C66" s="361">
        <f>+B66*$J$3</f>
        <v>228579.45</v>
      </c>
      <c r="D66" s="47">
        <f>+williams!D48</f>
        <v>993518.88</v>
      </c>
      <c r="E66" s="47">
        <f>+C66-D66</f>
        <v>-764939.42999999993</v>
      </c>
      <c r="F66" s="383">
        <f>+williams!A40</f>
        <v>37228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5">
      <c r="A67" s="32" t="s">
        <v>24</v>
      </c>
      <c r="B67" s="387">
        <f>+'Red C'!F43</f>
        <v>79411</v>
      </c>
      <c r="C67" s="362">
        <f>+B67*J3</f>
        <v>148498.57</v>
      </c>
      <c r="D67" s="202">
        <f>+'Red C'!D52</f>
        <v>548591.56999999995</v>
      </c>
      <c r="E67" s="47">
        <f>+C67-D67</f>
        <v>-400092.99999999994</v>
      </c>
      <c r="F67" s="383">
        <f>+'Red C'!B43</f>
        <v>37228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5">
      <c r="A68" s="32" t="s">
        <v>6</v>
      </c>
      <c r="B68" s="387">
        <f>+Amoco!D40</f>
        <v>-50136</v>
      </c>
      <c r="C68" s="361">
        <f>+B68*$J$3</f>
        <v>-93754.32</v>
      </c>
      <c r="D68" s="47">
        <f>+Amoco!D47</f>
        <v>229028.6</v>
      </c>
      <c r="E68" s="47">
        <f>+C68-D68</f>
        <v>-322782.92000000004</v>
      </c>
      <c r="F68" s="384">
        <f>+Amoco!A40</f>
        <v>37228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5">
      <c r="A69" s="32" t="s">
        <v>187</v>
      </c>
      <c r="B69" s="387">
        <f>+'El Paso'!E39</f>
        <v>-103865</v>
      </c>
      <c r="C69" s="361">
        <f>+B69*$J$3</f>
        <v>-194227.55000000002</v>
      </c>
      <c r="D69" s="47">
        <f>+'El Paso'!F46</f>
        <v>-691381.55</v>
      </c>
      <c r="E69" s="47">
        <f>+C69-D69</f>
        <v>497154</v>
      </c>
      <c r="F69" s="384">
        <f>+'El Paso'!A39</f>
        <v>37228</v>
      </c>
      <c r="G69" s="441"/>
      <c r="H69" s="32" t="s">
        <v>101</v>
      </c>
      <c r="I69" s="32" t="s">
        <v>177</v>
      </c>
      <c r="J69" s="32"/>
      <c r="K69" s="32"/>
    </row>
    <row r="70" spans="1:11" x14ac:dyDescent="0.25">
      <c r="A70" s="32" t="s">
        <v>1</v>
      </c>
      <c r="B70" s="389">
        <f>+NW!$F$41</f>
        <v>24675</v>
      </c>
      <c r="C70" s="364">
        <f>+B70*$J$3</f>
        <v>46142.25</v>
      </c>
      <c r="D70" s="364">
        <f>+NW!E49</f>
        <v>-403634.47</v>
      </c>
      <c r="E70" s="364">
        <f>+C70-D70</f>
        <v>449776.72</v>
      </c>
      <c r="F70" s="383">
        <f>+NW!B41</f>
        <v>37228</v>
      </c>
      <c r="G70" s="205" t="s">
        <v>156</v>
      </c>
      <c r="H70" s="32" t="s">
        <v>116</v>
      </c>
      <c r="I70" s="32"/>
      <c r="J70" s="32"/>
      <c r="K70" s="32"/>
    </row>
    <row r="71" spans="1:11" x14ac:dyDescent="0.25">
      <c r="A71" s="32" t="s">
        <v>161</v>
      </c>
      <c r="B71" s="414">
        <f>SUBTOTAL(9,B66:B70)</f>
        <v>72320</v>
      </c>
      <c r="C71" s="407">
        <f>SUBTOTAL(9,C66:C70)</f>
        <v>135238.39999999999</v>
      </c>
      <c r="D71" s="407">
        <f>SUBTOTAL(9,D66:D70)</f>
        <v>676123.03</v>
      </c>
      <c r="E71" s="407">
        <f>SUBTOTAL(9,E66:E70)</f>
        <v>-540884.63000000012</v>
      </c>
      <c r="F71" s="383"/>
      <c r="G71" s="205"/>
      <c r="H71" s="32"/>
      <c r="I71" s="32"/>
      <c r="J71" s="32"/>
      <c r="K71" s="32"/>
    </row>
    <row r="72" spans="1:11" x14ac:dyDescent="0.25">
      <c r="B72" s="293"/>
      <c r="C72" s="250"/>
      <c r="G72" s="205"/>
    </row>
    <row r="73" spans="1:11" x14ac:dyDescent="0.25">
      <c r="A73" s="385" t="s">
        <v>163</v>
      </c>
      <c r="B73" s="293"/>
      <c r="C73" s="250"/>
      <c r="G73" s="205"/>
    </row>
    <row r="74" spans="1:11" x14ac:dyDescent="0.25">
      <c r="A74" s="32" t="s">
        <v>89</v>
      </c>
      <c r="B74" s="387">
        <f>+NGPL!F38</f>
        <v>159676</v>
      </c>
      <c r="C74" s="361">
        <f>+B74*$J$5</f>
        <v>308174.68</v>
      </c>
      <c r="D74" s="47">
        <f>+NGPL!D45</f>
        <v>417323.66</v>
      </c>
      <c r="E74" s="47">
        <f>+C74-D74</f>
        <v>-109148.97999999998</v>
      </c>
      <c r="F74" s="384">
        <f>+NGPL!A38</f>
        <v>37228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144</v>
      </c>
      <c r="B75" s="387">
        <f>+PEPL!D41</f>
        <v>-21375</v>
      </c>
      <c r="C75" s="362">
        <f>+B75*$J$4</f>
        <v>-40826.25</v>
      </c>
      <c r="D75" s="47">
        <f>+PEPL!D47</f>
        <v>136590.74</v>
      </c>
      <c r="E75" s="47">
        <f>+C75-D75</f>
        <v>-177416.99</v>
      </c>
      <c r="F75" s="384">
        <f>+PEPL!A41</f>
        <v>37227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16648</v>
      </c>
      <c r="C76" s="362">
        <f>+B76*$J$4</f>
        <v>31797.68</v>
      </c>
      <c r="D76" s="202">
        <f>+CIG!D49</f>
        <v>383998.2</v>
      </c>
      <c r="E76" s="70">
        <f>+C76-D76</f>
        <v>-352200.52</v>
      </c>
      <c r="F76" s="384">
        <f>+CIG!A42</f>
        <v>37228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5">
      <c r="A77" s="32" t="s">
        <v>7</v>
      </c>
      <c r="B77" s="388">
        <f>+Oasis!D40</f>
        <v>-9972</v>
      </c>
      <c r="C77" s="361">
        <f>+B77*$J$4</f>
        <v>-19046.52</v>
      </c>
      <c r="D77" s="47">
        <f>+Oasis!D47</f>
        <v>-375664.72</v>
      </c>
      <c r="E77" s="47">
        <f>+C77-D77</f>
        <v>356618.19999999995</v>
      </c>
      <c r="F77" s="384">
        <f>+Oasis!B40</f>
        <v>37228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91">
        <f>+Lonestar!F42</f>
        <v>12099</v>
      </c>
      <c r="C78" s="364">
        <f>+B78*$J$4</f>
        <v>23109.09</v>
      </c>
      <c r="D78" s="364">
        <f>+Lonestar!D49</f>
        <v>-58200.59</v>
      </c>
      <c r="E78" s="364">
        <f>+C78-D78</f>
        <v>81309.679999999993</v>
      </c>
      <c r="F78" s="383">
        <f>+Lonestar!B42</f>
        <v>37228</v>
      </c>
      <c r="H78" s="32" t="s">
        <v>103</v>
      </c>
      <c r="I78" s="32"/>
      <c r="J78" s="32"/>
      <c r="K78" s="32"/>
    </row>
    <row r="79" spans="1:11" x14ac:dyDescent="0.25">
      <c r="A79" s="2" t="s">
        <v>164</v>
      </c>
      <c r="B79" s="408">
        <f>SUBTOTAL(9,B74:B78)</f>
        <v>157076</v>
      </c>
      <c r="C79" s="407">
        <f>SUBTOTAL(9,C74:C78)</f>
        <v>303208.68</v>
      </c>
      <c r="D79" s="407">
        <f>SUBTOTAL(9,D74:D78)</f>
        <v>504047.28999999992</v>
      </c>
      <c r="E79" s="407">
        <f>SUBTOTAL(9,E74:E78)</f>
        <v>-200838.61000000004</v>
      </c>
      <c r="F79" s="383"/>
      <c r="H79" s="32"/>
      <c r="I79" s="32"/>
      <c r="J79" s="32"/>
      <c r="K79" s="32"/>
    </row>
    <row r="80" spans="1:11" x14ac:dyDescent="0.25">
      <c r="B80" s="293"/>
      <c r="C80" s="250"/>
    </row>
    <row r="81" spans="1:12" x14ac:dyDescent="0.25">
      <c r="A81" s="2" t="s">
        <v>169</v>
      </c>
      <c r="B81" s="408">
        <f>SUBTOTAL(9,B59:B78)</f>
        <v>693825</v>
      </c>
      <c r="C81" s="407">
        <f>SUBTOTAL(9,C59:C78)</f>
        <v>1325506.4699999997</v>
      </c>
      <c r="D81" s="407">
        <f>SUBTOTAL(9,D59:D78)</f>
        <v>260714.80999999979</v>
      </c>
      <c r="E81" s="407">
        <f>SUBTOTAL(9,E59:E78)</f>
        <v>1064791.6599999999</v>
      </c>
      <c r="F81" s="383"/>
      <c r="H81" s="32"/>
      <c r="I81" s="32"/>
      <c r="J81" s="32"/>
      <c r="K81" s="32"/>
    </row>
    <row r="82" spans="1:12" x14ac:dyDescent="0.25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5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8" thickBot="1" x14ac:dyDescent="0.3">
      <c r="A84" s="2" t="s">
        <v>171</v>
      </c>
      <c r="B84" s="417">
        <f>+C81+B44</f>
        <v>3839899.1899999995</v>
      </c>
      <c r="C84" s="208"/>
      <c r="D84" s="361"/>
      <c r="E84" s="361"/>
      <c r="F84" s="368"/>
      <c r="H84" s="32"/>
      <c r="I84" s="32"/>
      <c r="J84" s="32"/>
      <c r="K84" s="32"/>
    </row>
    <row r="85" spans="1:12" ht="13.8" thickTop="1" x14ac:dyDescent="0.25">
      <c r="A85" s="2" t="s">
        <v>172</v>
      </c>
      <c r="B85" s="14">
        <f>+B81+C44</f>
        <v>2007603.4056233068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5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1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41" sqref="B4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135466</v>
      </c>
      <c r="C10" s="11">
        <v>131970</v>
      </c>
      <c r="D10" s="11">
        <v>12556</v>
      </c>
      <c r="E10" s="11">
        <v>13351</v>
      </c>
      <c r="F10" s="11">
        <f t="shared" si="5"/>
        <v>-2701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/>
      <c r="C11" s="11"/>
      <c r="D11" s="11"/>
      <c r="E11" s="11"/>
      <c r="F11" s="11">
        <f t="shared" si="5"/>
        <v>0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/>
      <c r="C12" s="11"/>
      <c r="D12" s="11"/>
      <c r="E12" s="11"/>
      <c r="F12" s="11">
        <f t="shared" si="5"/>
        <v>0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407368</v>
      </c>
      <c r="C39" s="150">
        <f>SUM(C8:C38)</f>
        <v>394381</v>
      </c>
      <c r="D39" s="150">
        <f>SUM(D8:D38)</f>
        <v>37398</v>
      </c>
      <c r="E39" s="150">
        <f>SUM(E8:E38)</f>
        <v>39996</v>
      </c>
      <c r="F39" s="11">
        <f t="shared" si="5"/>
        <v>-10389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37228</v>
      </c>
      <c r="C43" s="142"/>
      <c r="D43" s="142"/>
      <c r="E43" s="142"/>
      <c r="F43" s="150">
        <f>+F42+F39</f>
        <v>79411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37228</v>
      </c>
      <c r="B51" s="32"/>
      <c r="C51" s="32"/>
      <c r="D51" s="394">
        <f>+F39*'by type_area'!J3</f>
        <v>-19427.43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548591.56999999995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A38" sqref="A38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5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53">
        <v>4</v>
      </c>
      <c r="B9" s="460"/>
      <c r="C9" s="432"/>
      <c r="D9" s="317">
        <f t="shared" si="0"/>
        <v>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53">
        <v>5</v>
      </c>
      <c r="B10" s="460"/>
      <c r="C10" s="432"/>
      <c r="D10" s="317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53">
        <v>6</v>
      </c>
      <c r="B11" s="460"/>
      <c r="C11" s="432"/>
      <c r="D11" s="31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53">
        <v>7</v>
      </c>
      <c r="B12" s="460"/>
      <c r="C12" s="432"/>
      <c r="D12" s="31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53">
        <v>8</v>
      </c>
      <c r="B13" s="432"/>
      <c r="C13" s="432"/>
      <c r="D13" s="31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53">
        <v>19</v>
      </c>
      <c r="B24" s="460"/>
      <c r="C24" s="432"/>
      <c r="D24" s="317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53">
        <v>20</v>
      </c>
      <c r="B25" s="546"/>
      <c r="C25" s="432"/>
      <c r="D25" s="317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53">
        <v>21</v>
      </c>
      <c r="B26" s="432"/>
      <c r="C26" s="432"/>
      <c r="D26" s="317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53">
        <v>22</v>
      </c>
      <c r="B27" s="432"/>
      <c r="C27" s="432"/>
      <c r="D27" s="317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53">
        <v>23</v>
      </c>
      <c r="B28" s="432"/>
      <c r="C28" s="432"/>
      <c r="D28" s="317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53">
        <v>24</v>
      </c>
      <c r="B29" s="432"/>
      <c r="C29" s="432"/>
      <c r="D29" s="317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53">
        <v>25</v>
      </c>
      <c r="B30" s="432"/>
      <c r="C30" s="432"/>
      <c r="D30" s="317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53"/>
      <c r="B37" s="432">
        <f>SUM(B6:B36)</f>
        <v>322155</v>
      </c>
      <c r="C37" s="432">
        <f>SUM(C6:C36)</f>
        <v>319235</v>
      </c>
      <c r="D37" s="432">
        <f>SUM(D6:D36)</f>
        <v>-2920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5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5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5">
      <c r="A40" s="56">
        <v>37228</v>
      </c>
      <c r="B40" s="292"/>
      <c r="C40" s="459"/>
      <c r="D40" s="317">
        <f>+D39+D37</f>
        <v>-50136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5">
      <c r="A46" s="49">
        <f>+A40</f>
        <v>37228</v>
      </c>
      <c r="B46" s="32"/>
      <c r="C46" s="32"/>
      <c r="D46" s="394">
        <f>+D37*'by type_area'!J3</f>
        <v>-5460.4000000000005</v>
      </c>
      <c r="H46">
        <v>500</v>
      </c>
    </row>
    <row r="47" spans="1:16" x14ac:dyDescent="0.25">
      <c r="A47" s="32"/>
      <c r="B47" s="32"/>
      <c r="C47" s="32"/>
      <c r="D47" s="202">
        <f>+D46+D45</f>
        <v>229028.6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B40" sqref="B40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/>
      <c r="C8" s="51"/>
      <c r="D8" s="24">
        <f t="shared" si="0"/>
        <v>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5">
      <c r="A36" s="12"/>
      <c r="B36" s="24">
        <f>SUM(B5:B35)</f>
        <v>-38794</v>
      </c>
      <c r="C36" s="24">
        <f>SUM(C5:C35)</f>
        <v>-38686</v>
      </c>
      <c r="D36" s="24">
        <f t="shared" si="0"/>
        <v>108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5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5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8" thickBot="1" x14ac:dyDescent="0.3">
      <c r="B40" s="253">
        <v>37228</v>
      </c>
      <c r="C40" s="24"/>
      <c r="D40" s="195">
        <f>+D36+D38</f>
        <v>-9972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8" thickTop="1" x14ac:dyDescent="0.25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5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5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5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5">
      <c r="A45" s="49">
        <f>+B38</f>
        <v>37225</v>
      </c>
      <c r="B45" s="32"/>
      <c r="C45" s="32"/>
      <c r="D45" s="541">
        <v>-375871</v>
      </c>
    </row>
    <row r="46" spans="1:65" x14ac:dyDescent="0.25">
      <c r="A46" s="49">
        <f>+B40</f>
        <v>37228</v>
      </c>
      <c r="B46" s="32"/>
      <c r="C46" s="32"/>
      <c r="D46" s="394">
        <f>+D36*'by type_area'!J4</f>
        <v>206.28</v>
      </c>
    </row>
    <row r="47" spans="1:65" x14ac:dyDescent="0.25">
      <c r="A47" s="32"/>
      <c r="B47" s="32"/>
      <c r="C47" s="32"/>
      <c r="D47" s="202">
        <f>+D46+D45</f>
        <v>-375664.72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7" workbookViewId="0">
      <selection activeCell="A23" sqref="A23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67419</v>
      </c>
      <c r="C5" s="90">
        <v>66876</v>
      </c>
      <c r="D5" s="90">
        <f>+C5-B5</f>
        <v>-543</v>
      </c>
      <c r="E5" s="282"/>
      <c r="F5" s="280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67145</v>
      </c>
      <c r="C7" s="90">
        <v>65840</v>
      </c>
      <c r="D7" s="90">
        <f t="shared" si="0"/>
        <v>-1305</v>
      </c>
      <c r="E7" s="282"/>
      <c r="F7" s="280"/>
      <c r="L7" t="s">
        <v>26</v>
      </c>
      <c r="M7">
        <v>7.6</v>
      </c>
    </row>
    <row r="8" spans="1:13" x14ac:dyDescent="0.25">
      <c r="A8" s="87">
        <v>500239</v>
      </c>
      <c r="B8" s="315">
        <v>85186</v>
      </c>
      <c r="C8" s="90">
        <v>84082</v>
      </c>
      <c r="D8" s="90">
        <f t="shared" si="0"/>
        <v>-1104</v>
      </c>
      <c r="E8" s="511">
        <v>37198</v>
      </c>
      <c r="F8" s="280"/>
    </row>
    <row r="9" spans="1:13" x14ac:dyDescent="0.25">
      <c r="A9" s="87">
        <v>500293</v>
      </c>
      <c r="B9" s="90">
        <v>32337</v>
      </c>
      <c r="C9" s="90">
        <v>40530</v>
      </c>
      <c r="D9" s="90">
        <f t="shared" si="0"/>
        <v>8193</v>
      </c>
      <c r="E9" s="282"/>
      <c r="F9" s="280"/>
    </row>
    <row r="10" spans="1:13" x14ac:dyDescent="0.25">
      <c r="A10" s="87">
        <v>500302</v>
      </c>
      <c r="B10" s="315"/>
      <c r="C10" s="315">
        <v>586</v>
      </c>
      <c r="D10" s="90">
        <f t="shared" si="0"/>
        <v>586</v>
      </c>
      <c r="E10" s="282"/>
      <c r="F10" s="280"/>
    </row>
    <row r="11" spans="1:13" x14ac:dyDescent="0.25">
      <c r="A11" s="87">
        <v>500303</v>
      </c>
      <c r="B11" s="315"/>
      <c r="C11" s="90">
        <v>22204</v>
      </c>
      <c r="D11" s="90">
        <f t="shared" si="0"/>
        <v>22204</v>
      </c>
      <c r="E11" s="282"/>
      <c r="F11" s="280"/>
    </row>
    <row r="12" spans="1:13" x14ac:dyDescent="0.25">
      <c r="A12" s="91">
        <v>500305</v>
      </c>
      <c r="B12" s="315">
        <v>118119</v>
      </c>
      <c r="C12" s="90">
        <v>87516</v>
      </c>
      <c r="D12" s="90">
        <f t="shared" si="0"/>
        <v>-30603</v>
      </c>
      <c r="E12" s="283"/>
      <c r="F12" s="280"/>
    </row>
    <row r="13" spans="1:13" x14ac:dyDescent="0.25">
      <c r="A13" s="87">
        <v>500307</v>
      </c>
      <c r="B13" s="315">
        <v>6878</v>
      </c>
      <c r="C13" s="90">
        <v>4256</v>
      </c>
      <c r="D13" s="90">
        <f t="shared" si="0"/>
        <v>-2622</v>
      </c>
      <c r="E13" s="282"/>
      <c r="F13" s="280"/>
    </row>
    <row r="14" spans="1:13" x14ac:dyDescent="0.25">
      <c r="A14" s="87">
        <v>500313</v>
      </c>
      <c r="B14" s="90"/>
      <c r="C14" s="315">
        <v>202</v>
      </c>
      <c r="D14" s="90">
        <f t="shared" si="0"/>
        <v>202</v>
      </c>
      <c r="E14" s="282"/>
      <c r="F14" s="280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5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5">
      <c r="A17" s="87">
        <v>500657</v>
      </c>
      <c r="B17" s="331">
        <v>13548</v>
      </c>
      <c r="C17" s="88">
        <v>9797</v>
      </c>
      <c r="D17" s="94">
        <f t="shared" si="0"/>
        <v>-3751</v>
      </c>
      <c r="E17" s="282"/>
      <c r="F17" s="280"/>
    </row>
    <row r="18" spans="1:6" x14ac:dyDescent="0.25">
      <c r="A18" s="87"/>
      <c r="B18" s="88"/>
      <c r="C18" s="88"/>
      <c r="D18" s="88">
        <f>SUM(D5:D17)</f>
        <v>-8743</v>
      </c>
      <c r="E18" s="282"/>
      <c r="F18" s="280"/>
    </row>
    <row r="19" spans="1:6" x14ac:dyDescent="0.25">
      <c r="A19" s="87" t="s">
        <v>82</v>
      </c>
      <c r="B19" s="88"/>
      <c r="C19" s="88"/>
      <c r="D19" s="95">
        <f>+summary!H4</f>
        <v>1.91</v>
      </c>
      <c r="E19" s="284"/>
      <c r="F19" s="280"/>
    </row>
    <row r="20" spans="1:6" x14ac:dyDescent="0.25">
      <c r="A20" s="87"/>
      <c r="B20" s="88"/>
      <c r="C20" s="88"/>
      <c r="D20" s="96">
        <f>+D19*D18</f>
        <v>-16699.13</v>
      </c>
      <c r="E20" s="209"/>
      <c r="F20" s="281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5">
      <c r="A23" s="87"/>
      <c r="B23" s="88"/>
      <c r="C23" s="88"/>
      <c r="D23" s="318"/>
      <c r="E23" s="209"/>
      <c r="F23" s="66"/>
    </row>
    <row r="24" spans="1:6" ht="13.8" thickBot="1" x14ac:dyDescent="0.3">
      <c r="A24" s="99">
        <v>37227</v>
      </c>
      <c r="B24" s="88"/>
      <c r="C24" s="88"/>
      <c r="D24" s="330">
        <f>+D22+D20</f>
        <v>59115.19</v>
      </c>
      <c r="E24" s="209"/>
      <c r="F24" s="66"/>
    </row>
    <row r="25" spans="1:6" ht="13.8" thickTop="1" x14ac:dyDescent="0.25">
      <c r="E25" s="285"/>
    </row>
    <row r="28" spans="1:6" x14ac:dyDescent="0.25">
      <c r="A28" s="32" t="s">
        <v>152</v>
      </c>
      <c r="B28" s="32"/>
      <c r="C28" s="32"/>
      <c r="D28" s="32"/>
      <c r="E28" s="358"/>
    </row>
    <row r="29" spans="1:6" x14ac:dyDescent="0.25">
      <c r="A29" s="49">
        <f>+A22</f>
        <v>37225</v>
      </c>
      <c r="B29" s="32"/>
      <c r="C29" s="32"/>
      <c r="D29" s="537">
        <v>50255</v>
      </c>
    </row>
    <row r="30" spans="1:6" x14ac:dyDescent="0.25">
      <c r="A30" s="49">
        <f>+A24</f>
        <v>37227</v>
      </c>
      <c r="B30" s="32"/>
      <c r="C30" s="32"/>
      <c r="D30" s="365">
        <f>+D18</f>
        <v>-8743</v>
      </c>
    </row>
    <row r="31" spans="1:6" x14ac:dyDescent="0.25">
      <c r="A31" s="32"/>
      <c r="B31" s="32"/>
      <c r="C31" s="32"/>
      <c r="D31" s="14">
        <f>+D30+D29</f>
        <v>41512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3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2" sqref="A4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/>
      <c r="C7" s="11"/>
      <c r="D7" s="11"/>
      <c r="E7" s="11"/>
      <c r="F7" s="25">
        <f t="shared" si="2"/>
        <v>0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/>
      <c r="C8" s="11"/>
      <c r="D8" s="11"/>
      <c r="E8" s="11"/>
      <c r="F8" s="25">
        <f t="shared" si="2"/>
        <v>0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103653</v>
      </c>
      <c r="C35" s="11">
        <f>SUM(C4:C34)</f>
        <v>100993</v>
      </c>
      <c r="D35" s="11">
        <f>SUM(D4:D34)</f>
        <v>107371</v>
      </c>
      <c r="E35" s="11">
        <f>SUM(E4:E34)</f>
        <v>96000</v>
      </c>
      <c r="F35" s="11">
        <f>+E35-D35+C35-B35</f>
        <v>-14031</v>
      </c>
    </row>
    <row r="36" spans="1:7" x14ac:dyDescent="0.2">
      <c r="A36" s="45"/>
      <c r="C36" s="14">
        <f>+C35-B35</f>
        <v>-2660</v>
      </c>
      <c r="D36" s="14"/>
      <c r="E36" s="14">
        <f>+E35-D35</f>
        <v>-11371</v>
      </c>
      <c r="F36" s="47"/>
    </row>
    <row r="37" spans="1:7" x14ac:dyDescent="0.2">
      <c r="C37" s="15">
        <f>+summary!H4</f>
        <v>1.91</v>
      </c>
      <c r="D37" s="15"/>
      <c r="E37" s="15">
        <f>+C37</f>
        <v>1.91</v>
      </c>
      <c r="F37" s="24"/>
    </row>
    <row r="38" spans="1:7" x14ac:dyDescent="0.2">
      <c r="C38" s="48">
        <f>+C37*C36</f>
        <v>-5080.5999999999995</v>
      </c>
      <c r="D38" s="47"/>
      <c r="E38" s="48">
        <f>+E37*E36</f>
        <v>-21718.61</v>
      </c>
      <c r="F38" s="46">
        <f>+E38+C38</f>
        <v>-26799.21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37228</v>
      </c>
      <c r="C41" s="106"/>
      <c r="D41" s="106"/>
      <c r="E41" s="106"/>
      <c r="F41" s="106">
        <f>+F38+F40</f>
        <v>350941.6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37228</v>
      </c>
      <c r="D47" s="365">
        <f>+F35</f>
        <v>-14031</v>
      </c>
      <c r="E47" s="11"/>
      <c r="F47" s="11"/>
      <c r="G47" s="25"/>
    </row>
    <row r="48" spans="1:7" x14ac:dyDescent="0.2">
      <c r="D48" s="14">
        <f>+D47+D46</f>
        <v>-32813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/>
      <c r="C8" s="11"/>
      <c r="D8" s="11"/>
      <c r="E8" s="11"/>
      <c r="F8" s="11">
        <f t="shared" si="2"/>
        <v>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/>
      <c r="C9" s="11"/>
      <c r="D9" s="11"/>
      <c r="E9" s="11"/>
      <c r="F9" s="11">
        <f t="shared" si="2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409970</v>
      </c>
      <c r="C36" s="11">
        <f>SUM(C5:C35)</f>
        <v>466388</v>
      </c>
      <c r="D36" s="11">
        <f>SUM(D5:D35)</f>
        <v>0</v>
      </c>
      <c r="E36" s="11">
        <f>SUM(E5:E35)</f>
        <v>-52499</v>
      </c>
      <c r="F36" s="11">
        <f>SUM(F5:F35)</f>
        <v>3919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37228</v>
      </c>
      <c r="F41" s="346">
        <f>+F39+F36</f>
        <v>24675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37228</v>
      </c>
      <c r="C48" s="32"/>
      <c r="D48" s="32"/>
      <c r="E48" s="394">
        <f>+F36*'by type_area'!J3</f>
        <v>7328.5300000000007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-403634.47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47" workbookViewId="0">
      <selection activeCell="C57" sqref="C57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5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5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5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5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5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5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5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315939</v>
      </c>
      <c r="C39" s="11">
        <f>SUM(C8:C38)</f>
        <v>313872</v>
      </c>
      <c r="D39" s="11">
        <f>SUM(D8:D38)</f>
        <v>-2067</v>
      </c>
      <c r="E39" s="10"/>
      <c r="F39" s="11"/>
      <c r="G39" s="11"/>
      <c r="H39" s="11"/>
    </row>
    <row r="40" spans="1:8" x14ac:dyDescent="0.25">
      <c r="A40" s="26"/>
      <c r="D40" s="75">
        <f>+summary!H4</f>
        <v>1.91</v>
      </c>
      <c r="E40" s="26"/>
      <c r="H40" s="75"/>
    </row>
    <row r="41" spans="1:8" x14ac:dyDescent="0.25">
      <c r="D41" s="197">
        <f>+D40*D39</f>
        <v>-3947.97</v>
      </c>
      <c r="F41" s="250"/>
      <c r="H41" s="197"/>
    </row>
    <row r="42" spans="1:8" x14ac:dyDescent="0.25">
      <c r="A42" s="57">
        <v>37225</v>
      </c>
      <c r="D42" s="534">
        <v>8903</v>
      </c>
      <c r="E42" s="57"/>
      <c r="H42" s="197"/>
    </row>
    <row r="43" spans="1:8" x14ac:dyDescent="0.25">
      <c r="A43" s="57">
        <v>37228</v>
      </c>
      <c r="D43" s="198">
        <f>+D42+D41</f>
        <v>4955.0300000000007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152</v>
      </c>
      <c r="B47" s="32"/>
      <c r="C47" s="32"/>
      <c r="D47" s="32"/>
    </row>
    <row r="48" spans="1:8" x14ac:dyDescent="0.25">
      <c r="A48" s="49">
        <f>+A42</f>
        <v>37225</v>
      </c>
      <c r="B48" s="32"/>
      <c r="C48" s="32"/>
      <c r="D48" s="498">
        <v>-51464</v>
      </c>
    </row>
    <row r="49" spans="1:4" x14ac:dyDescent="0.25">
      <c r="A49" s="49">
        <f>+A43</f>
        <v>37228</v>
      </c>
      <c r="B49" s="32"/>
      <c r="C49" s="32"/>
      <c r="D49" s="365">
        <f>+D39</f>
        <v>-2067</v>
      </c>
    </row>
    <row r="50" spans="1:4" x14ac:dyDescent="0.25">
      <c r="A50" s="32"/>
      <c r="B50" s="32"/>
      <c r="C50" s="32"/>
      <c r="D50" s="14">
        <f>+D49+D48</f>
        <v>-53531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opLeftCell="A24" workbookViewId="0">
      <selection activeCell="A24" sqref="A24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94</v>
      </c>
      <c r="G2" s="32"/>
      <c r="H2" s="15"/>
      <c r="I2" s="32"/>
      <c r="J2" s="32"/>
    </row>
    <row r="3" spans="1:10" x14ac:dyDescent="0.25">
      <c r="A3" s="2" t="s">
        <v>73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3">
        <v>37225</v>
      </c>
      <c r="C5" s="529">
        <v>1481856.66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37225</v>
      </c>
      <c r="J7" s="32"/>
    </row>
    <row r="8" spans="1:10" x14ac:dyDescent="0.25">
      <c r="A8" s="251">
        <v>50895</v>
      </c>
      <c r="B8" s="353"/>
      <c r="J8" s="32"/>
    </row>
    <row r="9" spans="1:10" x14ac:dyDescent="0.25">
      <c r="A9" s="251">
        <v>60874</v>
      </c>
      <c r="B9" s="353"/>
      <c r="J9" s="32"/>
    </row>
    <row r="10" spans="1:10" x14ac:dyDescent="0.25">
      <c r="A10" s="251">
        <v>78169</v>
      </c>
      <c r="B10" s="353"/>
      <c r="J10" s="32"/>
    </row>
    <row r="11" spans="1:10" x14ac:dyDescent="0.25">
      <c r="A11" s="32">
        <v>500235</v>
      </c>
      <c r="B11" s="14"/>
      <c r="J11" s="32"/>
    </row>
    <row r="12" spans="1:10" x14ac:dyDescent="0.25">
      <c r="A12" s="251">
        <v>500248</v>
      </c>
      <c r="B12" s="355"/>
      <c r="J12" s="32"/>
    </row>
    <row r="13" spans="1:10" x14ac:dyDescent="0.25">
      <c r="A13" s="251">
        <v>500251</v>
      </c>
      <c r="B13" s="328"/>
      <c r="J13" s="32"/>
    </row>
    <row r="14" spans="1:10" x14ac:dyDescent="0.25">
      <c r="A14" s="251">
        <v>500254</v>
      </c>
      <c r="B14" s="328"/>
      <c r="J14" s="32"/>
    </row>
    <row r="15" spans="1:10" x14ac:dyDescent="0.25">
      <c r="A15" s="32">
        <v>500255</v>
      </c>
      <c r="B15" s="328"/>
      <c r="J15" s="32"/>
    </row>
    <row r="16" spans="1:10" x14ac:dyDescent="0.25">
      <c r="A16" s="32">
        <v>500262</v>
      </c>
      <c r="B16" s="328"/>
      <c r="J16" s="32"/>
    </row>
    <row r="17" spans="1:10" x14ac:dyDescent="0.25">
      <c r="A17" s="287">
        <v>500267</v>
      </c>
      <c r="B17" s="354"/>
      <c r="J17" s="32"/>
    </row>
    <row r="18" spans="1:10" x14ac:dyDescent="0.25">
      <c r="B18" s="14">
        <f>SUM(B8:B17)</f>
        <v>0</v>
      </c>
      <c r="J18" s="32"/>
    </row>
    <row r="19" spans="1:10" x14ac:dyDescent="0.25">
      <c r="B19" s="15">
        <f>+B32</f>
        <v>1.91</v>
      </c>
      <c r="C19" s="201">
        <f>+B19*B18</f>
        <v>0</v>
      </c>
      <c r="G19" s="32"/>
      <c r="H19" s="399"/>
      <c r="I19" s="14"/>
      <c r="J19" s="32"/>
    </row>
    <row r="20" spans="1:10" x14ac:dyDescent="0.25">
      <c r="C20" s="334">
        <f>+C19+C5</f>
        <v>1481856.66</v>
      </c>
      <c r="E20" s="15"/>
      <c r="G20" s="32"/>
      <c r="H20" s="399"/>
      <c r="I20" s="14"/>
      <c r="J20" s="32"/>
    </row>
    <row r="21" spans="1:10" x14ac:dyDescent="0.25">
      <c r="E21" s="15"/>
      <c r="G21" s="32"/>
      <c r="H21" s="399"/>
      <c r="I21" s="14"/>
      <c r="J21" s="32"/>
    </row>
    <row r="22" spans="1:10" x14ac:dyDescent="0.25">
      <c r="A22" s="32" t="s">
        <v>87</v>
      </c>
      <c r="G22" s="32"/>
      <c r="H22" s="399"/>
      <c r="I22" s="14"/>
      <c r="J22" s="32"/>
    </row>
    <row r="23" spans="1:10" x14ac:dyDescent="0.25">
      <c r="A23" s="2" t="s">
        <v>74</v>
      </c>
      <c r="G23" s="32"/>
      <c r="H23" s="399"/>
      <c r="I23" s="14"/>
      <c r="J23" s="32"/>
    </row>
    <row r="24" spans="1:10" x14ac:dyDescent="0.25">
      <c r="G24" s="32"/>
      <c r="H24" s="399"/>
      <c r="I24" s="14"/>
      <c r="J24" s="32"/>
    </row>
    <row r="25" spans="1:10" x14ac:dyDescent="0.25">
      <c r="G25" s="32"/>
      <c r="H25" s="399"/>
      <c r="I25" s="14"/>
      <c r="J25" s="32"/>
    </row>
    <row r="26" spans="1:10" x14ac:dyDescent="0.25">
      <c r="A26" s="200">
        <v>37225</v>
      </c>
      <c r="C26" s="529">
        <v>275313.71999999997</v>
      </c>
      <c r="G26" s="32"/>
      <c r="H26" s="15"/>
      <c r="I26" s="14"/>
      <c r="J26" s="32"/>
    </row>
    <row r="27" spans="1:10" x14ac:dyDescent="0.25">
      <c r="F27" s="264"/>
      <c r="G27" s="32"/>
      <c r="H27" s="15"/>
      <c r="I27" s="32"/>
      <c r="J27" s="32"/>
    </row>
    <row r="28" spans="1:10" x14ac:dyDescent="0.25">
      <c r="A28" s="57">
        <v>37225</v>
      </c>
      <c r="G28" s="32"/>
      <c r="H28" s="15"/>
      <c r="I28" s="32"/>
      <c r="J28" s="32"/>
    </row>
    <row r="29" spans="1:10" x14ac:dyDescent="0.25">
      <c r="A29" s="32">
        <v>9164</v>
      </c>
      <c r="B29" s="212"/>
      <c r="G29" s="32"/>
      <c r="H29" s="15"/>
      <c r="I29" s="32"/>
      <c r="J29" s="32"/>
    </row>
    <row r="30" spans="1:10" x14ac:dyDescent="0.25">
      <c r="A30" s="32">
        <v>9167</v>
      </c>
      <c r="B30" s="212"/>
    </row>
    <row r="31" spans="1:10" x14ac:dyDescent="0.25">
      <c r="B31" s="14">
        <f>+B30+B29</f>
        <v>0</v>
      </c>
    </row>
    <row r="32" spans="1:10" x14ac:dyDescent="0.25">
      <c r="B32" s="15">
        <f>+summary!H4</f>
        <v>1.91</v>
      </c>
      <c r="C32" s="201">
        <f>+B32*B31</f>
        <v>0</v>
      </c>
    </row>
    <row r="33" spans="1:9" x14ac:dyDescent="0.25">
      <c r="C33" s="334">
        <f>+C32+C26</f>
        <v>275313.71999999997</v>
      </c>
      <c r="E33" s="15"/>
    </row>
    <row r="35" spans="1:9" x14ac:dyDescent="0.25">
      <c r="E35" s="269"/>
    </row>
    <row r="36" spans="1:9" x14ac:dyDescent="0.25">
      <c r="E36" s="15"/>
    </row>
    <row r="37" spans="1:9" x14ac:dyDescent="0.25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5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5">
      <c r="E39" s="49">
        <f>+A7</f>
        <v>37225</v>
      </c>
      <c r="F39" s="365">
        <f>+B18</f>
        <v>0</v>
      </c>
      <c r="G39" s="365">
        <f>+B31</f>
        <v>0</v>
      </c>
      <c r="H39" s="365">
        <f>+B46</f>
        <v>0</v>
      </c>
      <c r="I39" s="14"/>
    </row>
    <row r="40" spans="1:9" x14ac:dyDescent="0.25">
      <c r="A40" s="49">
        <v>37225</v>
      </c>
      <c r="C40" s="529">
        <v>811179.69</v>
      </c>
      <c r="F40" s="14">
        <f>+F39+F38</f>
        <v>357086</v>
      </c>
      <c r="G40" s="14">
        <f>+G39+G38</f>
        <v>117857</v>
      </c>
      <c r="H40" s="14">
        <f>+H39+H38</f>
        <v>173271</v>
      </c>
      <c r="I40" s="14">
        <f>+H40+G40+F40</f>
        <v>648214</v>
      </c>
    </row>
    <row r="41" spans="1:9" x14ac:dyDescent="0.25">
      <c r="G41" s="32"/>
      <c r="H41" s="15"/>
      <c r="I41" s="32"/>
    </row>
    <row r="42" spans="1:9" x14ac:dyDescent="0.25">
      <c r="A42" s="247">
        <v>37225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/>
      <c r="G44" s="32"/>
      <c r="H44" s="400"/>
      <c r="I44" s="14"/>
    </row>
    <row r="45" spans="1:9" x14ac:dyDescent="0.25">
      <c r="A45" s="32">
        <v>500392</v>
      </c>
      <c r="B45" s="255"/>
      <c r="G45" s="32"/>
      <c r="H45" s="400"/>
      <c r="I45" s="14"/>
    </row>
    <row r="46" spans="1:9" x14ac:dyDescent="0.25">
      <c r="B46" s="14">
        <f>SUM(B43:B45)</f>
        <v>0</v>
      </c>
      <c r="G46" s="32"/>
      <c r="H46" s="400"/>
      <c r="I46" s="14"/>
    </row>
    <row r="47" spans="1:9" x14ac:dyDescent="0.25">
      <c r="B47" s="201">
        <f>+B32</f>
        <v>1.91</v>
      </c>
      <c r="C47" s="201">
        <f>+B47*B46</f>
        <v>0</v>
      </c>
      <c r="H47" s="400"/>
      <c r="I47" s="14"/>
    </row>
    <row r="48" spans="1:9" x14ac:dyDescent="0.25">
      <c r="C48" s="334">
        <f>+C47+C40</f>
        <v>811179.69</v>
      </c>
      <c r="E48" s="206"/>
      <c r="H48" s="400"/>
      <c r="I48" s="14"/>
    </row>
    <row r="49" spans="1:9" x14ac:dyDescent="0.25">
      <c r="E49" s="215"/>
      <c r="H49" s="400"/>
      <c r="I49" s="14"/>
    </row>
    <row r="50" spans="1:9" x14ac:dyDescent="0.25">
      <c r="E50" s="206"/>
      <c r="H50" s="400"/>
      <c r="I50" s="14"/>
    </row>
    <row r="51" spans="1:9" x14ac:dyDescent="0.25">
      <c r="C51" s="320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5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5">
      <c r="H55" s="401"/>
      <c r="I55" s="16"/>
    </row>
    <row r="56" spans="1:9" x14ac:dyDescent="0.25">
      <c r="C56" s="442"/>
    </row>
    <row r="57" spans="1:9" x14ac:dyDescent="0.25">
      <c r="C57" s="327">
        <f>+C54+C53+C48+C33+C20</f>
        <v>2665411.58</v>
      </c>
      <c r="I57" s="14">
        <f>SUM(I40:I54)</f>
        <v>703549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29" sqref="E29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4">
        <v>23995</v>
      </c>
      <c r="C1" s="233"/>
      <c r="D1" s="323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5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5">
      <c r="A6" s="10">
        <v>3</v>
      </c>
      <c r="B6" s="11"/>
      <c r="C6" s="11"/>
      <c r="D6" s="129"/>
      <c r="E6" s="11"/>
      <c r="F6" s="11">
        <f t="shared" si="0"/>
        <v>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5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5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37227</v>
      </c>
      <c r="I34" s="537">
        <v>-178485</v>
      </c>
      <c r="J34" s="537">
        <v>-108872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48989</v>
      </c>
      <c r="E35" s="11">
        <f>SUM(E4:E34)</f>
        <v>48000</v>
      </c>
      <c r="F35" s="11">
        <f>SUM(F4:F34)</f>
        <v>-989</v>
      </c>
      <c r="G35" s="11"/>
      <c r="H35" s="49">
        <f>+A40</f>
        <v>37225</v>
      </c>
      <c r="I35" s="365">
        <f>+C36</f>
        <v>0</v>
      </c>
      <c r="J35" s="365">
        <f>+E36</f>
        <v>-989</v>
      </c>
      <c r="K35" s="208"/>
      <c r="L35" s="14"/>
    </row>
    <row r="36" spans="1:13" x14ac:dyDescent="0.25">
      <c r="C36" s="25">
        <f>+C35-B35</f>
        <v>0</v>
      </c>
      <c r="E36" s="25">
        <f>+E35-D35</f>
        <v>-989</v>
      </c>
      <c r="F36" s="25">
        <f>+E36+C36</f>
        <v>-989</v>
      </c>
      <c r="H36" s="32"/>
      <c r="I36" s="14">
        <f>+I35+I34</f>
        <v>-178485</v>
      </c>
      <c r="J36" s="14">
        <f>+J35+J34</f>
        <v>-109861</v>
      </c>
      <c r="K36" s="14">
        <f>+J36+I36</f>
        <v>-288346</v>
      </c>
      <c r="L36" s="14"/>
    </row>
    <row r="37" spans="1:13" x14ac:dyDescent="0.25">
      <c r="C37" s="325">
        <f>+summary!H5</f>
        <v>1.93</v>
      </c>
      <c r="E37" s="104">
        <f>+C37</f>
        <v>1.93</v>
      </c>
      <c r="F37" s="138">
        <f>+F36*E37</f>
        <v>-1908.77</v>
      </c>
    </row>
    <row r="38" spans="1:13" x14ac:dyDescent="0.25">
      <c r="C38" s="138">
        <f>+C37*C36</f>
        <v>0</v>
      </c>
      <c r="E38" s="136">
        <f>+E37*E36</f>
        <v>-1908.77</v>
      </c>
      <c r="F38" s="138">
        <f>+E38+C38</f>
        <v>-1908.77</v>
      </c>
    </row>
    <row r="39" spans="1:13" x14ac:dyDescent="0.25">
      <c r="A39" s="57">
        <v>37227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5">
      <c r="A40" s="57">
        <v>37225</v>
      </c>
      <c r="B40" s="2" t="s">
        <v>46</v>
      </c>
      <c r="C40" s="326">
        <f>+C39+C38</f>
        <v>-1023166.39</v>
      </c>
      <c r="D40" s="257"/>
      <c r="E40" s="326">
        <f>+E39+E38</f>
        <v>-529123.77</v>
      </c>
      <c r="F40" s="326">
        <f>+E40+C40</f>
        <v>-1552290.1600000001</v>
      </c>
      <c r="H40" s="131"/>
    </row>
    <row r="41" spans="1:13" x14ac:dyDescent="0.25">
      <c r="C41" s="342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5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5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5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5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5">
      <c r="C49" s="248"/>
      <c r="D49" s="248"/>
      <c r="F49" s="343">
        <f>SUM(F40:F48)</f>
        <v>-2513318.0700000003</v>
      </c>
      <c r="G49" s="248"/>
      <c r="K49" s="14">
        <f>SUM(K36:K48)</f>
        <v>-303339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140</v>
      </c>
      <c r="F51" s="138">
        <f>+Duke!C57</f>
        <v>2665411.58</v>
      </c>
      <c r="M51" s="14">
        <f>+Duke!I57</f>
        <v>703549</v>
      </c>
    </row>
    <row r="53" spans="3:13" x14ac:dyDescent="0.25">
      <c r="F53" s="104">
        <f>+F51+F49</f>
        <v>152093.50999999978</v>
      </c>
      <c r="M53" s="16">
        <f>+M51+K49</f>
        <v>400210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58"/>
    </row>
    <row r="63" spans="3:13" x14ac:dyDescent="0.25">
      <c r="F63" s="358"/>
    </row>
    <row r="64" spans="3:13" x14ac:dyDescent="0.25">
      <c r="F64" s="358"/>
    </row>
    <row r="68" spans="1:3" x14ac:dyDescent="0.25">
      <c r="A68">
        <v>20379</v>
      </c>
      <c r="B68" s="31">
        <f>+K45</f>
        <v>2979</v>
      </c>
      <c r="C68" s="264">
        <f>+F45</f>
        <v>-51695.87</v>
      </c>
    </row>
    <row r="69" spans="1:3" x14ac:dyDescent="0.25">
      <c r="A69">
        <v>24532</v>
      </c>
      <c r="B69" s="31">
        <f>+K48</f>
        <v>-56035</v>
      </c>
      <c r="C69" s="250">
        <f>+F48</f>
        <v>-956477.38</v>
      </c>
    </row>
    <row r="70" spans="1:3" x14ac:dyDescent="0.25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5">
      <c r="A71">
        <v>26357</v>
      </c>
      <c r="B71" s="31">
        <f>+K46</f>
        <v>26521</v>
      </c>
      <c r="C71" s="264">
        <f>+F46</f>
        <v>44144.84</v>
      </c>
    </row>
    <row r="72" spans="1:3" x14ac:dyDescent="0.25">
      <c r="A72">
        <v>22864</v>
      </c>
      <c r="B72" s="31">
        <f>+K44</f>
        <v>-24566</v>
      </c>
      <c r="C72" s="264">
        <f>+F44</f>
        <v>-58339.66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-109861</v>
      </c>
      <c r="C74" s="250">
        <f>+E40</f>
        <v>-529123.77</v>
      </c>
    </row>
    <row r="75" spans="1:3" x14ac:dyDescent="0.25">
      <c r="A75">
        <v>21665</v>
      </c>
      <c r="B75">
        <f>+Duke!I53:I53</f>
        <v>36403</v>
      </c>
      <c r="C75">
        <f>+Duke!C53</f>
        <v>73449.16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173271</v>
      </c>
      <c r="C77" s="264">
        <f>+Duke!C48</f>
        <v>811179.69</v>
      </c>
    </row>
    <row r="78" spans="1:3" x14ac:dyDescent="0.25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5">
      <c r="A79">
        <v>24268</v>
      </c>
      <c r="B79">
        <f>+Duke!F40</f>
        <v>357086</v>
      </c>
      <c r="C79" s="264">
        <f>+Duke!C20</f>
        <v>1481856.66</v>
      </c>
    </row>
    <row r="81" spans="2:3" x14ac:dyDescent="0.25">
      <c r="B81" s="31">
        <f>SUM(B68:B80)</f>
        <v>400210</v>
      </c>
      <c r="C81" s="264">
        <f>SUM(C68:C80)</f>
        <v>152093.50999999978</v>
      </c>
    </row>
    <row r="82" spans="2:3" x14ac:dyDescent="0.25">
      <c r="C82">
        <f>+C81/B81</f>
        <v>0.38003425701506655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A41" sqref="A41"/>
    </sheetView>
  </sheetViews>
  <sheetFormatPr defaultRowHeight="13.2" x14ac:dyDescent="0.25"/>
  <cols>
    <col min="4" max="4" width="11.6640625" customWidth="1"/>
    <col min="6" max="6" width="9.109375" style="248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549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0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5928</v>
      </c>
      <c r="C10" s="11">
        <v>5488</v>
      </c>
      <c r="D10" s="11"/>
      <c r="E10" s="11"/>
      <c r="F10" s="129">
        <v>2066</v>
      </c>
      <c r="G10" s="11">
        <v>1011</v>
      </c>
      <c r="H10" s="11">
        <v>1908</v>
      </c>
      <c r="I10" s="11">
        <v>1414</v>
      </c>
      <c r="J10" s="25">
        <f t="shared" si="0"/>
        <v>-1989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29"/>
      <c r="G11" s="11"/>
      <c r="H11" s="11"/>
      <c r="I11" s="11"/>
      <c r="J11" s="25">
        <f t="shared" si="0"/>
        <v>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29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18743</v>
      </c>
      <c r="C39" s="11">
        <f t="shared" si="1"/>
        <v>16464</v>
      </c>
      <c r="D39" s="11">
        <f t="shared" si="1"/>
        <v>0</v>
      </c>
      <c r="E39" s="11">
        <f t="shared" si="1"/>
        <v>0</v>
      </c>
      <c r="F39" s="129">
        <f t="shared" si="1"/>
        <v>4091</v>
      </c>
      <c r="G39" s="11">
        <f t="shared" si="1"/>
        <v>3033</v>
      </c>
      <c r="H39" s="11">
        <f t="shared" si="1"/>
        <v>4376</v>
      </c>
      <c r="I39" s="11">
        <f t="shared" si="1"/>
        <v>4242</v>
      </c>
      <c r="J39" s="25">
        <f t="shared" si="1"/>
        <v>-3471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1.91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-6629.61</v>
      </c>
      <c r="L41"/>
      <c r="R41" s="138"/>
      <c r="X41" s="138"/>
    </row>
    <row r="42" spans="1:24" x14ac:dyDescent="0.25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37228</v>
      </c>
      <c r="C43" s="48"/>
      <c r="J43" s="138">
        <f>+J42+J41</f>
        <v>416399.39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152</v>
      </c>
      <c r="B46" s="32"/>
      <c r="C46" s="32"/>
      <c r="D46" s="32"/>
      <c r="L46"/>
    </row>
    <row r="47" spans="1:24" x14ac:dyDescent="0.25">
      <c r="A47" s="49">
        <f>+A42</f>
        <v>37225</v>
      </c>
      <c r="B47" s="32"/>
      <c r="C47" s="32"/>
      <c r="D47" s="537">
        <v>174129</v>
      </c>
      <c r="L47"/>
    </row>
    <row r="48" spans="1:24" x14ac:dyDescent="0.25">
      <c r="A48" s="49">
        <f>+A43</f>
        <v>37228</v>
      </c>
      <c r="B48" s="32"/>
      <c r="C48" s="32"/>
      <c r="D48" s="365">
        <f>+J39</f>
        <v>-3471</v>
      </c>
      <c r="L48"/>
    </row>
    <row r="49" spans="1:12" x14ac:dyDescent="0.25">
      <c r="A49" s="32"/>
      <c r="B49" s="32"/>
      <c r="C49" s="32"/>
      <c r="D49" s="14">
        <f>+D48+D47</f>
        <v>170658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tabSelected="1" workbookViewId="0">
      <selection activeCell="A9" sqref="A9"/>
    </sheetView>
  </sheetViews>
  <sheetFormatPr defaultRowHeight="13.2" x14ac:dyDescent="0.25"/>
  <cols>
    <col min="1" max="1" width="25.88671875" style="292" customWidth="1"/>
    <col min="2" max="2" width="12.33203125" style="250" bestFit="1" customWidth="1"/>
    <col min="3" max="3" width="11.5546875" style="293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  <col min="13" max="13" width="9.88671875" style="558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5">
      <c r="G3" s="296" t="s">
        <v>30</v>
      </c>
      <c r="H3" s="359">
        <f>+'[2]1001'!$K$39</f>
        <v>1.87</v>
      </c>
      <c r="I3" s="393">
        <f ca="1">NOW()</f>
        <v>37230.686062615743</v>
      </c>
    </row>
    <row r="4" spans="1:32" ht="15" customHeight="1" x14ac:dyDescent="0.25">
      <c r="A4" s="34" t="s">
        <v>148</v>
      </c>
      <c r="C4" s="34" t="s">
        <v>5</v>
      </c>
      <c r="G4" s="297" t="s">
        <v>31</v>
      </c>
      <c r="H4" s="298">
        <f>+'[2]1001'!$M$39</f>
        <v>1.91</v>
      </c>
    </row>
    <row r="5" spans="1:32" ht="15" customHeight="1" x14ac:dyDescent="0.25">
      <c r="B5" s="358"/>
      <c r="G5" s="296" t="s">
        <v>118</v>
      </c>
      <c r="H5" s="359">
        <f>+'[2]1001'!$E$39</f>
        <v>1.93</v>
      </c>
    </row>
    <row r="6" spans="1:32" ht="12" customHeight="1" x14ac:dyDescent="0.25">
      <c r="C6" s="463"/>
    </row>
    <row r="7" spans="1:32" ht="15" customHeight="1" x14ac:dyDescent="0.25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5">
      <c r="A8" s="206" t="s">
        <v>268</v>
      </c>
      <c r="B8" s="573">
        <f>+$O$29</f>
        <v>1481856.66</v>
      </c>
      <c r="C8" s="208">
        <f t="shared" ref="C8:C15" si="0">+B8/$H$4</f>
        <v>775841.18324607331</v>
      </c>
      <c r="D8" s="383">
        <v>37225</v>
      </c>
      <c r="E8" s="206" t="s">
        <v>86</v>
      </c>
      <c r="F8" s="206" t="s">
        <v>101</v>
      </c>
      <c r="G8" s="206"/>
      <c r="H8" s="70"/>
      <c r="I8" s="47">
        <f>+B8+B9+B38</f>
        <v>154002.53999999957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06" t="s">
        <v>269</v>
      </c>
      <c r="B9" s="573">
        <f>+$O$33</f>
        <v>1183554.4099999999</v>
      </c>
      <c r="C9" s="208">
        <f t="shared" si="0"/>
        <v>619661.99476439785</v>
      </c>
      <c r="D9" s="383">
        <f>+DEFS!A40</f>
        <v>37225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555" t="s">
        <v>88</v>
      </c>
      <c r="B10" s="573">
        <f>+NNG!$D$24</f>
        <v>754589.04</v>
      </c>
      <c r="C10" s="282">
        <f t="shared" si="0"/>
        <v>395072.79581151839</v>
      </c>
      <c r="D10" s="383">
        <f>+NNG!A24</f>
        <v>37228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556" t="s">
        <v>83</v>
      </c>
      <c r="B11" s="573">
        <f>+PNM!$D$23</f>
        <v>530966.21</v>
      </c>
      <c r="C11" s="282">
        <f t="shared" si="0"/>
        <v>277992.78010471206</v>
      </c>
      <c r="D11" s="384">
        <f>+PNM!A23</f>
        <v>37228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556" t="s">
        <v>2</v>
      </c>
      <c r="B12" s="573">
        <f>+mewborne!$J$43</f>
        <v>416399.39</v>
      </c>
      <c r="C12" s="282">
        <f t="shared" si="0"/>
        <v>218010.15183246075</v>
      </c>
      <c r="D12" s="384">
        <f>+mewborne!A43</f>
        <v>37228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556" t="s">
        <v>3</v>
      </c>
      <c r="B13" s="573">
        <f>+'Amoco Abo'!$F$43</f>
        <v>375501.36000000004</v>
      </c>
      <c r="C13" s="282">
        <f t="shared" si="0"/>
        <v>196597.5706806283</v>
      </c>
      <c r="D13" s="384">
        <f>+'Amoco Abo'!A43</f>
        <v>37228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556" t="s">
        <v>108</v>
      </c>
      <c r="B14" s="573">
        <f>+KN_Westar!F41</f>
        <v>352343.93</v>
      </c>
      <c r="C14" s="282">
        <f t="shared" si="0"/>
        <v>184473.26178010472</v>
      </c>
      <c r="D14" s="384">
        <f>+KN_Westar!A41</f>
        <v>37222</v>
      </c>
      <c r="E14" s="32" t="s">
        <v>86</v>
      </c>
      <c r="F14" s="32" t="s">
        <v>101</v>
      </c>
      <c r="G14" s="32"/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5">
      <c r="A15" s="556" t="s">
        <v>81</v>
      </c>
      <c r="B15" s="573">
        <f>+Conoco!$F$41</f>
        <v>350941.6</v>
      </c>
      <c r="C15" s="282">
        <f t="shared" si="0"/>
        <v>183739.05759162304</v>
      </c>
      <c r="D15" s="383">
        <f>+Conoco!A41</f>
        <v>37228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556" t="s">
        <v>95</v>
      </c>
      <c r="B16" s="573">
        <f>+C16*$H$4</f>
        <v>339000.17</v>
      </c>
      <c r="C16" s="282">
        <f>+Mojave!D40</f>
        <v>177487</v>
      </c>
      <c r="D16" s="384">
        <f>+Mojave!A40</f>
        <v>37228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555" t="s">
        <v>33</v>
      </c>
      <c r="B17" s="573">
        <f>+C17*$H$4</f>
        <v>311192.48</v>
      </c>
      <c r="C17" s="208">
        <f>+SoCal!F40</f>
        <v>162928</v>
      </c>
      <c r="D17" s="383">
        <f>+SoCal!A40</f>
        <v>37228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556" t="s">
        <v>89</v>
      </c>
      <c r="B18" s="573">
        <f>+C18*$H$5</f>
        <v>308174.68</v>
      </c>
      <c r="C18" s="282">
        <f>+NGPL!F38</f>
        <v>159676</v>
      </c>
      <c r="D18" s="384">
        <f>+NGPL!A38</f>
        <v>37228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555" t="s">
        <v>29</v>
      </c>
      <c r="B19" s="573">
        <f>+C19*$H$3</f>
        <v>228579.45</v>
      </c>
      <c r="C19" s="282">
        <f>+williams!J40</f>
        <v>122235</v>
      </c>
      <c r="D19" s="383">
        <f>+williams!A40</f>
        <v>37228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556" t="s">
        <v>220</v>
      </c>
      <c r="B20" s="573">
        <f>+Dominion!D41</f>
        <v>174779.79</v>
      </c>
      <c r="C20" s="282">
        <f>+B20/$H$5</f>
        <v>90559.476683937828</v>
      </c>
      <c r="D20" s="384">
        <f>+Dominion!A41</f>
        <v>37228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556" t="s">
        <v>223</v>
      </c>
      <c r="B21" s="573">
        <f>+Devon!D41</f>
        <v>148729.31</v>
      </c>
      <c r="C21" s="282">
        <f>+B21/$H$5</f>
        <v>77061.818652849746</v>
      </c>
      <c r="D21" s="384">
        <f>+Devon!A41</f>
        <v>37228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556" t="s">
        <v>24</v>
      </c>
      <c r="B22" s="577">
        <f>+C22*$H$3</f>
        <v>148498.57</v>
      </c>
      <c r="C22" s="363">
        <f>+'Red C'!F43</f>
        <v>79411</v>
      </c>
      <c r="D22" s="383">
        <f>+'Red C'!B43</f>
        <v>37228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556" t="s">
        <v>115</v>
      </c>
      <c r="B23" s="573">
        <f>+C23*$H$4</f>
        <v>148233.19</v>
      </c>
      <c r="C23" s="208">
        <f>+'PG&amp;E'!D40</f>
        <v>77609</v>
      </c>
      <c r="D23" s="384">
        <f>+'PG&amp;E'!A40</f>
        <v>37228</v>
      </c>
      <c r="E23" s="32" t="s">
        <v>85</v>
      </c>
      <c r="F23" s="32" t="s">
        <v>103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556" t="s">
        <v>231</v>
      </c>
      <c r="B24" s="573">
        <f>+Amarillo!P41</f>
        <v>113063.18</v>
      </c>
      <c r="C24" s="282">
        <f>+B24/$H$4</f>
        <v>59195.382198952881</v>
      </c>
      <c r="D24" s="384">
        <f>+Amarillo!A41</f>
        <v>37228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" customHeight="1" x14ac:dyDescent="0.25">
      <c r="A25" s="555" t="s">
        <v>129</v>
      </c>
      <c r="B25" s="573">
        <f>+Calpine!D41</f>
        <v>75663.45</v>
      </c>
      <c r="C25" s="208">
        <f>+B25/$H$4</f>
        <v>39614.371727748694</v>
      </c>
      <c r="D25" s="383">
        <f>+Calpine!A41</f>
        <v>37228</v>
      </c>
      <c r="E25" s="206" t="s">
        <v>86</v>
      </c>
      <c r="F25" s="206" t="s">
        <v>100</v>
      </c>
      <c r="G25" s="206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556" t="s">
        <v>131</v>
      </c>
      <c r="B26" s="573">
        <f>+EPFS!D41</f>
        <v>74164.62</v>
      </c>
      <c r="C26" s="208">
        <f>+B26/$H$5</f>
        <v>38427.264248704661</v>
      </c>
      <c r="D26" s="383">
        <f>+EPFS!A41</f>
        <v>37228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557" t="s">
        <v>80</v>
      </c>
      <c r="B27" s="572">
        <f>+Agave!$D$24</f>
        <v>59115.19</v>
      </c>
      <c r="C27" s="548">
        <f>+B27/$H$4</f>
        <v>30950.361256544504</v>
      </c>
      <c r="D27" s="547">
        <f>+Agave!A24</f>
        <v>37227</v>
      </c>
      <c r="E27" s="485" t="s">
        <v>86</v>
      </c>
      <c r="F27" s="485" t="s">
        <v>103</v>
      </c>
      <c r="G27" s="485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" customHeight="1" x14ac:dyDescent="0.25">
      <c r="A28" s="555" t="s">
        <v>141</v>
      </c>
      <c r="B28" s="573">
        <f>+'Citizens-Griffith'!D41</f>
        <v>56138.53</v>
      </c>
      <c r="C28" s="282">
        <f>+B28/$H$4</f>
        <v>29391.900523560209</v>
      </c>
      <c r="D28" s="383">
        <f>+'Citizens-Griffith'!A41</f>
        <v>37228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9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5">
      <c r="A29" s="556" t="s">
        <v>1</v>
      </c>
      <c r="B29" s="573">
        <f>+C29*$H$3</f>
        <v>46142.25</v>
      </c>
      <c r="C29" s="208">
        <f>+NW!$F$41</f>
        <v>24675</v>
      </c>
      <c r="D29" s="383">
        <f>+NW!B41</f>
        <v>37228</v>
      </c>
      <c r="E29" s="32" t="s">
        <v>85</v>
      </c>
      <c r="F29" s="32" t="s">
        <v>116</v>
      </c>
      <c r="G29" s="367"/>
      <c r="H29" s="206"/>
      <c r="I29" s="206"/>
      <c r="J29" s="206"/>
      <c r="K29" s="206"/>
      <c r="L29" s="206" t="s">
        <v>261</v>
      </c>
      <c r="M29" s="559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5">
      <c r="A30" s="556" t="s">
        <v>133</v>
      </c>
      <c r="B30" s="573">
        <f>+SidR!D41</f>
        <v>35627.949999999997</v>
      </c>
      <c r="C30" s="282">
        <f>+B30/$H$5</f>
        <v>18460.077720207253</v>
      </c>
      <c r="D30" s="384">
        <f>+SidR!A41</f>
        <v>37227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263</v>
      </c>
      <c r="M30" s="559">
        <v>24693</v>
      </c>
      <c r="N30" s="280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0" customFormat="1" ht="13.5" customHeight="1" x14ac:dyDescent="0.25">
      <c r="A31" s="556" t="s">
        <v>111</v>
      </c>
      <c r="B31" s="573">
        <f>+C31*$H$4</f>
        <v>31797.68</v>
      </c>
      <c r="C31" s="282">
        <f>+CIG!D42</f>
        <v>16648</v>
      </c>
      <c r="D31" s="384">
        <f>+CIG!A42</f>
        <v>37228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263</v>
      </c>
      <c r="M31" s="399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0" customFormat="1" ht="13.5" customHeight="1" x14ac:dyDescent="0.25">
      <c r="A32" s="555" t="s">
        <v>110</v>
      </c>
      <c r="B32" s="573">
        <f>+Continental!F43</f>
        <v>25447.09</v>
      </c>
      <c r="C32" s="208">
        <f>+B32/$H$4</f>
        <v>13323.083769633509</v>
      </c>
      <c r="D32" s="383">
        <f>+Continental!A43</f>
        <v>37228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263</v>
      </c>
      <c r="M32" s="399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5">
      <c r="A33" s="556" t="s">
        <v>32</v>
      </c>
      <c r="B33" s="573">
        <f>+C33*$H$4</f>
        <v>23109.09</v>
      </c>
      <c r="C33" s="282">
        <f>+Lonestar!F42</f>
        <v>12099</v>
      </c>
      <c r="D33" s="383">
        <f>+Lonestar!B42</f>
        <v>37228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263</v>
      </c>
      <c r="M33" s="399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5">
      <c r="A34" s="555" t="s">
        <v>72</v>
      </c>
      <c r="B34" s="574">
        <f>+transcol!$D$43</f>
        <v>4955.0300000000007</v>
      </c>
      <c r="C34" s="290">
        <f>+B34/$H$4</f>
        <v>2594.2565445026185</v>
      </c>
      <c r="D34" s="383">
        <f>+transcol!A43</f>
        <v>37228</v>
      </c>
      <c r="E34" s="206" t="s">
        <v>86</v>
      </c>
      <c r="F34" s="206" t="s">
        <v>116</v>
      </c>
      <c r="G34" s="300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5">
      <c r="A35" s="32" t="s">
        <v>97</v>
      </c>
      <c r="B35" s="47">
        <f>SUM(B8:B34)</f>
        <v>7798564.3000000007</v>
      </c>
      <c r="C35" s="69">
        <f>SUM(C8:C34)</f>
        <v>4083734.7891381602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2"/>
      <c r="B36" s="47"/>
      <c r="C36" s="69"/>
      <c r="D36" s="205"/>
      <c r="E36" s="32"/>
      <c r="F36" s="366"/>
      <c r="G36" s="32"/>
      <c r="H36" s="32"/>
      <c r="I36" s="32"/>
      <c r="J36" s="32"/>
      <c r="K36" s="32"/>
      <c r="L36" s="32"/>
      <c r="M36" s="399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48" t="s">
        <v>90</v>
      </c>
      <c r="B37" s="349" t="s">
        <v>17</v>
      </c>
      <c r="C37" s="350" t="s">
        <v>0</v>
      </c>
      <c r="D37" s="357" t="s">
        <v>149</v>
      </c>
      <c r="E37" s="348" t="s">
        <v>91</v>
      </c>
      <c r="F37" s="351" t="s">
        <v>102</v>
      </c>
      <c r="G37" s="348" t="s">
        <v>99</v>
      </c>
      <c r="H37" s="32"/>
      <c r="I37" s="32"/>
      <c r="J37" s="32"/>
      <c r="K37" s="32"/>
      <c r="L37" s="32"/>
      <c r="M37" s="399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06" t="s">
        <v>267</v>
      </c>
      <c r="B38" s="576">
        <f>+O28</f>
        <v>-2511408.5300000003</v>
      </c>
      <c r="C38" s="363">
        <f>+B38/H5</f>
        <v>-1301247.9430051816</v>
      </c>
      <c r="D38" s="383">
        <v>37225</v>
      </c>
      <c r="E38" s="206" t="s">
        <v>86</v>
      </c>
      <c r="F38" s="32" t="s">
        <v>101</v>
      </c>
      <c r="G38" s="348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06" t="s">
        <v>137</v>
      </c>
      <c r="B39" s="573">
        <f>+Citizens!D18</f>
        <v>-510635.65</v>
      </c>
      <c r="C39" s="208">
        <f>+B39/$H$4</f>
        <v>-267348.50785340316</v>
      </c>
      <c r="D39" s="383">
        <f>+Citizens!A18</f>
        <v>37228</v>
      </c>
      <c r="E39" s="206" t="s">
        <v>86</v>
      </c>
      <c r="F39" s="206" t="s">
        <v>100</v>
      </c>
      <c r="G39" s="367"/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2" t="s">
        <v>135</v>
      </c>
      <c r="B40" s="573">
        <f>+'NS Steel'!D41</f>
        <v>-344870.77</v>
      </c>
      <c r="C40" s="208">
        <f>+B40/$H$4</f>
        <v>-180560.61256544504</v>
      </c>
      <c r="D40" s="384">
        <f>+'NS Steel'!A41</f>
        <v>37228</v>
      </c>
      <c r="E40" s="32" t="s">
        <v>86</v>
      </c>
      <c r="F40" s="32" t="s">
        <v>101</v>
      </c>
      <c r="G40" s="367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32" t="s">
        <v>229</v>
      </c>
      <c r="B41" s="573">
        <f>+crosstex!F41</f>
        <v>-128244.43000000001</v>
      </c>
      <c r="C41" s="208">
        <f>+B41/$H$4</f>
        <v>-67143.680628272254</v>
      </c>
      <c r="D41" s="384">
        <f>+crosstex!A41</f>
        <v>37228</v>
      </c>
      <c r="E41" s="32" t="s">
        <v>86</v>
      </c>
      <c r="F41" s="32" t="s">
        <v>101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0" customFormat="1" ht="12.9" customHeight="1" x14ac:dyDescent="0.25">
      <c r="A42" s="32" t="s">
        <v>150</v>
      </c>
      <c r="B42" s="573">
        <f>+PGETX!$H$39</f>
        <v>-118780.06</v>
      </c>
      <c r="C42" s="282">
        <f>+B42/$H$4</f>
        <v>-62188.513089005239</v>
      </c>
      <c r="D42" s="384">
        <f>+PGETX!E39</f>
        <v>37228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59"/>
      <c r="N42" s="280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5">
      <c r="A43" s="206" t="s">
        <v>34</v>
      </c>
      <c r="B43" s="573">
        <f>+'El Paso'!C39*summary!H4+'El Paso'!E39*summary!H3</f>
        <v>-105594.00000000001</v>
      </c>
      <c r="C43" s="282">
        <f>+'El Paso'!H39</f>
        <v>-57460</v>
      </c>
      <c r="D43" s="383">
        <f>+'El Paso'!A39</f>
        <v>37228</v>
      </c>
      <c r="E43" s="206" t="s">
        <v>85</v>
      </c>
      <c r="F43" s="206" t="s">
        <v>101</v>
      </c>
      <c r="G43" s="206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0" customFormat="1" ht="13.5" customHeight="1" x14ac:dyDescent="0.25">
      <c r="A44" s="32" t="s">
        <v>6</v>
      </c>
      <c r="B44" s="573">
        <f>+C44*$H$3</f>
        <v>-93754.32</v>
      </c>
      <c r="C44" s="282">
        <f>+Amoco!D40</f>
        <v>-50136</v>
      </c>
      <c r="D44" s="384">
        <f>+Amoco!A40</f>
        <v>37228</v>
      </c>
      <c r="E44" s="32" t="s">
        <v>85</v>
      </c>
      <c r="F44" s="32" t="s">
        <v>116</v>
      </c>
      <c r="G44" s="32"/>
      <c r="H44" s="206"/>
      <c r="I44" s="206"/>
      <c r="J44" s="206"/>
      <c r="K44" s="206"/>
      <c r="L44" s="206"/>
      <c r="M44" s="559"/>
      <c r="N44" s="280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5">
      <c r="A45" s="32" t="s">
        <v>104</v>
      </c>
      <c r="B45" s="573">
        <f>+EOG!J41</f>
        <v>-43361.66</v>
      </c>
      <c r="C45" s="282">
        <f>+B45/$H$4</f>
        <v>-22702.439790575918</v>
      </c>
      <c r="D45" s="383">
        <f>+EOG!A41</f>
        <v>37228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99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0" customFormat="1" ht="12.9" customHeight="1" x14ac:dyDescent="0.25">
      <c r="A46" s="206" t="s">
        <v>144</v>
      </c>
      <c r="B46" s="576">
        <f>+C46*$H$4</f>
        <v>-40826.25</v>
      </c>
      <c r="C46" s="363">
        <f>+PEPL!D41</f>
        <v>-21375</v>
      </c>
      <c r="D46" s="383">
        <f>+PEPL!A41</f>
        <v>37227</v>
      </c>
      <c r="E46" s="206" t="s">
        <v>85</v>
      </c>
      <c r="F46" s="206" t="s">
        <v>101</v>
      </c>
      <c r="G46" s="206"/>
      <c r="H46" s="206"/>
      <c r="I46" s="206"/>
      <c r="J46" s="206"/>
      <c r="K46" s="206"/>
      <c r="L46" s="206"/>
      <c r="M46" s="559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5">
      <c r="A47" s="206" t="s">
        <v>96</v>
      </c>
      <c r="B47" s="573">
        <f>+burlington!D42</f>
        <v>-27385.8</v>
      </c>
      <c r="C47" s="282">
        <f>+B47/$H$3</f>
        <v>-14644.812834224598</v>
      </c>
      <c r="D47" s="383">
        <f>+burlington!A42</f>
        <v>37227</v>
      </c>
      <c r="E47" s="206" t="s">
        <v>86</v>
      </c>
      <c r="F47" s="32" t="s">
        <v>114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" customHeight="1" x14ac:dyDescent="0.25">
      <c r="A48" s="32" t="s">
        <v>7</v>
      </c>
      <c r="B48" s="573">
        <f>+C48*$H$4</f>
        <v>-19046.52</v>
      </c>
      <c r="C48" s="208">
        <f>+Oasis!D40</f>
        <v>-9972</v>
      </c>
      <c r="D48" s="384">
        <f>+Oasis!B40</f>
        <v>37228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5">
      <c r="A49" s="206" t="s">
        <v>217</v>
      </c>
      <c r="B49" s="574">
        <f>+WTG!V43</f>
        <v>-12848.09</v>
      </c>
      <c r="C49" s="365">
        <f>+B49/$H$4</f>
        <v>-6726.7486910994767</v>
      </c>
      <c r="D49" s="383">
        <f>+WTG!A43</f>
        <v>37228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5">
      <c r="A50" s="32" t="s">
        <v>98</v>
      </c>
      <c r="B50" s="361">
        <f>SUM(B38:B49)</f>
        <v>-3956756.08</v>
      </c>
      <c r="C50" s="208">
        <f>SUM(C38:C49)</f>
        <v>-2061506.2584572074</v>
      </c>
      <c r="D50" s="368"/>
      <c r="E50" s="32"/>
      <c r="F50" s="32"/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" customHeight="1" x14ac:dyDescent="0.25">
      <c r="A51" s="32"/>
      <c r="B51" s="364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8" thickBot="1" x14ac:dyDescent="0.3">
      <c r="A52" s="2" t="s">
        <v>92</v>
      </c>
      <c r="B52" s="369">
        <f>+B50+B35</f>
        <v>3841808.2200000007</v>
      </c>
      <c r="C52" s="370">
        <f>+C50+C35</f>
        <v>2022228.5306809528</v>
      </c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8" thickTop="1" x14ac:dyDescent="0.25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2" t="s">
        <v>93</v>
      </c>
      <c r="B54" s="47"/>
      <c r="C54" s="301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371"/>
      <c r="C67" s="372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14"/>
      <c r="C71" s="69"/>
      <c r="D71" s="373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14"/>
      <c r="C72" s="301"/>
      <c r="D72" s="205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14"/>
      <c r="C73" s="301"/>
      <c r="D73" s="374"/>
      <c r="E73" s="375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14"/>
      <c r="C74" s="301"/>
      <c r="D74" s="376"/>
      <c r="E74" s="32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14"/>
      <c r="C76" s="301"/>
      <c r="D76" s="377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14"/>
      <c r="C77" s="301"/>
      <c r="D77" s="378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79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379"/>
      <c r="C79" s="69"/>
      <c r="D79" s="373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380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379"/>
      <c r="C82" s="14"/>
      <c r="D82" s="373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379"/>
      <c r="C83" s="69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379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371"/>
      <c r="C85" s="381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5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5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A41" sqref="A41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53">
        <v>4</v>
      </c>
      <c r="B11" s="432"/>
      <c r="C11" s="432"/>
      <c r="D11" s="432"/>
      <c r="E11" s="432"/>
      <c r="F11" s="317">
        <f t="shared" si="0"/>
        <v>0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53">
        <v>5</v>
      </c>
      <c r="B12" s="432"/>
      <c r="C12" s="432"/>
      <c r="D12" s="432"/>
      <c r="E12" s="432"/>
      <c r="F12" s="31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53">
        <v>6</v>
      </c>
      <c r="B13" s="432"/>
      <c r="C13" s="432"/>
      <c r="D13" s="432"/>
      <c r="E13" s="432"/>
      <c r="F13" s="31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53">
        <v>7</v>
      </c>
      <c r="B14" s="432"/>
      <c r="C14" s="432"/>
      <c r="D14" s="432"/>
      <c r="E14" s="432"/>
      <c r="F14" s="31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53">
        <v>8</v>
      </c>
      <c r="B15" s="432"/>
      <c r="C15" s="432"/>
      <c r="D15" s="432"/>
      <c r="E15" s="432"/>
      <c r="F15" s="31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53"/>
      <c r="B39" s="432">
        <f>SUM(B8:B38)</f>
        <v>41639</v>
      </c>
      <c r="C39" s="432">
        <f>SUM(C8:C38)</f>
        <v>32796</v>
      </c>
      <c r="D39" s="432">
        <f>SUM(D8:D38)</f>
        <v>-1</v>
      </c>
      <c r="E39" s="432">
        <f>SUM(E8:E38)</f>
        <v>0</v>
      </c>
      <c r="F39" s="432">
        <f>SUM(F8:F38)</f>
        <v>-8842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54"/>
      <c r="B40" s="292"/>
      <c r="C40" s="455"/>
      <c r="D40" s="455"/>
      <c r="E40" s="455"/>
      <c r="F40" s="456">
        <f>+summary!H4</f>
        <v>1.91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2"/>
      <c r="B41" s="292"/>
      <c r="C41" s="292"/>
      <c r="D41" s="292"/>
      <c r="E41" s="292"/>
      <c r="F41" s="457">
        <f>+F40*F39</f>
        <v>-16888.219999999998</v>
      </c>
      <c r="J41" s="138"/>
      <c r="N41" s="138"/>
      <c r="R41" s="138"/>
      <c r="V41" s="138"/>
      <c r="Z41" s="138"/>
    </row>
    <row r="42" spans="1:26" ht="15" customHeight="1" x14ac:dyDescent="0.25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37228</v>
      </c>
      <c r="B43" s="292"/>
      <c r="C43" s="459"/>
      <c r="D43" s="459"/>
      <c r="E43" s="459"/>
      <c r="F43" s="438">
        <f>+F42+F41</f>
        <v>375501.36000000004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152</v>
      </c>
      <c r="B46" s="32"/>
      <c r="C46" s="32"/>
      <c r="D46" s="32"/>
      <c r="E46" s="11"/>
    </row>
    <row r="47" spans="1:26" x14ac:dyDescent="0.25">
      <c r="A47" s="49">
        <f>+A42</f>
        <v>37225</v>
      </c>
      <c r="B47" s="32"/>
      <c r="C47" s="32"/>
      <c r="D47" s="537">
        <v>-260608</v>
      </c>
      <c r="E47" s="11"/>
    </row>
    <row r="48" spans="1:26" x14ac:dyDescent="0.25">
      <c r="A48" s="49">
        <f>+A43</f>
        <v>37228</v>
      </c>
      <c r="B48" s="32"/>
      <c r="C48" s="32"/>
      <c r="D48" s="365">
        <f>+F39</f>
        <v>-8842</v>
      </c>
      <c r="E48" s="11"/>
    </row>
    <row r="49" spans="1:5" x14ac:dyDescent="0.25">
      <c r="A49" s="32"/>
      <c r="B49" s="32"/>
      <c r="C49" s="32"/>
      <c r="D49" s="14">
        <f>+D48+D47</f>
        <v>-269450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1" sqref="A2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-329933</v>
      </c>
      <c r="C6" s="80"/>
      <c r="D6" s="80">
        <f t="shared" ref="D6:D14" si="0">+C6-B6</f>
        <v>329933</v>
      </c>
    </row>
    <row r="7" spans="1:4" x14ac:dyDescent="0.2">
      <c r="A7" s="32">
        <v>3531</v>
      </c>
      <c r="B7" s="319">
        <v>-93173</v>
      </c>
      <c r="C7" s="80">
        <v>-36039</v>
      </c>
      <c r="D7" s="80">
        <f t="shared" si="0"/>
        <v>57134</v>
      </c>
    </row>
    <row r="8" spans="1:4" x14ac:dyDescent="0.2">
      <c r="A8" s="32">
        <v>60667</v>
      </c>
      <c r="B8" s="319">
        <v>-1</v>
      </c>
      <c r="C8" s="80">
        <v>-290644</v>
      </c>
      <c r="D8" s="80">
        <f t="shared" si="0"/>
        <v>-290643</v>
      </c>
    </row>
    <row r="9" spans="1:4" x14ac:dyDescent="0.2">
      <c r="A9" s="32">
        <v>60749</v>
      </c>
      <c r="B9" s="319">
        <v>1890</v>
      </c>
      <c r="C9" s="80">
        <v>-100574</v>
      </c>
      <c r="D9" s="80">
        <f t="shared" si="0"/>
        <v>-102464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-21584</v>
      </c>
      <c r="C11" s="80"/>
      <c r="D11" s="80">
        <f t="shared" si="0"/>
        <v>21584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15544</v>
      </c>
    </row>
    <row r="19" spans="1:5" x14ac:dyDescent="0.2">
      <c r="A19" s="32" t="s">
        <v>82</v>
      </c>
      <c r="B19" s="69"/>
      <c r="C19" s="69"/>
      <c r="D19" s="73">
        <f>+summary!H4</f>
        <v>1.91</v>
      </c>
    </row>
    <row r="20" spans="1:5" x14ac:dyDescent="0.2">
      <c r="B20" s="69"/>
      <c r="C20" s="69"/>
      <c r="D20" s="75">
        <f>+D19*D18</f>
        <v>29689.039999999997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0.8" thickBot="1" x14ac:dyDescent="0.25">
      <c r="A24" s="49">
        <v>37228</v>
      </c>
      <c r="B24" s="69"/>
      <c r="C24" s="69"/>
      <c r="D24" s="345">
        <f>+D22+D20</f>
        <v>754589.04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37228</v>
      </c>
      <c r="D33" s="365">
        <f>+D18</f>
        <v>15544</v>
      </c>
    </row>
    <row r="34" spans="1:4" x14ac:dyDescent="0.2">
      <c r="D34" s="14">
        <f>+D33+D32</f>
        <v>141390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2" workbookViewId="0">
      <selection activeCell="A20" sqref="A2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58" customWidth="1"/>
  </cols>
  <sheetData>
    <row r="3" spans="1:13" x14ac:dyDescent="0.25">
      <c r="A3" s="3" t="s">
        <v>84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v>-11638</v>
      </c>
      <c r="C5" s="90">
        <v>-5316</v>
      </c>
      <c r="D5" s="90">
        <f t="shared" ref="D5:D13" si="0">+C5-B5</f>
        <v>6322</v>
      </c>
      <c r="E5" s="69"/>
      <c r="F5" s="203"/>
    </row>
    <row r="6" spans="1:13" x14ac:dyDescent="0.25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v>-230886</v>
      </c>
      <c r="C7" s="90">
        <v>-329174</v>
      </c>
      <c r="D7" s="90">
        <f t="shared" si="0"/>
        <v>-98288</v>
      </c>
      <c r="E7" s="282"/>
      <c r="F7" s="203"/>
    </row>
    <row r="8" spans="1:13" x14ac:dyDescent="0.25">
      <c r="A8" s="87">
        <v>58710</v>
      </c>
      <c r="B8" s="90">
        <v>-33356</v>
      </c>
      <c r="C8" s="90">
        <v>-20755</v>
      </c>
      <c r="D8" s="90">
        <f t="shared" si="0"/>
        <v>12601</v>
      </c>
      <c r="E8" s="282"/>
      <c r="F8" s="203"/>
    </row>
    <row r="9" spans="1:13" x14ac:dyDescent="0.25">
      <c r="A9" s="87">
        <v>60921</v>
      </c>
      <c r="B9" s="90">
        <v>-157182</v>
      </c>
      <c r="C9" s="90">
        <v>-68846</v>
      </c>
      <c r="D9" s="90">
        <f t="shared" si="0"/>
        <v>88336</v>
      </c>
      <c r="E9" s="282"/>
      <c r="F9" s="203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2"/>
      <c r="F10" s="551"/>
    </row>
    <row r="11" spans="1:13" x14ac:dyDescent="0.25">
      <c r="A11" s="87">
        <v>500084</v>
      </c>
      <c r="B11" s="90">
        <v>-7757</v>
      </c>
      <c r="C11" s="90">
        <v>-9000</v>
      </c>
      <c r="D11" s="90">
        <f t="shared" si="0"/>
        <v>-1243</v>
      </c>
      <c r="E11" s="283"/>
      <c r="F11" s="551"/>
    </row>
    <row r="12" spans="1:13" x14ac:dyDescent="0.25">
      <c r="A12" s="329">
        <v>500085</v>
      </c>
      <c r="B12" s="90"/>
      <c r="C12" s="90"/>
      <c r="D12" s="90">
        <f t="shared" si="0"/>
        <v>0</v>
      </c>
      <c r="E12" s="282"/>
      <c r="F12" s="551"/>
    </row>
    <row r="13" spans="1:13" x14ac:dyDescent="0.25">
      <c r="A13" s="87">
        <v>500097</v>
      </c>
      <c r="B13" s="90">
        <v>-474</v>
      </c>
      <c r="C13" s="90">
        <v>-3000</v>
      </c>
      <c r="D13" s="90">
        <f t="shared" si="0"/>
        <v>-2526</v>
      </c>
      <c r="E13" s="282"/>
      <c r="F13" s="551"/>
    </row>
    <row r="14" spans="1:13" x14ac:dyDescent="0.25">
      <c r="A14" s="87"/>
      <c r="B14" s="90"/>
      <c r="C14" s="90"/>
      <c r="D14" s="90"/>
      <c r="E14" s="282"/>
      <c r="F14" s="551"/>
    </row>
    <row r="15" spans="1:13" x14ac:dyDescent="0.25">
      <c r="A15" s="87"/>
      <c r="B15" s="90"/>
      <c r="C15" s="90"/>
      <c r="D15" s="90"/>
      <c r="E15" s="282"/>
      <c r="F15" s="551"/>
    </row>
    <row r="16" spans="1:13" x14ac:dyDescent="0.25">
      <c r="A16" s="87"/>
      <c r="B16" s="88"/>
      <c r="C16" s="88"/>
      <c r="D16" s="94"/>
      <c r="E16" s="282"/>
      <c r="F16" s="551"/>
    </row>
    <row r="17" spans="1:7" x14ac:dyDescent="0.25">
      <c r="A17" s="87"/>
      <c r="B17" s="88"/>
      <c r="C17" s="88"/>
      <c r="D17" s="88">
        <f>SUM(D5:D16)</f>
        <v>5202</v>
      </c>
      <c r="E17" s="282"/>
      <c r="F17" s="551"/>
    </row>
    <row r="18" spans="1:7" x14ac:dyDescent="0.25">
      <c r="A18" s="87" t="s">
        <v>82</v>
      </c>
      <c r="B18" s="88"/>
      <c r="C18" s="88"/>
      <c r="D18" s="95">
        <f>+summary!H4</f>
        <v>1.91</v>
      </c>
      <c r="E18" s="284"/>
      <c r="F18" s="551"/>
    </row>
    <row r="19" spans="1:7" x14ac:dyDescent="0.25">
      <c r="A19" s="87"/>
      <c r="B19" s="88"/>
      <c r="C19" s="88"/>
      <c r="D19" s="96">
        <f>+D18*D17</f>
        <v>9935.82</v>
      </c>
      <c r="E19" s="209"/>
      <c r="F19" s="551"/>
    </row>
    <row r="20" spans="1:7" x14ac:dyDescent="0.25">
      <c r="A20" s="87"/>
      <c r="B20" s="88"/>
      <c r="C20" s="88"/>
      <c r="D20" s="96"/>
      <c r="E20" s="209"/>
      <c r="F20" s="203"/>
    </row>
    <row r="21" spans="1:7" x14ac:dyDescent="0.25">
      <c r="A21" s="99">
        <v>37225</v>
      </c>
      <c r="B21" s="88"/>
      <c r="C21" s="88"/>
      <c r="D21" s="525">
        <v>521030.39</v>
      </c>
      <c r="E21" s="209"/>
      <c r="F21" s="552"/>
    </row>
    <row r="22" spans="1:7" x14ac:dyDescent="0.25">
      <c r="A22" s="87"/>
      <c r="B22" s="88"/>
      <c r="C22" s="88"/>
      <c r="D22" s="318"/>
      <c r="E22" s="209"/>
      <c r="F22" s="552"/>
    </row>
    <row r="23" spans="1:7" ht="13.8" thickBot="1" x14ac:dyDescent="0.3">
      <c r="A23" s="99">
        <v>37228</v>
      </c>
      <c r="B23" s="88"/>
      <c r="C23" s="88"/>
      <c r="D23" s="330">
        <f>+D21+D19</f>
        <v>530966.21</v>
      </c>
      <c r="E23" s="209"/>
      <c r="F23" s="552"/>
    </row>
    <row r="24" spans="1:7" ht="13.8" thickTop="1" x14ac:dyDescent="0.25">
      <c r="E24" s="285"/>
    </row>
    <row r="25" spans="1:7" x14ac:dyDescent="0.25">
      <c r="E25" s="285"/>
    </row>
    <row r="27" spans="1:7" x14ac:dyDescent="0.25">
      <c r="A27" s="32" t="s">
        <v>152</v>
      </c>
      <c r="B27" s="32"/>
      <c r="C27" s="32"/>
      <c r="D27" s="32"/>
    </row>
    <row r="28" spans="1:7" x14ac:dyDescent="0.25">
      <c r="A28" s="49">
        <f>+A21</f>
        <v>37225</v>
      </c>
      <c r="B28" s="32"/>
      <c r="C28" s="32"/>
      <c r="D28" s="537">
        <v>198783</v>
      </c>
    </row>
    <row r="29" spans="1:7" x14ac:dyDescent="0.25">
      <c r="A29" s="49">
        <f>+A23</f>
        <v>37228</v>
      </c>
      <c r="B29" s="32"/>
      <c r="C29" s="32"/>
      <c r="D29" s="365">
        <f>+D17</f>
        <v>5202</v>
      </c>
    </row>
    <row r="30" spans="1:7" x14ac:dyDescent="0.25">
      <c r="A30" s="32"/>
      <c r="B30" s="32"/>
      <c r="C30" s="32"/>
      <c r="D30" s="14">
        <f>+D29+D28</f>
        <v>203985</v>
      </c>
      <c r="E30" s="35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3"/>
      <c r="E32" s="70"/>
      <c r="F32" s="203"/>
      <c r="G32" s="32"/>
    </row>
    <row r="33" spans="1:7" x14ac:dyDescent="0.25">
      <c r="B33" s="69"/>
      <c r="C33" s="69"/>
      <c r="D33" s="203"/>
      <c r="E33" s="69"/>
      <c r="F33" s="203"/>
      <c r="G33" s="32"/>
    </row>
    <row r="34" spans="1:7" x14ac:dyDescent="0.25">
      <c r="B34" s="69"/>
      <c r="C34" s="69"/>
      <c r="D34" s="69"/>
      <c r="E34" s="69"/>
      <c r="F34" s="203"/>
      <c r="G34" s="32"/>
    </row>
    <row r="35" spans="1:7" x14ac:dyDescent="0.25">
      <c r="B35" s="69"/>
      <c r="C35" s="69"/>
      <c r="D35" s="69"/>
      <c r="E35" s="69"/>
      <c r="F35" s="203"/>
      <c r="G35" s="32"/>
    </row>
    <row r="36" spans="1:7" x14ac:dyDescent="0.25">
      <c r="B36" s="69"/>
      <c r="C36" s="69"/>
      <c r="D36" s="301"/>
      <c r="E36" s="69"/>
      <c r="F36" s="203"/>
      <c r="G36" s="32"/>
    </row>
    <row r="37" spans="1:7" x14ac:dyDescent="0.25">
      <c r="B37" s="69"/>
      <c r="C37" s="69"/>
      <c r="D37" s="301"/>
      <c r="E37" s="69"/>
      <c r="F37" s="203"/>
      <c r="G37" s="32"/>
    </row>
    <row r="38" spans="1:7" x14ac:dyDescent="0.25">
      <c r="B38" s="69"/>
      <c r="C38" s="69"/>
      <c r="D38" s="301"/>
      <c r="E38" s="69"/>
      <c r="F38" s="203"/>
      <c r="G38" s="32"/>
    </row>
    <row r="39" spans="1:7" x14ac:dyDescent="0.25">
      <c r="B39" s="69"/>
      <c r="C39" s="69"/>
      <c r="D39" s="301"/>
      <c r="E39" s="69"/>
      <c r="F39" s="203"/>
      <c r="G39" s="32"/>
    </row>
    <row r="40" spans="1:7" x14ac:dyDescent="0.25">
      <c r="B40" s="69"/>
      <c r="C40" s="69"/>
      <c r="D40" s="301"/>
      <c r="E40" s="69"/>
      <c r="F40" s="203"/>
      <c r="G40" s="32"/>
    </row>
    <row r="41" spans="1:7" x14ac:dyDescent="0.25">
      <c r="B41" s="69"/>
      <c r="C41" s="69"/>
      <c r="D41" s="301"/>
      <c r="E41" s="69"/>
      <c r="F41" s="203"/>
      <c r="G41" s="32"/>
    </row>
    <row r="42" spans="1:7" x14ac:dyDescent="0.25">
      <c r="B42" s="69"/>
      <c r="C42" s="69"/>
      <c r="D42" s="301"/>
      <c r="E42" s="69"/>
      <c r="F42" s="203"/>
      <c r="G42" s="32"/>
    </row>
    <row r="43" spans="1:7" x14ac:dyDescent="0.25">
      <c r="B43" s="69"/>
      <c r="C43" s="69"/>
      <c r="D43" s="301"/>
      <c r="E43" s="69"/>
      <c r="F43" s="203"/>
      <c r="G43" s="32"/>
    </row>
    <row r="44" spans="1:7" x14ac:dyDescent="0.25">
      <c r="B44" s="69"/>
      <c r="C44" s="69"/>
      <c r="D44" s="302"/>
      <c r="E44" s="282"/>
      <c r="F44" s="551"/>
      <c r="G44" s="206"/>
    </row>
    <row r="45" spans="1:7" x14ac:dyDescent="0.25">
      <c r="B45" s="69"/>
      <c r="C45" s="69"/>
      <c r="D45" s="302"/>
      <c r="E45" s="282"/>
      <c r="F45" s="551"/>
      <c r="G45" s="206"/>
    </row>
    <row r="46" spans="1:7" x14ac:dyDescent="0.25">
      <c r="A46" s="32"/>
      <c r="B46" s="69"/>
      <c r="C46" s="69"/>
      <c r="D46" s="282"/>
      <c r="E46" s="282"/>
      <c r="F46" s="551"/>
      <c r="G46" s="206"/>
    </row>
    <row r="47" spans="1:7" x14ac:dyDescent="0.25">
      <c r="A47" s="32"/>
      <c r="B47" s="69"/>
      <c r="C47" s="69"/>
      <c r="D47" s="284"/>
      <c r="E47" s="284"/>
      <c r="F47" s="551"/>
      <c r="G47" s="206"/>
    </row>
    <row r="48" spans="1:7" x14ac:dyDescent="0.25">
      <c r="B48" s="69"/>
      <c r="C48" s="69"/>
      <c r="D48" s="282"/>
      <c r="E48" s="282"/>
      <c r="F48" s="551"/>
      <c r="G48" s="206"/>
    </row>
    <row r="49" spans="1:7" x14ac:dyDescent="0.25">
      <c r="B49" s="69"/>
      <c r="C49" s="69"/>
      <c r="D49" s="282"/>
      <c r="E49" s="282"/>
      <c r="F49" s="551"/>
      <c r="G49" s="206"/>
    </row>
    <row r="50" spans="1:7" x14ac:dyDescent="0.25">
      <c r="C50" s="299"/>
      <c r="D50" s="299"/>
      <c r="E50" s="299"/>
      <c r="F50" s="553"/>
      <c r="G50" s="300"/>
    </row>
    <row r="51" spans="1:7" x14ac:dyDescent="0.25">
      <c r="A51" s="32"/>
      <c r="C51" s="299"/>
      <c r="D51" s="299"/>
      <c r="E51" s="299"/>
      <c r="F51" s="553"/>
    </row>
    <row r="52" spans="1:7" x14ac:dyDescent="0.25">
      <c r="A52" s="32"/>
      <c r="C52" s="299"/>
      <c r="D52" s="299"/>
      <c r="E52" s="299"/>
      <c r="F52" s="553"/>
    </row>
    <row r="53" spans="1:7" x14ac:dyDescent="0.25">
      <c r="A53" s="32"/>
      <c r="C53" s="299"/>
      <c r="D53" s="299"/>
      <c r="E53" s="299"/>
      <c r="F53" s="553"/>
    </row>
    <row r="54" spans="1:7" x14ac:dyDescent="0.25">
      <c r="A54" s="32"/>
      <c r="C54" s="299"/>
      <c r="D54" s="299"/>
      <c r="E54" s="299"/>
      <c r="F54" s="553"/>
    </row>
    <row r="55" spans="1:7" x14ac:dyDescent="0.25">
      <c r="A55" s="32"/>
      <c r="C55" s="299"/>
      <c r="D55" s="299"/>
      <c r="E55" s="285"/>
      <c r="F55" s="443"/>
    </row>
    <row r="56" spans="1:7" x14ac:dyDescent="0.25">
      <c r="C56" s="299"/>
      <c r="D56" s="299"/>
      <c r="E56" s="285"/>
      <c r="F56" s="443"/>
    </row>
    <row r="57" spans="1:7" x14ac:dyDescent="0.25">
      <c r="C57" s="299"/>
      <c r="D57" s="299"/>
      <c r="E57" s="285"/>
      <c r="F57" s="443"/>
    </row>
    <row r="82" spans="1:6" x14ac:dyDescent="0.25">
      <c r="B82" s="69"/>
      <c r="C82" s="69"/>
      <c r="D82" s="69"/>
      <c r="E82" s="70"/>
      <c r="F82" s="203"/>
    </row>
    <row r="83" spans="1:6" x14ac:dyDescent="0.25">
      <c r="B83" s="69"/>
      <c r="C83" s="69"/>
      <c r="D83" s="69"/>
      <c r="E83" s="69"/>
      <c r="F83" s="203"/>
    </row>
    <row r="84" spans="1:6" x14ac:dyDescent="0.25">
      <c r="B84" s="69"/>
      <c r="C84" s="69"/>
      <c r="D84" s="69"/>
      <c r="E84" s="69"/>
      <c r="F84" s="203"/>
    </row>
    <row r="85" spans="1:6" x14ac:dyDescent="0.25">
      <c r="B85" s="69"/>
      <c r="C85" s="69"/>
      <c r="D85" s="69"/>
      <c r="E85" s="69"/>
      <c r="F85" s="203"/>
    </row>
    <row r="86" spans="1:6" x14ac:dyDescent="0.25">
      <c r="B86" s="69"/>
      <c r="C86" s="69"/>
      <c r="D86" s="69"/>
      <c r="E86" s="69"/>
      <c r="F86" s="203"/>
    </row>
    <row r="87" spans="1:6" x14ac:dyDescent="0.25">
      <c r="B87" s="69"/>
      <c r="C87" s="69"/>
      <c r="D87" s="69"/>
      <c r="E87" s="69"/>
      <c r="F87" s="203"/>
    </row>
    <row r="88" spans="1:6" x14ac:dyDescent="0.25">
      <c r="B88" s="69"/>
      <c r="C88" s="69"/>
      <c r="D88" s="69"/>
      <c r="E88" s="69"/>
      <c r="F88" s="203"/>
    </row>
    <row r="89" spans="1:6" x14ac:dyDescent="0.25">
      <c r="B89" s="69"/>
      <c r="C89" s="69"/>
      <c r="D89" s="69"/>
      <c r="E89" s="69"/>
      <c r="F89" s="203"/>
    </row>
    <row r="90" spans="1:6" x14ac:dyDescent="0.25">
      <c r="B90" s="69"/>
      <c r="C90" s="69"/>
      <c r="D90" s="69"/>
      <c r="E90" s="69"/>
      <c r="F90" s="203"/>
    </row>
    <row r="91" spans="1:6" x14ac:dyDescent="0.25">
      <c r="B91" s="69"/>
      <c r="C91" s="69"/>
      <c r="D91" s="69"/>
      <c r="E91" s="69"/>
      <c r="F91" s="203"/>
    </row>
    <row r="92" spans="1:6" x14ac:dyDescent="0.25">
      <c r="B92" s="69"/>
      <c r="C92" s="69"/>
      <c r="D92" s="69"/>
      <c r="E92" s="69"/>
      <c r="F92" s="203"/>
    </row>
    <row r="93" spans="1:6" x14ac:dyDescent="0.25">
      <c r="B93" s="69"/>
      <c r="C93" s="69"/>
      <c r="D93" s="69"/>
      <c r="E93" s="69"/>
      <c r="F93" s="203"/>
    </row>
    <row r="94" spans="1:6" x14ac:dyDescent="0.25">
      <c r="B94" s="69"/>
      <c r="C94" s="69"/>
      <c r="D94" s="69"/>
      <c r="E94" s="69"/>
      <c r="F94" s="203"/>
    </row>
    <row r="95" spans="1:6" x14ac:dyDescent="0.25">
      <c r="B95" s="69"/>
      <c r="C95" s="69"/>
      <c r="D95" s="71"/>
      <c r="E95" s="71"/>
      <c r="F95" s="554"/>
    </row>
    <row r="96" spans="1:6" x14ac:dyDescent="0.25">
      <c r="A96" s="32"/>
      <c r="B96" s="69"/>
      <c r="C96" s="69"/>
      <c r="D96" s="69"/>
      <c r="E96" s="69"/>
      <c r="F96" s="203"/>
    </row>
    <row r="97" spans="1:6" x14ac:dyDescent="0.25">
      <c r="A97" s="32"/>
      <c r="B97" s="69"/>
      <c r="C97" s="69"/>
      <c r="D97" s="73"/>
      <c r="E97" s="73"/>
      <c r="F97" s="203"/>
    </row>
    <row r="98" spans="1:6" x14ac:dyDescent="0.25">
      <c r="B98" s="69"/>
      <c r="C98" s="69"/>
      <c r="D98" s="69"/>
      <c r="E98" s="69"/>
      <c r="F98" s="203"/>
    </row>
    <row r="99" spans="1:6" x14ac:dyDescent="0.25">
      <c r="B99" s="69"/>
      <c r="C99" s="69"/>
      <c r="D99" s="69"/>
      <c r="E99" s="69"/>
      <c r="F99" s="203"/>
    </row>
    <row r="100" spans="1:6" x14ac:dyDescent="0.25">
      <c r="A100" s="32"/>
      <c r="D100" s="67"/>
      <c r="E100" s="67"/>
      <c r="F100" s="552"/>
    </row>
    <row r="101" spans="1:6" x14ac:dyDescent="0.25">
      <c r="A101" s="32"/>
      <c r="E101" s="63"/>
      <c r="F101" s="552"/>
    </row>
    <row r="102" spans="1:6" ht="13.8" thickBot="1" x14ac:dyDescent="0.3">
      <c r="A102" s="32"/>
      <c r="D102" s="68"/>
      <c r="E102" s="68"/>
      <c r="F102" s="552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3"/>
    </row>
    <row r="109" spans="1:6" x14ac:dyDescent="0.25">
      <c r="B109" s="69"/>
      <c r="C109" s="69"/>
      <c r="D109" s="69"/>
      <c r="E109" s="69"/>
      <c r="F109" s="203"/>
    </row>
    <row r="110" spans="1:6" x14ac:dyDescent="0.25">
      <c r="B110" s="69"/>
      <c r="C110" s="69"/>
      <c r="D110" s="69"/>
      <c r="E110" s="69"/>
      <c r="F110" s="203"/>
    </row>
    <row r="111" spans="1:6" x14ac:dyDescent="0.25">
      <c r="B111" s="69"/>
      <c r="C111" s="69"/>
      <c r="D111" s="69"/>
      <c r="E111" s="69"/>
      <c r="F111" s="203"/>
    </row>
    <row r="112" spans="1:6" x14ac:dyDescent="0.25">
      <c r="B112" s="69"/>
      <c r="C112" s="69"/>
      <c r="D112" s="69"/>
      <c r="E112" s="69"/>
      <c r="F112" s="203"/>
    </row>
    <row r="113" spans="1:6" x14ac:dyDescent="0.25">
      <c r="B113" s="69"/>
      <c r="C113" s="69"/>
      <c r="D113" s="69"/>
      <c r="E113" s="69"/>
      <c r="F113" s="203"/>
    </row>
    <row r="114" spans="1:6" x14ac:dyDescent="0.25">
      <c r="B114" s="69"/>
      <c r="C114" s="69"/>
      <c r="D114" s="69"/>
      <c r="E114" s="69"/>
      <c r="F114" s="203"/>
    </row>
    <row r="115" spans="1:6" x14ac:dyDescent="0.25">
      <c r="B115" s="69"/>
      <c r="C115" s="69"/>
      <c r="D115" s="69"/>
      <c r="E115" s="69"/>
      <c r="F115" s="203"/>
    </row>
    <row r="116" spans="1:6" x14ac:dyDescent="0.25">
      <c r="B116" s="69"/>
      <c r="C116" s="69"/>
      <c r="D116" s="69"/>
      <c r="E116" s="69"/>
      <c r="F116" s="203"/>
    </row>
    <row r="117" spans="1:6" x14ac:dyDescent="0.25">
      <c r="B117" s="69"/>
      <c r="C117" s="69"/>
      <c r="D117" s="69"/>
      <c r="E117" s="69"/>
      <c r="F117" s="203"/>
    </row>
    <row r="118" spans="1:6" x14ac:dyDescent="0.25">
      <c r="B118" s="69"/>
      <c r="C118" s="69"/>
      <c r="D118" s="69"/>
      <c r="E118" s="69"/>
      <c r="F118" s="203"/>
    </row>
    <row r="119" spans="1:6" x14ac:dyDescent="0.25">
      <c r="B119" s="69"/>
      <c r="C119" s="69"/>
      <c r="D119" s="69"/>
      <c r="E119" s="69"/>
      <c r="F119" s="203"/>
    </row>
    <row r="120" spans="1:6" x14ac:dyDescent="0.25">
      <c r="B120" s="69"/>
      <c r="C120" s="69"/>
      <c r="D120" s="69"/>
      <c r="E120" s="69"/>
      <c r="F120" s="203"/>
    </row>
    <row r="121" spans="1:6" x14ac:dyDescent="0.25">
      <c r="B121" s="69"/>
      <c r="C121" s="69"/>
      <c r="D121" s="71"/>
      <c r="E121" s="71"/>
      <c r="F121" s="554"/>
    </row>
    <row r="122" spans="1:6" x14ac:dyDescent="0.25">
      <c r="A122" s="32"/>
      <c r="B122" s="69"/>
      <c r="C122" s="69"/>
      <c r="D122" s="69"/>
      <c r="E122" s="69"/>
      <c r="F122" s="203"/>
    </row>
    <row r="123" spans="1:6" x14ac:dyDescent="0.25">
      <c r="A123" s="32"/>
      <c r="B123" s="69"/>
      <c r="C123" s="69"/>
      <c r="D123" s="73"/>
      <c r="E123" s="73"/>
      <c r="F123" s="203"/>
    </row>
    <row r="124" spans="1:6" x14ac:dyDescent="0.25">
      <c r="B124" s="69"/>
      <c r="C124" s="69"/>
      <c r="D124" s="75"/>
      <c r="E124" s="75"/>
      <c r="F124" s="203"/>
    </row>
    <row r="125" spans="1:6" x14ac:dyDescent="0.25">
      <c r="B125" s="69"/>
      <c r="C125" s="69"/>
      <c r="D125" s="75"/>
      <c r="E125" s="75"/>
      <c r="F125" s="203"/>
    </row>
    <row r="126" spans="1:6" x14ac:dyDescent="0.25">
      <c r="A126" s="32"/>
      <c r="D126" s="76"/>
      <c r="E126" s="76"/>
      <c r="F126" s="552"/>
    </row>
    <row r="127" spans="1:6" x14ac:dyDescent="0.25">
      <c r="A127" s="32"/>
      <c r="D127" s="75"/>
      <c r="E127" s="75"/>
      <c r="F127" s="552"/>
    </row>
    <row r="128" spans="1:6" ht="13.8" thickBot="1" x14ac:dyDescent="0.3">
      <c r="A128" s="32"/>
      <c r="D128" s="77"/>
      <c r="E128" s="77"/>
      <c r="F128" s="552"/>
    </row>
    <row r="129" spans="2:6" ht="13.8" thickTop="1" x14ac:dyDescent="0.25"/>
    <row r="133" spans="2:6" x14ac:dyDescent="0.25">
      <c r="B133" s="69"/>
      <c r="C133" s="69"/>
      <c r="D133" s="69"/>
      <c r="E133" s="70"/>
      <c r="F133" s="203"/>
    </row>
    <row r="134" spans="2:6" x14ac:dyDescent="0.25">
      <c r="B134" s="69"/>
      <c r="C134" s="69"/>
      <c r="D134" s="69"/>
      <c r="E134" s="69"/>
      <c r="F134" s="203"/>
    </row>
    <row r="135" spans="2:6" x14ac:dyDescent="0.25">
      <c r="B135" s="69"/>
      <c r="C135" s="69"/>
      <c r="D135" s="69"/>
      <c r="E135" s="69"/>
      <c r="F135" s="203"/>
    </row>
    <row r="136" spans="2:6" x14ac:dyDescent="0.25">
      <c r="B136" s="69"/>
      <c r="C136" s="69"/>
      <c r="D136" s="69"/>
      <c r="E136" s="69"/>
      <c r="F136" s="203"/>
    </row>
    <row r="137" spans="2:6" x14ac:dyDescent="0.25">
      <c r="B137" s="69"/>
      <c r="C137" s="69"/>
      <c r="D137" s="69"/>
      <c r="E137" s="69"/>
      <c r="F137" s="203"/>
    </row>
    <row r="138" spans="2:6" x14ac:dyDescent="0.25">
      <c r="B138" s="69"/>
      <c r="C138" s="69"/>
      <c r="D138" s="69"/>
      <c r="E138" s="69"/>
      <c r="F138" s="203"/>
    </row>
    <row r="139" spans="2:6" x14ac:dyDescent="0.25">
      <c r="B139" s="69"/>
      <c r="C139" s="69"/>
      <c r="D139" s="69"/>
      <c r="E139" s="69"/>
      <c r="F139" s="203"/>
    </row>
    <row r="140" spans="2:6" x14ac:dyDescent="0.25">
      <c r="B140" s="69"/>
      <c r="C140" s="69"/>
      <c r="D140" s="69"/>
      <c r="E140" s="69"/>
      <c r="F140" s="203"/>
    </row>
    <row r="141" spans="2:6" x14ac:dyDescent="0.25">
      <c r="B141" s="69"/>
      <c r="C141" s="69"/>
      <c r="D141" s="69"/>
      <c r="E141" s="69"/>
      <c r="F141" s="203"/>
    </row>
    <row r="142" spans="2:6" x14ac:dyDescent="0.25">
      <c r="B142" s="69"/>
      <c r="C142" s="69"/>
      <c r="D142" s="69"/>
      <c r="E142" s="69"/>
      <c r="F142" s="203"/>
    </row>
    <row r="143" spans="2:6" x14ac:dyDescent="0.25">
      <c r="B143" s="69"/>
      <c r="C143" s="69"/>
      <c r="D143" s="69"/>
      <c r="E143" s="69"/>
      <c r="F143" s="203"/>
    </row>
    <row r="144" spans="2:6" x14ac:dyDescent="0.25">
      <c r="B144" s="69"/>
      <c r="C144" s="69"/>
      <c r="D144" s="69"/>
      <c r="E144" s="69"/>
      <c r="F144" s="203"/>
    </row>
    <row r="145" spans="1:6" x14ac:dyDescent="0.25">
      <c r="B145" s="69"/>
      <c r="C145" s="69"/>
      <c r="D145" s="69"/>
      <c r="E145" s="69"/>
      <c r="F145" s="203"/>
    </row>
    <row r="146" spans="1:6" x14ac:dyDescent="0.25">
      <c r="B146" s="69"/>
      <c r="C146" s="69"/>
      <c r="D146" s="71"/>
      <c r="E146" s="71"/>
      <c r="F146" s="554"/>
    </row>
    <row r="147" spans="1:6" x14ac:dyDescent="0.25">
      <c r="A147" s="32"/>
      <c r="B147" s="69"/>
      <c r="C147" s="69"/>
      <c r="D147" s="69"/>
      <c r="E147" s="69"/>
      <c r="F147" s="203"/>
    </row>
    <row r="148" spans="1:6" x14ac:dyDescent="0.25">
      <c r="A148" s="32"/>
      <c r="B148" s="69"/>
      <c r="C148" s="69"/>
      <c r="D148" s="73"/>
      <c r="E148" s="73"/>
      <c r="F148" s="203"/>
    </row>
    <row r="149" spans="1:6" x14ac:dyDescent="0.25">
      <c r="B149" s="69"/>
      <c r="C149" s="69"/>
      <c r="D149" s="75"/>
      <c r="E149" s="75"/>
      <c r="F149" s="203"/>
    </row>
    <row r="150" spans="1:6" x14ac:dyDescent="0.25">
      <c r="B150" s="69"/>
      <c r="C150" s="69"/>
      <c r="D150" s="75"/>
      <c r="E150" s="75"/>
      <c r="F150" s="203"/>
    </row>
    <row r="151" spans="1:6" x14ac:dyDescent="0.25">
      <c r="A151" s="32"/>
      <c r="D151" s="76"/>
      <c r="E151" s="76"/>
      <c r="F151" s="552"/>
    </row>
    <row r="152" spans="1:6" x14ac:dyDescent="0.25">
      <c r="A152" s="32"/>
      <c r="D152" s="75"/>
      <c r="E152" s="75"/>
      <c r="F152" s="552"/>
    </row>
    <row r="153" spans="1:6" ht="13.8" thickBot="1" x14ac:dyDescent="0.3">
      <c r="A153" s="32"/>
      <c r="D153" s="77"/>
      <c r="E153" s="77"/>
      <c r="F153" s="552"/>
    </row>
    <row r="154" spans="1:6" ht="13.8" thickTop="1" x14ac:dyDescent="0.25"/>
    <row r="158" spans="1:6" x14ac:dyDescent="0.25">
      <c r="B158" s="69"/>
      <c r="C158" s="69"/>
      <c r="D158" s="69"/>
      <c r="E158" s="70"/>
      <c r="F158" s="203"/>
    </row>
    <row r="159" spans="1:6" x14ac:dyDescent="0.25">
      <c r="B159" s="78"/>
      <c r="C159" s="69"/>
      <c r="D159" s="69"/>
      <c r="E159" s="69"/>
      <c r="F159" s="203"/>
    </row>
    <row r="160" spans="1:6" x14ac:dyDescent="0.25">
      <c r="B160" s="69"/>
      <c r="C160" s="69"/>
      <c r="D160" s="69"/>
      <c r="E160" s="69"/>
      <c r="F160" s="203"/>
    </row>
    <row r="161" spans="1:6" x14ac:dyDescent="0.25">
      <c r="B161" s="78"/>
      <c r="C161" s="69"/>
      <c r="D161" s="69"/>
      <c r="E161" s="69"/>
      <c r="F161" s="203"/>
    </row>
    <row r="162" spans="1:6" x14ac:dyDescent="0.25">
      <c r="B162" s="69"/>
      <c r="C162" s="69"/>
      <c r="D162" s="69"/>
      <c r="E162" s="69"/>
      <c r="F162" s="203"/>
    </row>
    <row r="163" spans="1:6" x14ac:dyDescent="0.25">
      <c r="B163" s="69"/>
      <c r="C163" s="69"/>
      <c r="D163" s="69"/>
      <c r="E163" s="69"/>
      <c r="F163" s="203"/>
    </row>
    <row r="164" spans="1:6" x14ac:dyDescent="0.25">
      <c r="B164" s="78"/>
      <c r="C164" s="69"/>
      <c r="D164" s="69"/>
      <c r="E164" s="69"/>
      <c r="F164" s="203"/>
    </row>
    <row r="165" spans="1:6" x14ac:dyDescent="0.25">
      <c r="B165" s="69"/>
      <c r="C165" s="69"/>
      <c r="D165" s="69"/>
      <c r="E165" s="69"/>
      <c r="F165" s="203"/>
    </row>
    <row r="166" spans="1:6" x14ac:dyDescent="0.25">
      <c r="B166" s="69"/>
      <c r="C166" s="69"/>
      <c r="D166" s="69"/>
      <c r="E166" s="69"/>
      <c r="F166" s="203"/>
    </row>
    <row r="167" spans="1:6" x14ac:dyDescent="0.25">
      <c r="B167" s="69"/>
      <c r="C167" s="69"/>
      <c r="D167" s="69"/>
      <c r="E167" s="69"/>
      <c r="F167" s="203"/>
    </row>
    <row r="168" spans="1:6" x14ac:dyDescent="0.25">
      <c r="B168" s="69"/>
      <c r="C168" s="69"/>
      <c r="D168" s="69"/>
      <c r="E168" s="69"/>
      <c r="F168" s="203"/>
    </row>
    <row r="169" spans="1:6" x14ac:dyDescent="0.25">
      <c r="B169" s="78"/>
      <c r="C169" s="69"/>
      <c r="D169" s="69"/>
      <c r="E169" s="69"/>
      <c r="F169" s="203"/>
    </row>
    <row r="170" spans="1:6" x14ac:dyDescent="0.25">
      <c r="B170" s="78"/>
      <c r="C170" s="69"/>
      <c r="D170" s="69"/>
      <c r="E170" s="69"/>
      <c r="F170" s="203"/>
    </row>
    <row r="171" spans="1:6" x14ac:dyDescent="0.25">
      <c r="B171" s="78"/>
      <c r="C171" s="69"/>
      <c r="D171" s="71"/>
      <c r="E171" s="71"/>
      <c r="F171" s="554"/>
    </row>
    <row r="172" spans="1:6" x14ac:dyDescent="0.25">
      <c r="A172" s="32"/>
      <c r="B172" s="69"/>
      <c r="C172" s="69"/>
      <c r="D172" s="69"/>
      <c r="E172" s="69"/>
      <c r="F172" s="203"/>
    </row>
    <row r="173" spans="1:6" x14ac:dyDescent="0.25">
      <c r="A173" s="32"/>
      <c r="B173" s="69"/>
      <c r="C173" s="69"/>
      <c r="D173" s="73"/>
      <c r="E173" s="73"/>
      <c r="F173" s="203"/>
    </row>
    <row r="174" spans="1:6" x14ac:dyDescent="0.25">
      <c r="B174" s="69"/>
      <c r="C174" s="69"/>
      <c r="D174" s="75"/>
      <c r="E174" s="75"/>
      <c r="F174" s="203"/>
    </row>
    <row r="175" spans="1:6" x14ac:dyDescent="0.25">
      <c r="B175" s="69"/>
      <c r="C175" s="69"/>
      <c r="D175" s="75"/>
      <c r="E175" s="75"/>
      <c r="F175" s="203"/>
    </row>
    <row r="176" spans="1:6" x14ac:dyDescent="0.25">
      <c r="A176" s="32"/>
      <c r="D176" s="76"/>
      <c r="E176" s="76"/>
      <c r="F176" s="552"/>
    </row>
    <row r="177" spans="1:6" x14ac:dyDescent="0.25">
      <c r="A177" s="32"/>
      <c r="D177" s="75"/>
      <c r="E177" s="75"/>
      <c r="F177" s="552"/>
    </row>
    <row r="178" spans="1:6" ht="13.8" thickBot="1" x14ac:dyDescent="0.3">
      <c r="A178" s="32"/>
      <c r="D178" s="77"/>
      <c r="E178" s="77"/>
      <c r="F178" s="552"/>
    </row>
    <row r="179" spans="1:6" ht="13.8" thickTop="1" x14ac:dyDescent="0.25"/>
    <row r="182" spans="1:6" x14ac:dyDescent="0.25">
      <c r="B182" s="69"/>
      <c r="C182" s="69"/>
      <c r="D182" s="69"/>
      <c r="E182" s="70"/>
      <c r="F182" s="203"/>
    </row>
    <row r="183" spans="1:6" x14ac:dyDescent="0.25">
      <c r="B183" s="79"/>
      <c r="C183" s="80"/>
      <c r="D183" s="80"/>
      <c r="E183" s="69"/>
      <c r="F183" s="203"/>
    </row>
    <row r="184" spans="1:6" x14ac:dyDescent="0.25">
      <c r="B184" s="80"/>
      <c r="C184" s="80"/>
      <c r="D184" s="80"/>
      <c r="E184" s="69"/>
      <c r="F184" s="203"/>
    </row>
    <row r="185" spans="1:6" x14ac:dyDescent="0.25">
      <c r="B185" s="79"/>
      <c r="C185" s="80"/>
      <c r="D185" s="80"/>
      <c r="E185" s="69"/>
      <c r="F185" s="203"/>
    </row>
    <row r="186" spans="1:6" x14ac:dyDescent="0.25">
      <c r="B186" s="80"/>
      <c r="C186" s="80"/>
      <c r="D186" s="80"/>
      <c r="E186" s="69"/>
      <c r="F186" s="203"/>
    </row>
    <row r="187" spans="1:6" x14ac:dyDescent="0.25">
      <c r="B187" s="80"/>
      <c r="C187" s="80"/>
      <c r="D187" s="80"/>
      <c r="E187" s="69"/>
      <c r="F187" s="203"/>
    </row>
    <row r="188" spans="1:6" x14ac:dyDescent="0.25">
      <c r="B188" s="79"/>
      <c r="C188" s="80"/>
      <c r="D188" s="80"/>
      <c r="E188" s="69"/>
      <c r="F188" s="203"/>
    </row>
    <row r="189" spans="1:6" x14ac:dyDescent="0.25">
      <c r="B189" s="80"/>
      <c r="C189" s="80"/>
      <c r="D189" s="80"/>
      <c r="E189" s="69"/>
      <c r="F189" s="203"/>
    </row>
    <row r="190" spans="1:6" x14ac:dyDescent="0.25">
      <c r="A190" s="81"/>
      <c r="B190" s="82"/>
      <c r="C190" s="82"/>
      <c r="D190" s="82"/>
      <c r="E190" s="82"/>
      <c r="F190" s="203"/>
    </row>
    <row r="191" spans="1:6" x14ac:dyDescent="0.25">
      <c r="B191" s="80"/>
      <c r="C191" s="80"/>
      <c r="D191" s="80"/>
      <c r="E191" s="69"/>
      <c r="F191" s="203"/>
    </row>
    <row r="192" spans="1:6" x14ac:dyDescent="0.25">
      <c r="B192" s="80"/>
      <c r="C192" s="80"/>
      <c r="D192" s="80"/>
      <c r="E192" s="69"/>
      <c r="F192" s="203"/>
    </row>
    <row r="193" spans="1:6" x14ac:dyDescent="0.25">
      <c r="B193" s="79"/>
      <c r="C193" s="80"/>
      <c r="D193" s="80"/>
      <c r="E193" s="69"/>
      <c r="F193" s="203"/>
    </row>
    <row r="194" spans="1:6" x14ac:dyDescent="0.25">
      <c r="B194" s="79"/>
      <c r="C194" s="80"/>
      <c r="D194" s="80"/>
      <c r="E194" s="69"/>
      <c r="F194" s="203"/>
    </row>
    <row r="195" spans="1:6" x14ac:dyDescent="0.25">
      <c r="B195" s="78"/>
      <c r="C195" s="69"/>
      <c r="D195" s="71"/>
      <c r="E195" s="71"/>
      <c r="F195" s="554"/>
    </row>
    <row r="196" spans="1:6" x14ac:dyDescent="0.25">
      <c r="A196" s="32"/>
      <c r="B196" s="69"/>
      <c r="C196" s="69"/>
      <c r="D196" s="69"/>
      <c r="E196" s="69"/>
      <c r="F196" s="203"/>
    </row>
    <row r="197" spans="1:6" x14ac:dyDescent="0.25">
      <c r="A197" s="32"/>
      <c r="B197" s="69"/>
      <c r="C197" s="69"/>
      <c r="D197" s="73"/>
      <c r="E197" s="73"/>
      <c r="F197" s="203"/>
    </row>
    <row r="198" spans="1:6" x14ac:dyDescent="0.25">
      <c r="B198" s="69"/>
      <c r="C198" s="69"/>
      <c r="D198" s="75"/>
      <c r="E198" s="75"/>
      <c r="F198" s="203"/>
    </row>
    <row r="199" spans="1:6" x14ac:dyDescent="0.25">
      <c r="B199" s="69"/>
      <c r="C199" s="69"/>
      <c r="D199" s="75"/>
      <c r="E199" s="75"/>
      <c r="F199" s="203"/>
    </row>
    <row r="200" spans="1:6" x14ac:dyDescent="0.25">
      <c r="A200" s="32"/>
      <c r="D200" s="76"/>
      <c r="E200" s="76"/>
      <c r="F200" s="552"/>
    </row>
    <row r="201" spans="1:6" x14ac:dyDescent="0.25">
      <c r="A201" s="32"/>
      <c r="D201" s="75"/>
      <c r="E201" s="75"/>
      <c r="F201" s="552"/>
    </row>
    <row r="202" spans="1:6" ht="13.8" thickBot="1" x14ac:dyDescent="0.3">
      <c r="A202" s="32"/>
      <c r="D202" s="83"/>
      <c r="E202" s="77"/>
      <c r="F202" s="552"/>
    </row>
    <row r="203" spans="1:6" ht="13.8" thickTop="1" x14ac:dyDescent="0.25"/>
    <row r="209" spans="1:6" x14ac:dyDescent="0.25">
      <c r="B209" s="79"/>
      <c r="C209" s="80"/>
      <c r="D209" s="80"/>
      <c r="E209" s="69"/>
      <c r="F209" s="203"/>
    </row>
    <row r="210" spans="1:6" x14ac:dyDescent="0.25">
      <c r="B210" s="80"/>
      <c r="C210" s="80"/>
      <c r="D210" s="80"/>
      <c r="E210" s="69"/>
      <c r="F210" s="203"/>
    </row>
    <row r="211" spans="1:6" x14ac:dyDescent="0.25">
      <c r="B211" s="79"/>
      <c r="C211" s="80"/>
      <c r="D211" s="80"/>
      <c r="E211" s="69"/>
      <c r="F211" s="203"/>
    </row>
    <row r="212" spans="1:6" x14ac:dyDescent="0.25">
      <c r="B212" s="80"/>
      <c r="C212" s="80"/>
      <c r="D212" s="80"/>
      <c r="E212" s="69"/>
      <c r="F212" s="203"/>
    </row>
    <row r="213" spans="1:6" x14ac:dyDescent="0.25">
      <c r="B213" s="80"/>
      <c r="C213" s="80"/>
      <c r="D213" s="80"/>
      <c r="E213" s="69"/>
      <c r="F213" s="203"/>
    </row>
    <row r="214" spans="1:6" x14ac:dyDescent="0.25">
      <c r="B214" s="79"/>
      <c r="C214" s="80"/>
      <c r="D214" s="80"/>
      <c r="E214" s="69"/>
      <c r="F214" s="203"/>
    </row>
    <row r="215" spans="1:6" x14ac:dyDescent="0.25">
      <c r="B215" s="80"/>
      <c r="C215" s="80"/>
      <c r="D215" s="80"/>
      <c r="E215" s="69"/>
      <c r="F215" s="203"/>
    </row>
    <row r="216" spans="1:6" x14ac:dyDescent="0.25">
      <c r="A216" s="81"/>
      <c r="B216" s="82"/>
      <c r="C216" s="82"/>
      <c r="D216" s="82"/>
      <c r="E216" s="82"/>
      <c r="F216" s="203"/>
    </row>
    <row r="217" spans="1:6" x14ac:dyDescent="0.25">
      <c r="B217" s="80"/>
      <c r="C217" s="80"/>
      <c r="D217" s="80"/>
      <c r="E217" s="69"/>
      <c r="F217" s="203"/>
    </row>
    <row r="218" spans="1:6" x14ac:dyDescent="0.25">
      <c r="B218" s="80"/>
      <c r="C218" s="80"/>
      <c r="D218" s="80"/>
      <c r="E218" s="69"/>
      <c r="F218" s="203"/>
    </row>
    <row r="219" spans="1:6" x14ac:dyDescent="0.25">
      <c r="B219" s="79"/>
      <c r="C219" s="80"/>
      <c r="D219" s="80"/>
      <c r="E219" s="69"/>
      <c r="F219" s="203"/>
    </row>
    <row r="220" spans="1:6" x14ac:dyDescent="0.25">
      <c r="B220" s="79"/>
      <c r="C220" s="80"/>
      <c r="D220" s="80"/>
      <c r="E220" s="69"/>
      <c r="F220" s="203"/>
    </row>
    <row r="221" spans="1:6" x14ac:dyDescent="0.25">
      <c r="B221" s="78"/>
      <c r="C221" s="69"/>
      <c r="D221" s="71"/>
      <c r="E221" s="71"/>
      <c r="F221" s="554"/>
    </row>
    <row r="222" spans="1:6" x14ac:dyDescent="0.25">
      <c r="A222" s="32"/>
      <c r="B222" s="69"/>
      <c r="C222" s="69"/>
      <c r="D222" s="69"/>
      <c r="E222" s="69"/>
      <c r="F222" s="203"/>
    </row>
    <row r="223" spans="1:6" x14ac:dyDescent="0.25">
      <c r="A223" s="32"/>
      <c r="B223" s="69"/>
      <c r="C223" s="69"/>
      <c r="D223" s="73"/>
      <c r="E223" s="73"/>
      <c r="F223" s="203"/>
    </row>
    <row r="224" spans="1:6" x14ac:dyDescent="0.25">
      <c r="B224" s="69"/>
      <c r="C224" s="69"/>
      <c r="D224" s="75"/>
      <c r="E224" s="75"/>
      <c r="F224" s="203"/>
    </row>
    <row r="225" spans="1:6" x14ac:dyDescent="0.25">
      <c r="B225" s="69"/>
      <c r="C225" s="69"/>
      <c r="D225" s="75"/>
      <c r="E225" s="75"/>
      <c r="F225" s="203"/>
    </row>
    <row r="226" spans="1:6" x14ac:dyDescent="0.25">
      <c r="A226" s="32"/>
      <c r="D226" s="76"/>
      <c r="E226" s="76"/>
      <c r="F226" s="552"/>
    </row>
    <row r="227" spans="1:6" x14ac:dyDescent="0.25">
      <c r="A227" s="32"/>
      <c r="D227" s="75"/>
      <c r="E227" s="75"/>
      <c r="F227" s="552"/>
    </row>
    <row r="228" spans="1:6" ht="13.8" thickBot="1" x14ac:dyDescent="0.3">
      <c r="A228" s="32"/>
      <c r="D228" s="83"/>
      <c r="E228" s="77"/>
      <c r="F228" s="552"/>
    </row>
    <row r="229" spans="1:6" ht="13.8" thickTop="1" x14ac:dyDescent="0.25"/>
    <row r="233" spans="1:6" x14ac:dyDescent="0.25">
      <c r="B233" s="79"/>
      <c r="C233" s="80"/>
      <c r="D233" s="80"/>
      <c r="E233" s="69"/>
      <c r="F233" s="203"/>
    </row>
    <row r="234" spans="1:6" x14ac:dyDescent="0.25">
      <c r="B234" s="80"/>
      <c r="C234" s="80"/>
      <c r="D234" s="80"/>
      <c r="E234" s="69"/>
      <c r="F234" s="203"/>
    </row>
    <row r="235" spans="1:6" x14ac:dyDescent="0.25">
      <c r="B235" s="79"/>
      <c r="C235" s="80"/>
      <c r="D235" s="80"/>
      <c r="E235" s="69"/>
      <c r="F235" s="203"/>
    </row>
    <row r="236" spans="1:6" x14ac:dyDescent="0.25">
      <c r="B236" s="80"/>
      <c r="C236" s="80"/>
      <c r="D236" s="80"/>
      <c r="E236" s="69"/>
      <c r="F236" s="203"/>
    </row>
    <row r="237" spans="1:6" x14ac:dyDescent="0.25">
      <c r="B237" s="80"/>
      <c r="C237" s="80"/>
      <c r="D237" s="80"/>
      <c r="E237" s="69"/>
      <c r="F237" s="203"/>
    </row>
    <row r="238" spans="1:6" x14ac:dyDescent="0.25">
      <c r="B238" s="79"/>
      <c r="C238" s="80"/>
      <c r="D238" s="80"/>
      <c r="E238" s="69"/>
      <c r="F238" s="203"/>
    </row>
    <row r="239" spans="1:6" x14ac:dyDescent="0.25">
      <c r="B239" s="80"/>
      <c r="C239" s="80"/>
      <c r="D239" s="80"/>
      <c r="E239" s="69"/>
      <c r="F239" s="203"/>
    </row>
    <row r="240" spans="1:6" x14ac:dyDescent="0.25">
      <c r="A240" s="84"/>
      <c r="B240" s="85"/>
      <c r="C240" s="85"/>
      <c r="D240" s="85"/>
      <c r="E240" s="85"/>
      <c r="F240" s="203"/>
    </row>
    <row r="241" spans="1:6" x14ac:dyDescent="0.25">
      <c r="B241" s="80"/>
      <c r="C241" s="80"/>
      <c r="D241" s="80"/>
      <c r="E241" s="69"/>
      <c r="F241" s="203"/>
    </row>
    <row r="242" spans="1:6" x14ac:dyDescent="0.25">
      <c r="B242" s="80"/>
      <c r="C242" s="80"/>
      <c r="D242" s="80"/>
      <c r="E242" s="69"/>
      <c r="F242" s="203"/>
    </row>
    <row r="243" spans="1:6" x14ac:dyDescent="0.25">
      <c r="B243" s="79"/>
      <c r="C243" s="80"/>
      <c r="D243" s="80"/>
      <c r="E243" s="69"/>
      <c r="F243" s="203"/>
    </row>
    <row r="244" spans="1:6" x14ac:dyDescent="0.25">
      <c r="B244" s="79"/>
      <c r="C244" s="80"/>
      <c r="D244" s="80"/>
      <c r="E244" s="69"/>
      <c r="F244" s="203"/>
    </row>
    <row r="245" spans="1:6" x14ac:dyDescent="0.25">
      <c r="B245" s="78"/>
      <c r="C245" s="69"/>
      <c r="D245" s="71"/>
      <c r="E245" s="71"/>
      <c r="F245" s="554"/>
    </row>
    <row r="246" spans="1:6" x14ac:dyDescent="0.25">
      <c r="A246" s="32"/>
      <c r="B246" s="69"/>
      <c r="C246" s="69"/>
      <c r="D246" s="69"/>
      <c r="E246" s="69"/>
      <c r="F246" s="203"/>
    </row>
    <row r="247" spans="1:6" x14ac:dyDescent="0.25">
      <c r="A247" s="32"/>
      <c r="B247" s="69"/>
      <c r="C247" s="69"/>
      <c r="D247" s="73"/>
      <c r="E247" s="73"/>
      <c r="F247" s="203"/>
    </row>
    <row r="248" spans="1:6" x14ac:dyDescent="0.25">
      <c r="B248" s="69"/>
      <c r="C248" s="69"/>
      <c r="D248" s="75"/>
      <c r="E248" s="75"/>
      <c r="F248" s="203"/>
    </row>
    <row r="249" spans="1:6" x14ac:dyDescent="0.25">
      <c r="B249" s="69"/>
      <c r="C249" s="69"/>
      <c r="D249" s="75"/>
      <c r="E249" s="75"/>
      <c r="F249" s="203"/>
    </row>
    <row r="250" spans="1:6" x14ac:dyDescent="0.25">
      <c r="A250" s="32"/>
      <c r="D250" s="76"/>
      <c r="E250" s="76"/>
      <c r="F250" s="552"/>
    </row>
    <row r="251" spans="1:6" x14ac:dyDescent="0.25">
      <c r="A251" s="32"/>
      <c r="D251" s="75"/>
      <c r="E251" s="75"/>
      <c r="F251" s="552"/>
    </row>
    <row r="252" spans="1:6" ht="13.8" thickBot="1" x14ac:dyDescent="0.3">
      <c r="A252" s="32"/>
      <c r="D252" s="86"/>
      <c r="E252" s="77"/>
      <c r="F252" s="552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3"/>
    </row>
    <row r="258" spans="1:6" x14ac:dyDescent="0.25">
      <c r="A258" s="87"/>
      <c r="B258" s="90"/>
      <c r="C258" s="90"/>
      <c r="D258" s="90"/>
      <c r="E258" s="69"/>
      <c r="F258" s="203"/>
    </row>
    <row r="259" spans="1:6" x14ac:dyDescent="0.25">
      <c r="A259" s="87"/>
      <c r="B259" s="89"/>
      <c r="C259" s="90"/>
      <c r="D259" s="90"/>
      <c r="E259" s="69"/>
      <c r="F259" s="203"/>
    </row>
    <row r="260" spans="1:6" x14ac:dyDescent="0.25">
      <c r="A260" s="87"/>
      <c r="B260" s="90"/>
      <c r="C260" s="90"/>
      <c r="D260" s="90"/>
      <c r="E260" s="69"/>
      <c r="F260" s="203"/>
    </row>
    <row r="261" spans="1:6" x14ac:dyDescent="0.25">
      <c r="A261" s="87"/>
      <c r="B261" s="90"/>
      <c r="C261" s="90"/>
      <c r="D261" s="90"/>
      <c r="E261" s="69"/>
      <c r="F261" s="203"/>
    </row>
    <row r="262" spans="1:6" x14ac:dyDescent="0.25">
      <c r="A262" s="87"/>
      <c r="B262" s="89"/>
      <c r="C262" s="90"/>
      <c r="D262" s="90"/>
      <c r="E262" s="69"/>
      <c r="F262" s="203"/>
    </row>
    <row r="263" spans="1:6" x14ac:dyDescent="0.25">
      <c r="A263" s="87"/>
      <c r="B263" s="90"/>
      <c r="C263" s="90"/>
      <c r="D263" s="90"/>
      <c r="E263" s="69"/>
      <c r="F263" s="203"/>
    </row>
    <row r="264" spans="1:6" x14ac:dyDescent="0.25">
      <c r="A264" s="91"/>
      <c r="B264" s="92"/>
      <c r="C264" s="92"/>
      <c r="D264" s="92"/>
      <c r="E264" s="85"/>
      <c r="F264" s="203"/>
    </row>
    <row r="265" spans="1:6" x14ac:dyDescent="0.25">
      <c r="A265" s="87"/>
      <c r="B265" s="90"/>
      <c r="C265" s="90"/>
      <c r="D265" s="90"/>
      <c r="E265" s="69"/>
      <c r="F265" s="203"/>
    </row>
    <row r="266" spans="1:6" x14ac:dyDescent="0.25">
      <c r="A266" s="87"/>
      <c r="B266" s="90"/>
      <c r="C266" s="90"/>
      <c r="D266" s="90"/>
      <c r="E266" s="69"/>
      <c r="F266" s="203"/>
    </row>
    <row r="267" spans="1:6" x14ac:dyDescent="0.25">
      <c r="A267" s="87"/>
      <c r="B267" s="89"/>
      <c r="C267" s="90"/>
      <c r="D267" s="90"/>
      <c r="E267" s="69"/>
      <c r="F267" s="203"/>
    </row>
    <row r="268" spans="1:6" x14ac:dyDescent="0.25">
      <c r="A268" s="87"/>
      <c r="B268" s="89"/>
      <c r="C268" s="90"/>
      <c r="D268" s="90"/>
      <c r="E268" s="69"/>
      <c r="F268" s="203"/>
    </row>
    <row r="269" spans="1:6" x14ac:dyDescent="0.25">
      <c r="A269" s="87"/>
      <c r="B269" s="93"/>
      <c r="C269" s="88"/>
      <c r="D269" s="94"/>
      <c r="E269" s="71"/>
      <c r="F269" s="554"/>
    </row>
    <row r="270" spans="1:6" x14ac:dyDescent="0.25">
      <c r="A270" s="87"/>
      <c r="B270" s="88"/>
      <c r="C270" s="88"/>
      <c r="D270" s="88"/>
      <c r="E270" s="69"/>
      <c r="F270" s="203"/>
    </row>
    <row r="271" spans="1:6" x14ac:dyDescent="0.25">
      <c r="A271" s="87"/>
      <c r="B271" s="88"/>
      <c r="C271" s="88"/>
      <c r="D271" s="95"/>
      <c r="E271" s="73"/>
      <c r="F271" s="203"/>
    </row>
    <row r="272" spans="1:6" x14ac:dyDescent="0.25">
      <c r="A272" s="87"/>
      <c r="B272" s="88"/>
      <c r="C272" s="88"/>
      <c r="D272" s="96"/>
      <c r="E272" s="75"/>
      <c r="F272" s="203"/>
    </row>
    <row r="273" spans="1:6" x14ac:dyDescent="0.25">
      <c r="A273" s="87"/>
      <c r="B273" s="88"/>
      <c r="C273" s="88"/>
      <c r="D273" s="96"/>
      <c r="E273" s="75"/>
      <c r="F273" s="203"/>
    </row>
    <row r="274" spans="1:6" x14ac:dyDescent="0.25">
      <c r="A274" s="87"/>
      <c r="B274" s="88"/>
      <c r="C274" s="88"/>
      <c r="D274" s="97"/>
      <c r="E274" s="76"/>
      <c r="F274" s="552"/>
    </row>
    <row r="275" spans="1:6" x14ac:dyDescent="0.25">
      <c r="A275" s="87"/>
      <c r="B275" s="88"/>
      <c r="C275" s="88"/>
      <c r="D275" s="96"/>
      <c r="E275" s="75"/>
      <c r="F275" s="552"/>
    </row>
    <row r="276" spans="1:6" ht="13.8" thickBot="1" x14ac:dyDescent="0.3">
      <c r="A276" s="87"/>
      <c r="B276" s="88"/>
      <c r="C276" s="88"/>
      <c r="D276" s="98"/>
      <c r="E276" s="77"/>
      <c r="F276" s="552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3"/>
    </row>
    <row r="283" spans="1:6" x14ac:dyDescent="0.25">
      <c r="A283" s="87"/>
      <c r="B283" s="90"/>
      <c r="C283" s="90"/>
      <c r="D283" s="90"/>
      <c r="E283" s="69"/>
      <c r="F283" s="203"/>
    </row>
    <row r="284" spans="1:6" x14ac:dyDescent="0.25">
      <c r="A284" s="87"/>
      <c r="B284" s="89"/>
      <c r="C284" s="90"/>
      <c r="D284" s="90"/>
      <c r="E284" s="69"/>
      <c r="F284" s="203"/>
    </row>
    <row r="285" spans="1:6" x14ac:dyDescent="0.25">
      <c r="A285" s="87"/>
      <c r="B285" s="90"/>
      <c r="C285" s="90"/>
      <c r="D285" s="90"/>
      <c r="E285" s="69"/>
      <c r="F285" s="203"/>
    </row>
    <row r="286" spans="1:6" x14ac:dyDescent="0.25">
      <c r="A286" s="87"/>
      <c r="B286" s="90"/>
      <c r="C286" s="90"/>
      <c r="D286" s="90"/>
      <c r="E286" s="69"/>
      <c r="F286" s="203"/>
    </row>
    <row r="287" spans="1:6" x14ac:dyDescent="0.25">
      <c r="A287" s="87"/>
      <c r="B287" s="89"/>
      <c r="C287" s="90"/>
      <c r="D287" s="90"/>
      <c r="E287" s="69"/>
      <c r="F287" s="203"/>
    </row>
    <row r="288" spans="1:6" x14ac:dyDescent="0.25">
      <c r="A288" s="87"/>
      <c r="B288" s="90"/>
      <c r="C288" s="90"/>
      <c r="D288" s="90"/>
      <c r="E288" s="69"/>
      <c r="F288" s="203"/>
    </row>
    <row r="289" spans="1:6" x14ac:dyDescent="0.25">
      <c r="A289" s="91"/>
      <c r="B289" s="92"/>
      <c r="C289" s="92"/>
      <c r="D289" s="92"/>
      <c r="E289" s="85"/>
      <c r="F289" s="203"/>
    </row>
    <row r="290" spans="1:6" x14ac:dyDescent="0.25">
      <c r="A290" s="87"/>
      <c r="B290" s="90"/>
      <c r="C290" s="90"/>
      <c r="D290" s="90"/>
      <c r="E290" s="69"/>
      <c r="F290" s="203"/>
    </row>
    <row r="291" spans="1:6" x14ac:dyDescent="0.25">
      <c r="A291" s="87"/>
      <c r="B291" s="90"/>
      <c r="C291" s="90"/>
      <c r="D291" s="90"/>
      <c r="E291" s="69"/>
      <c r="F291" s="203"/>
    </row>
    <row r="292" spans="1:6" x14ac:dyDescent="0.25">
      <c r="A292" s="87"/>
      <c r="B292" s="89"/>
      <c r="C292" s="90"/>
      <c r="D292" s="90"/>
      <c r="E292" s="69"/>
      <c r="F292" s="203"/>
    </row>
    <row r="293" spans="1:6" x14ac:dyDescent="0.25">
      <c r="A293" s="87"/>
      <c r="B293" s="89"/>
      <c r="C293" s="90"/>
      <c r="D293" s="90"/>
      <c r="E293" s="69"/>
      <c r="F293" s="203"/>
    </row>
    <row r="294" spans="1:6" x14ac:dyDescent="0.25">
      <c r="A294" s="87"/>
      <c r="B294" s="93"/>
      <c r="C294" s="88"/>
      <c r="D294" s="94"/>
      <c r="E294" s="71"/>
      <c r="F294" s="554"/>
    </row>
    <row r="295" spans="1:6" x14ac:dyDescent="0.25">
      <c r="A295" s="87"/>
      <c r="B295" s="88"/>
      <c r="C295" s="88"/>
      <c r="D295" s="88"/>
      <c r="E295" s="69"/>
      <c r="F295" s="203"/>
    </row>
    <row r="296" spans="1:6" x14ac:dyDescent="0.25">
      <c r="A296" s="87"/>
      <c r="B296" s="88"/>
      <c r="C296" s="88"/>
      <c r="D296" s="95"/>
      <c r="E296" s="73"/>
      <c r="F296" s="203"/>
    </row>
    <row r="297" spans="1:6" x14ac:dyDescent="0.25">
      <c r="A297" s="87"/>
      <c r="B297" s="88"/>
      <c r="C297" s="88"/>
      <c r="D297" s="96"/>
      <c r="E297" s="75"/>
      <c r="F297" s="203"/>
    </row>
    <row r="298" spans="1:6" x14ac:dyDescent="0.25">
      <c r="A298" s="87"/>
      <c r="B298" s="88"/>
      <c r="C298" s="88"/>
      <c r="D298" s="96"/>
      <c r="E298" s="75"/>
      <c r="F298" s="203"/>
    </row>
    <row r="299" spans="1:6" x14ac:dyDescent="0.25">
      <c r="A299" s="99"/>
      <c r="B299" s="88"/>
      <c r="C299" s="88"/>
      <c r="D299" s="97"/>
      <c r="E299" s="76"/>
      <c r="F299" s="552"/>
    </row>
    <row r="300" spans="1:6" x14ac:dyDescent="0.25">
      <c r="A300" s="87"/>
      <c r="B300" s="88"/>
      <c r="C300" s="88"/>
      <c r="D300" s="96"/>
      <c r="E300" s="75"/>
      <c r="F300" s="552"/>
    </row>
    <row r="301" spans="1:6" ht="13.8" thickBot="1" x14ac:dyDescent="0.3">
      <c r="A301" s="87"/>
      <c r="B301" s="88"/>
      <c r="C301" s="88"/>
      <c r="D301" s="98"/>
      <c r="E301" s="77"/>
      <c r="F301" s="552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3"/>
    </row>
    <row r="310" spans="1:6" x14ac:dyDescent="0.25">
      <c r="A310" s="87"/>
      <c r="B310" s="90"/>
      <c r="C310" s="90"/>
      <c r="D310" s="90"/>
      <c r="E310" s="69"/>
      <c r="F310" s="203"/>
    </row>
    <row r="311" spans="1:6" x14ac:dyDescent="0.25">
      <c r="A311" s="87"/>
      <c r="B311" s="89"/>
      <c r="C311" s="90"/>
      <c r="D311" s="90"/>
      <c r="E311" s="69"/>
      <c r="F311" s="203"/>
    </row>
    <row r="312" spans="1:6" x14ac:dyDescent="0.25">
      <c r="A312" s="87"/>
      <c r="B312" s="90"/>
      <c r="C312" s="90"/>
      <c r="D312" s="90"/>
      <c r="E312" s="69"/>
      <c r="F312" s="203"/>
    </row>
    <row r="313" spans="1:6" x14ac:dyDescent="0.25">
      <c r="A313" s="87"/>
      <c r="B313" s="90"/>
      <c r="C313" s="90"/>
      <c r="D313" s="90"/>
      <c r="E313" s="69"/>
      <c r="F313" s="203"/>
    </row>
    <row r="314" spans="1:6" x14ac:dyDescent="0.25">
      <c r="A314" s="87"/>
      <c r="B314" s="89"/>
      <c r="C314" s="90"/>
      <c r="D314" s="90"/>
      <c r="E314" s="69"/>
      <c r="F314" s="203"/>
    </row>
    <row r="315" spans="1:6" x14ac:dyDescent="0.25">
      <c r="A315" s="87"/>
      <c r="B315" s="90"/>
      <c r="C315" s="90"/>
      <c r="D315" s="90"/>
      <c r="E315" s="69"/>
      <c r="F315" s="203"/>
    </row>
    <row r="316" spans="1:6" x14ac:dyDescent="0.25">
      <c r="A316" s="91"/>
      <c r="B316" s="92"/>
      <c r="C316" s="92"/>
      <c r="D316" s="92"/>
      <c r="E316" s="85"/>
      <c r="F316" s="203"/>
    </row>
    <row r="317" spans="1:6" x14ac:dyDescent="0.25">
      <c r="A317" s="87"/>
      <c r="B317" s="90"/>
      <c r="C317" s="90"/>
      <c r="D317" s="90"/>
      <c r="E317" s="69"/>
      <c r="F317" s="203"/>
    </row>
    <row r="318" spans="1:6" x14ac:dyDescent="0.25">
      <c r="A318" s="87"/>
      <c r="B318" s="90"/>
      <c r="C318" s="90"/>
      <c r="D318" s="90"/>
      <c r="E318" s="69"/>
      <c r="F318" s="203"/>
    </row>
    <row r="319" spans="1:6" x14ac:dyDescent="0.25">
      <c r="A319" s="87"/>
      <c r="B319" s="89"/>
      <c r="C319" s="90"/>
      <c r="D319" s="90"/>
      <c r="E319" s="69"/>
      <c r="F319" s="203"/>
    </row>
    <row r="320" spans="1:6" x14ac:dyDescent="0.25">
      <c r="A320" s="87"/>
      <c r="B320" s="89"/>
      <c r="C320" s="90"/>
      <c r="D320" s="90"/>
      <c r="E320" s="69"/>
      <c r="F320" s="203"/>
    </row>
    <row r="321" spans="1:6" x14ac:dyDescent="0.25">
      <c r="A321" s="87"/>
      <c r="B321" s="93"/>
      <c r="C321" s="88"/>
      <c r="D321" s="94"/>
      <c r="E321" s="71"/>
      <c r="F321" s="554"/>
    </row>
    <row r="322" spans="1:6" x14ac:dyDescent="0.25">
      <c r="A322" s="87"/>
      <c r="B322" s="88"/>
      <c r="C322" s="88"/>
      <c r="D322" s="88"/>
      <c r="E322" s="69"/>
      <c r="F322" s="203"/>
    </row>
    <row r="323" spans="1:6" x14ac:dyDescent="0.25">
      <c r="A323" s="87"/>
      <c r="B323" s="88"/>
      <c r="C323" s="88"/>
      <c r="D323" s="95"/>
      <c r="E323" s="73"/>
      <c r="F323" s="203"/>
    </row>
    <row r="324" spans="1:6" x14ac:dyDescent="0.25">
      <c r="A324" s="87"/>
      <c r="B324" s="88"/>
      <c r="C324" s="88"/>
      <c r="D324" s="96"/>
      <c r="E324" s="75"/>
      <c r="F324" s="203"/>
    </row>
    <row r="325" spans="1:6" x14ac:dyDescent="0.25">
      <c r="A325" s="87"/>
      <c r="B325" s="88"/>
      <c r="C325" s="88"/>
      <c r="D325" s="96"/>
      <c r="E325" s="75"/>
      <c r="F325" s="203"/>
    </row>
    <row r="326" spans="1:6" x14ac:dyDescent="0.25">
      <c r="A326" s="99"/>
      <c r="B326" s="88"/>
      <c r="C326" s="88"/>
      <c r="D326" s="97"/>
      <c r="E326" s="76"/>
      <c r="F326" s="552"/>
    </row>
    <row r="327" spans="1:6" x14ac:dyDescent="0.25">
      <c r="A327" s="87"/>
      <c r="B327" s="88"/>
      <c r="C327" s="88"/>
      <c r="D327" s="96"/>
      <c r="E327" s="75"/>
      <c r="F327" s="552"/>
    </row>
    <row r="328" spans="1:6" ht="13.8" thickBot="1" x14ac:dyDescent="0.3">
      <c r="A328" s="87"/>
      <c r="B328" s="88"/>
      <c r="C328" s="88"/>
      <c r="D328" s="98"/>
      <c r="E328" s="77"/>
      <c r="F328" s="552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8" sqref="A3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5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5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5">
      <c r="A6">
        <v>4</v>
      </c>
      <c r="B6" s="90"/>
      <c r="C6" s="90"/>
      <c r="D6" s="90"/>
      <c r="E6" s="90"/>
      <c r="F6" s="90">
        <f t="shared" ref="F6:F33" si="0">+E6-D6+C6-B6</f>
        <v>0</v>
      </c>
      <c r="I6" t="s">
        <v>248</v>
      </c>
      <c r="P6" t="s">
        <v>249</v>
      </c>
    </row>
    <row r="7" spans="1:24" x14ac:dyDescent="0.25">
      <c r="A7">
        <v>5</v>
      </c>
      <c r="B7" s="90"/>
      <c r="C7" s="90"/>
      <c r="D7" s="90"/>
      <c r="E7" s="90"/>
      <c r="F7" s="90">
        <f t="shared" si="0"/>
        <v>0</v>
      </c>
    </row>
    <row r="8" spans="1:24" x14ac:dyDescent="0.25">
      <c r="A8">
        <v>6</v>
      </c>
      <c r="B8" s="90"/>
      <c r="C8" s="90"/>
      <c r="D8" s="90"/>
      <c r="E8" s="90"/>
      <c r="F8" s="90">
        <f t="shared" si="0"/>
        <v>0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/>
      <c r="C9" s="90"/>
      <c r="D9" s="90"/>
      <c r="E9" s="90"/>
      <c r="F9" s="90">
        <f t="shared" si="0"/>
        <v>0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5">
      <c r="A10">
        <v>8</v>
      </c>
      <c r="B10" s="90"/>
      <c r="C10" s="90"/>
      <c r="D10" s="90"/>
      <c r="E10" s="90"/>
      <c r="F10" s="90">
        <f t="shared" si="0"/>
        <v>0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5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5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5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5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5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5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5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5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5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5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5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5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5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5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5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5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5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5">
      <c r="B34" s="294">
        <f>SUM(B3:B33)</f>
        <v>58985</v>
      </c>
      <c r="C34" s="294">
        <f>SUM(C3:C33)</f>
        <v>59211</v>
      </c>
      <c r="D34" s="14">
        <f>SUM(D3:D33)</f>
        <v>0</v>
      </c>
      <c r="E34" s="14">
        <f>SUM(E3:E33)</f>
        <v>0</v>
      </c>
      <c r="F34" s="14">
        <f>SUM(F3:F33)</f>
        <v>226</v>
      </c>
      <c r="M34" s="264"/>
      <c r="N34" s="264"/>
      <c r="O34" s="264"/>
      <c r="T34" s="264"/>
      <c r="U34" s="264"/>
    </row>
    <row r="35" spans="1:21" x14ac:dyDescent="0.25">
      <c r="D35" s="14"/>
      <c r="E35" s="14"/>
      <c r="F35" s="14"/>
      <c r="M35" s="264"/>
      <c r="N35" s="264"/>
      <c r="O35" s="264"/>
      <c r="T35" s="264"/>
      <c r="U35" s="264"/>
    </row>
    <row r="36" spans="1:21" x14ac:dyDescent="0.25">
      <c r="F36" s="344"/>
      <c r="M36" s="264"/>
      <c r="N36" s="264"/>
      <c r="O36" s="264"/>
      <c r="T36" s="264"/>
      <c r="U36" s="264"/>
    </row>
    <row r="37" spans="1:21" x14ac:dyDescent="0.25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5">
      <c r="A38" s="261">
        <v>37228</v>
      </c>
      <c r="B38" s="14"/>
      <c r="C38" s="14"/>
      <c r="D38" s="14"/>
      <c r="E38" s="14"/>
      <c r="F38" s="150">
        <f>+F37+F34</f>
        <v>159676</v>
      </c>
      <c r="M38" s="264"/>
      <c r="N38" s="264"/>
      <c r="O38" s="264"/>
    </row>
    <row r="39" spans="1:21" x14ac:dyDescent="0.25">
      <c r="F39" s="300"/>
      <c r="M39" s="264"/>
      <c r="N39" s="264"/>
      <c r="O39" s="264"/>
    </row>
    <row r="40" spans="1:21" x14ac:dyDescent="0.25">
      <c r="F40" s="300"/>
      <c r="M40" s="264"/>
      <c r="N40" s="264"/>
      <c r="O40" s="264"/>
    </row>
    <row r="41" spans="1:21" x14ac:dyDescent="0.25">
      <c r="F41" s="300"/>
      <c r="M41" s="264"/>
      <c r="N41" s="264"/>
      <c r="O41" s="264"/>
    </row>
    <row r="42" spans="1:21" x14ac:dyDescent="0.25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5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5">
      <c r="A44" s="49">
        <f>+A38</f>
        <v>37228</v>
      </c>
      <c r="B44" s="32"/>
      <c r="C44" s="32"/>
      <c r="D44" s="394">
        <f>+F34*'by type_area'!J4</f>
        <v>431.65999999999997</v>
      </c>
      <c r="F44" s="300"/>
      <c r="M44" s="264"/>
      <c r="N44" s="264"/>
      <c r="O44" s="264"/>
    </row>
    <row r="45" spans="1:21" x14ac:dyDescent="0.25">
      <c r="A45" s="32"/>
      <c r="B45" s="32"/>
      <c r="C45" s="32"/>
      <c r="D45" s="202">
        <f>+D44+D43</f>
        <v>417323.66</v>
      </c>
      <c r="F45" s="300"/>
      <c r="M45" s="264"/>
      <c r="N45" s="264"/>
      <c r="O45" s="264"/>
    </row>
    <row r="46" spans="1:21" x14ac:dyDescent="0.25">
      <c r="F46" s="300"/>
      <c r="M46" s="264"/>
      <c r="N46" s="264"/>
      <c r="O46" s="264"/>
    </row>
    <row r="47" spans="1:21" x14ac:dyDescent="0.25">
      <c r="F47" s="300"/>
      <c r="M47" s="264"/>
      <c r="N47" s="264"/>
      <c r="O47" s="264"/>
    </row>
    <row r="48" spans="1:21" x14ac:dyDescent="0.25">
      <c r="F48" s="300"/>
      <c r="M48" s="264"/>
      <c r="N48" s="264"/>
      <c r="O48" s="264"/>
    </row>
    <row r="49" spans="13:15" x14ac:dyDescent="0.25">
      <c r="M49" s="264"/>
      <c r="N49" s="264"/>
      <c r="O49" s="264"/>
    </row>
    <row r="50" spans="13:15" x14ac:dyDescent="0.25">
      <c r="M50" s="264"/>
      <c r="N50" s="264"/>
      <c r="O50" s="264"/>
    </row>
    <row r="51" spans="13:15" x14ac:dyDescent="0.25">
      <c r="M51" s="264"/>
      <c r="N51" s="264"/>
      <c r="O51" s="264"/>
    </row>
    <row r="52" spans="13:15" x14ac:dyDescent="0.25">
      <c r="M52" s="264"/>
      <c r="N52" s="264"/>
      <c r="O52" s="264"/>
    </row>
    <row r="53" spans="13:15" x14ac:dyDescent="0.25">
      <c r="M53" s="264"/>
      <c r="N53" s="264"/>
      <c r="O53" s="264"/>
    </row>
    <row r="54" spans="13:15" x14ac:dyDescent="0.25">
      <c r="M54" s="264"/>
      <c r="N54" s="264"/>
      <c r="O54" s="264"/>
    </row>
    <row r="55" spans="13:15" x14ac:dyDescent="0.25">
      <c r="M55" s="264"/>
      <c r="N55" s="264"/>
      <c r="O55" s="264"/>
    </row>
    <row r="56" spans="13:15" x14ac:dyDescent="0.25">
      <c r="M56" s="264"/>
      <c r="N56" s="264"/>
      <c r="O56" s="264"/>
    </row>
    <row r="57" spans="13:15" x14ac:dyDescent="0.25">
      <c r="M57" s="264"/>
      <c r="N57" s="264"/>
      <c r="O57" s="264"/>
    </row>
    <row r="58" spans="13:15" x14ac:dyDescent="0.25">
      <c r="M58" s="264"/>
      <c r="N58" s="264"/>
      <c r="O58" s="264"/>
    </row>
    <row r="59" spans="13:15" x14ac:dyDescent="0.25">
      <c r="M59" s="264"/>
      <c r="N59" s="264"/>
      <c r="O59" s="264"/>
    </row>
    <row r="60" spans="13:15" x14ac:dyDescent="0.25">
      <c r="M60" s="264"/>
      <c r="N60" s="264"/>
      <c r="O60" s="264"/>
    </row>
    <row r="61" spans="13:15" x14ac:dyDescent="0.25">
      <c r="M61" s="264"/>
      <c r="N61" s="264"/>
      <c r="O61" s="264"/>
    </row>
    <row r="62" spans="13:15" x14ac:dyDescent="0.25">
      <c r="M62" s="264"/>
      <c r="N62" s="264"/>
      <c r="O62" s="264"/>
    </row>
    <row r="63" spans="13:15" x14ac:dyDescent="0.25">
      <c r="M63" s="264"/>
      <c r="N63" s="264"/>
      <c r="O63" s="264"/>
    </row>
    <row r="64" spans="13:15" x14ac:dyDescent="0.25">
      <c r="M64" s="264"/>
      <c r="N64" s="264"/>
      <c r="O64" s="264"/>
    </row>
    <row r="65" spans="13:15" x14ac:dyDescent="0.25">
      <c r="M65" s="264"/>
      <c r="N65" s="264"/>
      <c r="O65" s="264"/>
    </row>
    <row r="66" spans="13:15" x14ac:dyDescent="0.25">
      <c r="M66" s="264"/>
      <c r="N66" s="264"/>
      <c r="O66" s="264"/>
    </row>
    <row r="67" spans="13:15" x14ac:dyDescent="0.25">
      <c r="M67" s="264"/>
      <c r="N67" s="264"/>
      <c r="O67" s="264"/>
    </row>
    <row r="68" spans="13:15" x14ac:dyDescent="0.25">
      <c r="M68" s="264"/>
      <c r="N68" s="264"/>
      <c r="O68" s="264"/>
    </row>
    <row r="69" spans="13:15" x14ac:dyDescent="0.25">
      <c r="M69" s="264"/>
      <c r="N69" s="264"/>
      <c r="O69" s="264"/>
    </row>
    <row r="70" spans="13:15" x14ac:dyDescent="0.25">
      <c r="M70" s="264"/>
      <c r="N70" s="264"/>
      <c r="O70" s="264"/>
    </row>
    <row r="71" spans="13:15" x14ac:dyDescent="0.25">
      <c r="M71" s="264"/>
      <c r="N71" s="264"/>
      <c r="O71" s="264"/>
    </row>
    <row r="72" spans="13:15" x14ac:dyDescent="0.25">
      <c r="M72" s="264"/>
      <c r="N72" s="264"/>
      <c r="O72" s="264"/>
    </row>
    <row r="73" spans="13:15" x14ac:dyDescent="0.25">
      <c r="M73" s="264"/>
      <c r="N73" s="264"/>
      <c r="O73" s="264"/>
    </row>
    <row r="74" spans="13:15" x14ac:dyDescent="0.25">
      <c r="M74" s="264"/>
      <c r="N74" s="264"/>
      <c r="O74" s="264"/>
    </row>
    <row r="75" spans="13:15" x14ac:dyDescent="0.25">
      <c r="M75" s="264"/>
      <c r="N75" s="264"/>
      <c r="O75" s="264"/>
    </row>
    <row r="76" spans="13:15" x14ac:dyDescent="0.25">
      <c r="M76" s="264"/>
      <c r="N76" s="264"/>
      <c r="O76" s="264"/>
    </row>
    <row r="77" spans="13:15" x14ac:dyDescent="0.25">
      <c r="M77" s="264"/>
      <c r="N77" s="264"/>
      <c r="O77" s="264"/>
    </row>
    <row r="78" spans="13:15" x14ac:dyDescent="0.25">
      <c r="M78" s="264"/>
      <c r="N78" s="264"/>
      <c r="O78" s="264"/>
    </row>
    <row r="79" spans="13:15" x14ac:dyDescent="0.25">
      <c r="M79" s="264"/>
      <c r="N79" s="264"/>
      <c r="O79" s="264"/>
    </row>
    <row r="80" spans="13:15" x14ac:dyDescent="0.25">
      <c r="M80" s="264"/>
      <c r="N80" s="264"/>
      <c r="O80" s="264"/>
    </row>
    <row r="81" spans="13:15" x14ac:dyDescent="0.25">
      <c r="M81" s="264"/>
      <c r="N81" s="264"/>
      <c r="O81" s="264"/>
    </row>
    <row r="82" spans="13:15" x14ac:dyDescent="0.25">
      <c r="M82" s="264"/>
      <c r="N82" s="264"/>
      <c r="O82" s="264"/>
    </row>
    <row r="83" spans="13:15" x14ac:dyDescent="0.25">
      <c r="M83" s="264"/>
      <c r="N83" s="264"/>
      <c r="O83" s="264"/>
    </row>
    <row r="84" spans="13:15" x14ac:dyDescent="0.25">
      <c r="M84" s="264"/>
      <c r="N84" s="264"/>
      <c r="O84" s="264"/>
    </row>
    <row r="85" spans="13:15" x14ac:dyDescent="0.25">
      <c r="M85" s="264"/>
      <c r="N85" s="264"/>
      <c r="O85" s="264"/>
    </row>
    <row r="86" spans="13:15" x14ac:dyDescent="0.25">
      <c r="M86" s="264"/>
      <c r="N86" s="264"/>
      <c r="O86" s="264"/>
    </row>
    <row r="87" spans="13:15" x14ac:dyDescent="0.25">
      <c r="M87" s="264"/>
      <c r="N87" s="264"/>
      <c r="O87" s="264"/>
    </row>
    <row r="88" spans="13:15" x14ac:dyDescent="0.25">
      <c r="M88" s="264"/>
      <c r="N88" s="264"/>
      <c r="O88" s="264"/>
    </row>
    <row r="89" spans="13:15" x14ac:dyDescent="0.25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31" workbookViewId="0">
      <selection activeCell="A39" sqref="A39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5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5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5">
      <c r="A7" s="10">
        <v>4</v>
      </c>
      <c r="B7" s="11"/>
      <c r="C7" s="11"/>
      <c r="D7" s="25">
        <f t="shared" si="0"/>
        <v>0</v>
      </c>
    </row>
    <row r="8" spans="1:4" x14ac:dyDescent="0.25">
      <c r="A8" s="10">
        <v>5</v>
      </c>
      <c r="B8" s="11"/>
      <c r="C8" s="11"/>
      <c r="D8" s="25">
        <f t="shared" si="0"/>
        <v>0</v>
      </c>
    </row>
    <row r="9" spans="1:4" x14ac:dyDescent="0.25">
      <c r="A9" s="10">
        <v>6</v>
      </c>
      <c r="B9" s="11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08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-60198</v>
      </c>
      <c r="C35" s="11">
        <f>SUM(C4:C34)</f>
        <v>-59655</v>
      </c>
      <c r="D35" s="11">
        <f>SUM(D4:D34)</f>
        <v>543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37225</v>
      </c>
      <c r="D38" s="524">
        <v>176944</v>
      </c>
    </row>
    <row r="39" spans="1:4" x14ac:dyDescent="0.25">
      <c r="A39" s="2"/>
      <c r="D39" s="24"/>
    </row>
    <row r="40" spans="1:4" x14ac:dyDescent="0.25">
      <c r="A40" s="57">
        <v>37228</v>
      </c>
      <c r="D40" s="51">
        <f>+D38+D35</f>
        <v>177487</v>
      </c>
    </row>
    <row r="44" spans="1:4" x14ac:dyDescent="0.25">
      <c r="A44" s="32" t="s">
        <v>153</v>
      </c>
      <c r="B44" s="32"/>
      <c r="C44" s="32"/>
      <c r="D44" s="47"/>
    </row>
    <row r="45" spans="1:4" x14ac:dyDescent="0.25">
      <c r="A45" s="49">
        <f>+A38</f>
        <v>37225</v>
      </c>
      <c r="B45" s="32"/>
      <c r="C45" s="32"/>
      <c r="D45" s="540">
        <v>177583</v>
      </c>
    </row>
    <row r="46" spans="1:4" x14ac:dyDescent="0.25">
      <c r="A46" s="49">
        <f>+A40</f>
        <v>37228</v>
      </c>
      <c r="B46" s="32"/>
      <c r="C46" s="32"/>
      <c r="D46" s="394">
        <f>+D35*'by type_area'!J4</f>
        <v>1037.1299999999999</v>
      </c>
    </row>
    <row r="47" spans="1:4" x14ac:dyDescent="0.25">
      <c r="A47" s="32"/>
      <c r="B47" s="32"/>
      <c r="C47" s="32"/>
      <c r="D47" s="202">
        <f>+D46+D45</f>
        <v>178620.13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0" sqref="A4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/>
      <c r="C7" s="11"/>
      <c r="D7" s="11"/>
      <c r="E7" s="11"/>
      <c r="F7" s="11"/>
      <c r="G7" s="11"/>
      <c r="H7" s="11"/>
      <c r="I7" s="11"/>
      <c r="J7" s="11">
        <f t="shared" si="0"/>
        <v>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1"/>
      <c r="I8" s="11"/>
      <c r="J8" s="11">
        <f t="shared" si="0"/>
        <v>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40750</v>
      </c>
      <c r="C35" s="11">
        <f t="shared" ref="C35:I35" si="1">SUM(C4:C34)</f>
        <v>40500</v>
      </c>
      <c r="D35" s="11">
        <f t="shared" si="1"/>
        <v>25888</v>
      </c>
      <c r="E35" s="11">
        <f t="shared" si="1"/>
        <v>26298</v>
      </c>
      <c r="F35" s="11">
        <f t="shared" si="1"/>
        <v>0</v>
      </c>
      <c r="G35" s="11">
        <f t="shared" si="1"/>
        <v>0</v>
      </c>
      <c r="H35" s="11">
        <f t="shared" si="1"/>
        <v>1286</v>
      </c>
      <c r="I35" s="11">
        <f t="shared" si="1"/>
        <v>0</v>
      </c>
      <c r="J35" s="11">
        <f>SUM(J4:J34)</f>
        <v>-1126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-2150.66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37228</v>
      </c>
      <c r="J41" s="332">
        <f>+J39+J37</f>
        <v>-43361.66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37228</v>
      </c>
      <c r="B47" s="32"/>
      <c r="C47" s="32"/>
      <c r="D47" s="365">
        <f>+J35</f>
        <v>-1126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-147121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1.91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-4123.6899999999996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352343.93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1" sqref="A4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5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5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204</v>
      </c>
      <c r="F39" s="25">
        <f>SUM(F8:F38)</f>
        <v>204</v>
      </c>
    </row>
    <row r="40" spans="1:6" x14ac:dyDescent="0.25">
      <c r="A40" s="26"/>
      <c r="C40" s="14"/>
      <c r="F40" s="258">
        <f>+summary!H4</f>
        <v>1.91</v>
      </c>
    </row>
    <row r="41" spans="1:6" x14ac:dyDescent="0.25">
      <c r="F41" s="138">
        <f>+F40*F39</f>
        <v>389.64</v>
      </c>
    </row>
    <row r="42" spans="1:6" x14ac:dyDescent="0.25">
      <c r="A42" s="57">
        <v>37225</v>
      </c>
      <c r="C42" s="15"/>
      <c r="F42" s="519">
        <v>25057.45</v>
      </c>
    </row>
    <row r="43" spans="1:6" x14ac:dyDescent="0.25">
      <c r="A43" s="57">
        <v>37228</v>
      </c>
      <c r="C43" s="48"/>
      <c r="F43" s="138">
        <f>+F42+F41</f>
        <v>25447.09</v>
      </c>
    </row>
    <row r="47" spans="1:6" x14ac:dyDescent="0.25">
      <c r="A47" s="32" t="s">
        <v>152</v>
      </c>
      <c r="B47" s="32"/>
      <c r="C47" s="32"/>
      <c r="D47" s="32"/>
    </row>
    <row r="48" spans="1:6" x14ac:dyDescent="0.25">
      <c r="A48" s="49">
        <f>+A42</f>
        <v>37225</v>
      </c>
      <c r="B48" s="32"/>
      <c r="C48" s="32"/>
      <c r="D48" s="537">
        <v>-3520</v>
      </c>
    </row>
    <row r="49" spans="1:4" x14ac:dyDescent="0.25">
      <c r="A49" s="49">
        <f>+A43</f>
        <v>37228</v>
      </c>
      <c r="B49" s="32"/>
      <c r="C49" s="32"/>
      <c r="D49" s="365">
        <f>+F39</f>
        <v>204</v>
      </c>
    </row>
    <row r="50" spans="1:4" x14ac:dyDescent="0.25">
      <c r="A50" s="32"/>
      <c r="B50" s="32"/>
      <c r="C50" s="32"/>
      <c r="D50" s="14">
        <f>+D49+D48</f>
        <v>-3316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1" sqref="A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504"/>
    </row>
    <row r="41" spans="1:4" x14ac:dyDescent="0.25">
      <c r="A41" s="57">
        <v>37225</v>
      </c>
      <c r="C41" s="15"/>
      <c r="D41" s="516">
        <v>16648</v>
      </c>
    </row>
    <row r="42" spans="1:4" x14ac:dyDescent="0.25">
      <c r="A42" s="57">
        <v>37228</v>
      </c>
      <c r="C42" s="48"/>
      <c r="D42" s="24">
        <f>+D41+D39</f>
        <v>16648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37225</v>
      </c>
      <c r="B47" s="32"/>
      <c r="C47" s="32"/>
      <c r="D47" s="542">
        <v>383998.2</v>
      </c>
    </row>
    <row r="48" spans="1:4" x14ac:dyDescent="0.25">
      <c r="A48" s="49">
        <f>+A42</f>
        <v>37228</v>
      </c>
      <c r="B48" s="32"/>
      <c r="C48" s="32"/>
      <c r="D48" s="394">
        <f>+D39*summary!H4</f>
        <v>0</v>
      </c>
    </row>
    <row r="49" spans="1:4" x14ac:dyDescent="0.25">
      <c r="A49" s="32"/>
      <c r="B49" s="32"/>
      <c r="C49" s="32"/>
      <c r="D49" s="202">
        <f>+D48+D47</f>
        <v>383998.2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39" sqref="A39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132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5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5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-84183</v>
      </c>
      <c r="C8" s="11">
        <v>-75300</v>
      </c>
      <c r="D8" s="25">
        <f t="shared" si="0"/>
        <v>8883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-182763</v>
      </c>
      <c r="I19" s="119">
        <f>+C37</f>
        <v>-170368</v>
      </c>
      <c r="J19" s="119">
        <f>+I19-H19</f>
        <v>12395</v>
      </c>
      <c r="K19" s="433">
        <f>+D38</f>
        <v>1.91</v>
      </c>
      <c r="L19" s="438">
        <f>+K19*J19</f>
        <v>23674.45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142887</v>
      </c>
      <c r="K24" s="429"/>
      <c r="L24" s="110">
        <f>+L19+L17</f>
        <v>105359.54999999983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55162.068062827137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-182763</v>
      </c>
      <c r="C37" s="11">
        <f>SUM(C6:C36)</f>
        <v>-170368</v>
      </c>
      <c r="D37" s="25">
        <f>SUM(D6:D36)</f>
        <v>12395</v>
      </c>
    </row>
    <row r="38" spans="1:4" x14ac:dyDescent="0.25">
      <c r="A38" s="26"/>
      <c r="C38" s="14"/>
      <c r="D38" s="339">
        <f>+summary!H4</f>
        <v>1.91</v>
      </c>
    </row>
    <row r="39" spans="1:4" x14ac:dyDescent="0.25">
      <c r="D39" s="138">
        <f>+D38*D37</f>
        <v>23674.45</v>
      </c>
    </row>
    <row r="40" spans="1:4" x14ac:dyDescent="0.25">
      <c r="A40" s="57">
        <v>37225</v>
      </c>
      <c r="C40" s="15"/>
      <c r="D40" s="519">
        <v>51989</v>
      </c>
    </row>
    <row r="41" spans="1:4" x14ac:dyDescent="0.25">
      <c r="A41" s="57">
        <v>37228</v>
      </c>
      <c r="C41" s="48"/>
      <c r="D41" s="138">
        <f>+D40+D39</f>
        <v>75663.45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37">
        <v>116707</v>
      </c>
    </row>
    <row r="46" spans="1:4" x14ac:dyDescent="0.25">
      <c r="A46" s="49">
        <f>+A41</f>
        <v>37228</v>
      </c>
      <c r="B46" s="32"/>
      <c r="C46" s="32"/>
      <c r="D46" s="365">
        <f>+D37</f>
        <v>12395</v>
      </c>
    </row>
    <row r="47" spans="1:4" x14ac:dyDescent="0.25">
      <c r="A47" s="32"/>
      <c r="B47" s="32"/>
      <c r="C47" s="32"/>
      <c r="D47" s="14">
        <f>+D46+D45</f>
        <v>129102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ColWidth="9.109375" defaultRowHeight="13.2" x14ac:dyDescent="0.25"/>
  <cols>
    <col min="1" max="1" width="22.109375" style="300" bestFit="1" customWidth="1"/>
    <col min="2" max="2" width="11.5546875" style="300" bestFit="1" customWidth="1"/>
    <col min="3" max="3" width="10.33203125" style="300" customWidth="1"/>
    <col min="4" max="4" width="11.44140625" style="300" bestFit="1" customWidth="1"/>
    <col min="5" max="5" width="11.88671875" style="300" bestFit="1" customWidth="1"/>
    <col min="6" max="7" width="11" style="300" bestFit="1" customWidth="1"/>
    <col min="8" max="10" width="11.33203125" style="300" bestFit="1" customWidth="1"/>
    <col min="11" max="11" width="13.109375" style="300" bestFit="1" customWidth="1"/>
    <col min="12" max="12" width="11.109375" style="300" bestFit="1" customWidth="1"/>
    <col min="13" max="13" width="9.5546875" style="300" bestFit="1" customWidth="1"/>
    <col min="14" max="14" width="10" style="300" bestFit="1" customWidth="1"/>
    <col min="15" max="16384" width="9.109375" style="300"/>
  </cols>
  <sheetData>
    <row r="3" spans="1:50" x14ac:dyDescent="0.25">
      <c r="A3" s="466" t="s">
        <v>168</v>
      </c>
      <c r="B3" s="467"/>
      <c r="C3" s="468"/>
      <c r="E3" s="149"/>
    </row>
    <row r="4" spans="1:50" x14ac:dyDescent="0.25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37228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5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5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177487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5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162928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5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77609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5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46405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5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8448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5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107975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5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-21375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5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-9972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5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12099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5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561604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5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5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5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5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5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5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122235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5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-50136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5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-103865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5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24675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5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-7091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5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5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1.4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1.4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1.4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5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5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5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5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5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554513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5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5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5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5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5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5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5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5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5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5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5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5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5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5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5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5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5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5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5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5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5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5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5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5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5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5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5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5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5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5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5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5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5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5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5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5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5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5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5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5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5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5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5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5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5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5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5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5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5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5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5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5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5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5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5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5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5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5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5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5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5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5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5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5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5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5">
      <c r="A104" s="476"/>
      <c r="B104" s="477"/>
      <c r="C104" s="468"/>
    </row>
    <row r="105" spans="1:32" x14ac:dyDescent="0.25">
      <c r="A105" s="476"/>
      <c r="B105" s="477"/>
      <c r="C105" s="468"/>
    </row>
    <row r="106" spans="1:32" x14ac:dyDescent="0.25">
      <c r="A106" s="476"/>
      <c r="B106" s="477"/>
      <c r="C106" s="468"/>
    </row>
    <row r="107" spans="1:32" x14ac:dyDescent="0.25">
      <c r="A107" s="476"/>
      <c r="B107" s="477"/>
      <c r="C107" s="468"/>
    </row>
    <row r="108" spans="1:32" x14ac:dyDescent="0.25">
      <c r="A108" s="476"/>
      <c r="B108" s="477"/>
      <c r="C108" s="468"/>
    </row>
    <row r="109" spans="1:32" x14ac:dyDescent="0.25">
      <c r="A109" s="476"/>
      <c r="B109" s="477"/>
      <c r="C109" s="468"/>
    </row>
    <row r="110" spans="1:32" x14ac:dyDescent="0.25">
      <c r="A110" s="476"/>
      <c r="B110" s="477"/>
      <c r="C110" s="468"/>
    </row>
    <row r="111" spans="1:32" x14ac:dyDescent="0.25">
      <c r="A111" s="476"/>
      <c r="B111" s="477"/>
      <c r="C111" s="468"/>
    </row>
    <row r="112" spans="1:32" x14ac:dyDescent="0.25">
      <c r="A112" s="476"/>
      <c r="B112" s="477"/>
      <c r="C112" s="468"/>
    </row>
    <row r="113" spans="1:3" x14ac:dyDescent="0.25">
      <c r="A113" s="476"/>
      <c r="B113" s="477"/>
      <c r="C113" s="468"/>
    </row>
    <row r="114" spans="1:3" x14ac:dyDescent="0.25">
      <c r="A114" s="476"/>
      <c r="B114" s="477"/>
      <c r="C114" s="468"/>
    </row>
    <row r="115" spans="1:3" x14ac:dyDescent="0.25">
      <c r="A115" s="476"/>
      <c r="B115" s="477"/>
      <c r="C115" s="468"/>
    </row>
    <row r="116" spans="1:3" x14ac:dyDescent="0.25">
      <c r="A116" s="476"/>
      <c r="B116" s="477"/>
      <c r="C116" s="468"/>
    </row>
    <row r="117" spans="1:3" x14ac:dyDescent="0.25">
      <c r="A117" s="476"/>
      <c r="B117" s="477"/>
      <c r="C117" s="468"/>
    </row>
    <row r="118" spans="1:3" x14ac:dyDescent="0.25">
      <c r="A118" s="476"/>
      <c r="B118" s="477"/>
      <c r="C118" s="468"/>
    </row>
    <row r="119" spans="1:3" x14ac:dyDescent="0.25">
      <c r="A119" s="476"/>
      <c r="B119" s="477"/>
      <c r="C119" s="468"/>
    </row>
    <row r="120" spans="1:3" x14ac:dyDescent="0.25">
      <c r="A120" s="476"/>
      <c r="B120" s="477"/>
      <c r="C120" s="468"/>
    </row>
    <row r="121" spans="1:3" x14ac:dyDescent="0.25">
      <c r="A121" s="476"/>
      <c r="B121" s="477"/>
      <c r="C121" s="468"/>
    </row>
    <row r="122" spans="1:3" x14ac:dyDescent="0.25">
      <c r="A122" s="476"/>
      <c r="B122" s="477"/>
      <c r="C122" s="468"/>
    </row>
    <row r="123" spans="1:3" x14ac:dyDescent="0.25">
      <c r="A123" s="476"/>
      <c r="B123" s="477"/>
      <c r="C123" s="468"/>
    </row>
    <row r="124" spans="1:3" x14ac:dyDescent="0.25">
      <c r="A124" s="476"/>
      <c r="B124" s="477"/>
      <c r="C124" s="468"/>
    </row>
    <row r="125" spans="1:3" x14ac:dyDescent="0.25">
      <c r="A125" s="476"/>
      <c r="B125" s="477"/>
      <c r="C125" s="468"/>
    </row>
    <row r="126" spans="1:3" x14ac:dyDescent="0.25">
      <c r="A126" s="476"/>
      <c r="B126" s="477"/>
      <c r="C126" s="468"/>
    </row>
    <row r="127" spans="1:3" x14ac:dyDescent="0.25">
      <c r="A127" s="476"/>
      <c r="B127" s="477"/>
      <c r="C127" s="468"/>
    </row>
    <row r="128" spans="1:3" x14ac:dyDescent="0.25">
      <c r="A128" s="476"/>
      <c r="B128" s="477"/>
      <c r="C128" s="468"/>
    </row>
    <row r="129" spans="1:3" x14ac:dyDescent="0.25">
      <c r="A129" s="476"/>
      <c r="B129" s="477"/>
      <c r="C129" s="468"/>
    </row>
    <row r="130" spans="1:3" x14ac:dyDescent="0.25">
      <c r="A130" s="476"/>
      <c r="B130" s="477"/>
      <c r="C130" s="468"/>
    </row>
    <row r="131" spans="1:3" x14ac:dyDescent="0.25">
      <c r="A131" s="476"/>
      <c r="B131" s="477"/>
      <c r="C131" s="468"/>
    </row>
    <row r="132" spans="1:3" x14ac:dyDescent="0.25">
      <c r="A132" s="476"/>
      <c r="B132" s="477"/>
      <c r="C132" s="468"/>
    </row>
    <row r="133" spans="1:3" x14ac:dyDescent="0.25">
      <c r="A133" s="476"/>
      <c r="B133" s="477"/>
      <c r="C133" s="468"/>
    </row>
    <row r="134" spans="1:3" x14ac:dyDescent="0.25">
      <c r="A134" s="476"/>
      <c r="B134" s="477"/>
      <c r="C134" s="468"/>
    </row>
    <row r="135" spans="1:3" x14ac:dyDescent="0.25">
      <c r="A135" s="476"/>
      <c r="B135" s="477"/>
      <c r="C135" s="468"/>
    </row>
    <row r="136" spans="1:3" x14ac:dyDescent="0.25">
      <c r="A136" s="476"/>
      <c r="B136" s="477"/>
      <c r="C136" s="468"/>
    </row>
    <row r="137" spans="1:3" x14ac:dyDescent="0.25">
      <c r="A137" s="476"/>
      <c r="B137" s="477"/>
      <c r="C137" s="468"/>
    </row>
    <row r="138" spans="1:3" x14ac:dyDescent="0.25">
      <c r="A138" s="476"/>
      <c r="B138" s="477"/>
      <c r="C138" s="468"/>
    </row>
    <row r="139" spans="1:3" x14ac:dyDescent="0.25">
      <c r="A139" s="476"/>
      <c r="B139" s="477"/>
      <c r="C139" s="468"/>
    </row>
    <row r="140" spans="1:3" x14ac:dyDescent="0.25">
      <c r="A140" s="476"/>
      <c r="B140" s="477"/>
      <c r="C140" s="468"/>
    </row>
    <row r="141" spans="1:3" x14ac:dyDescent="0.25">
      <c r="A141" s="476"/>
      <c r="B141" s="477"/>
      <c r="C141" s="468"/>
    </row>
    <row r="142" spans="1:3" x14ac:dyDescent="0.25">
      <c r="A142" s="476"/>
      <c r="B142" s="477"/>
      <c r="C142" s="468"/>
    </row>
    <row r="143" spans="1:3" x14ac:dyDescent="0.25">
      <c r="A143" s="476"/>
      <c r="B143" s="477"/>
      <c r="C143" s="468"/>
    </row>
    <row r="144" spans="1:3" x14ac:dyDescent="0.25">
      <c r="A144" s="476"/>
      <c r="B144" s="477"/>
      <c r="C144" s="468"/>
    </row>
    <row r="145" spans="1:3" x14ac:dyDescent="0.25">
      <c r="A145" s="476"/>
      <c r="B145" s="477"/>
      <c r="C145" s="468"/>
    </row>
    <row r="146" spans="1:3" x14ac:dyDescent="0.25">
      <c r="A146" s="476"/>
      <c r="B146" s="477"/>
      <c r="C146" s="468"/>
    </row>
    <row r="147" spans="1:3" x14ac:dyDescent="0.25">
      <c r="A147" s="476"/>
      <c r="B147" s="477"/>
      <c r="C147" s="468"/>
    </row>
    <row r="148" spans="1:3" x14ac:dyDescent="0.25">
      <c r="A148" s="476"/>
      <c r="B148" s="477"/>
      <c r="C148" s="468"/>
    </row>
    <row r="149" spans="1:3" x14ac:dyDescent="0.25">
      <c r="A149" s="476"/>
      <c r="B149" s="477"/>
      <c r="C149" s="468"/>
    </row>
    <row r="150" spans="1:3" x14ac:dyDescent="0.25">
      <c r="A150" s="476"/>
      <c r="B150" s="477"/>
      <c r="C150" s="468"/>
    </row>
    <row r="151" spans="1:3" x14ac:dyDescent="0.25">
      <c r="A151" s="476"/>
      <c r="B151" s="477"/>
      <c r="C151" s="468"/>
    </row>
    <row r="152" spans="1:3" x14ac:dyDescent="0.25">
      <c r="A152" s="476"/>
      <c r="B152" s="477"/>
      <c r="C152" s="468"/>
    </row>
    <row r="153" spans="1:3" x14ac:dyDescent="0.25">
      <c r="A153" s="476"/>
      <c r="B153" s="477"/>
      <c r="C153" s="468"/>
    </row>
    <row r="154" spans="1:3" x14ac:dyDescent="0.25">
      <c r="A154" s="476"/>
      <c r="B154" s="477"/>
      <c r="C154" s="468"/>
    </row>
    <row r="155" spans="1:3" x14ac:dyDescent="0.25">
      <c r="A155" s="476"/>
      <c r="B155" s="477"/>
      <c r="C155" s="468"/>
    </row>
    <row r="156" spans="1:3" x14ac:dyDescent="0.25">
      <c r="A156" s="476"/>
      <c r="B156" s="477"/>
      <c r="C156" s="468"/>
    </row>
    <row r="157" spans="1:3" x14ac:dyDescent="0.25">
      <c r="A157" s="476"/>
      <c r="B157" s="477"/>
      <c r="C157" s="468"/>
    </row>
    <row r="158" spans="1:3" x14ac:dyDescent="0.25">
      <c r="A158" s="476"/>
      <c r="B158" s="477"/>
      <c r="C158" s="468"/>
    </row>
    <row r="159" spans="1:3" x14ac:dyDescent="0.25">
      <c r="A159" s="476"/>
      <c r="B159" s="477"/>
      <c r="C159" s="468"/>
    </row>
    <row r="160" spans="1:3" x14ac:dyDescent="0.25">
      <c r="A160" s="476"/>
      <c r="B160" s="477"/>
      <c r="C160" s="468"/>
    </row>
    <row r="161" spans="1:3" x14ac:dyDescent="0.25">
      <c r="A161" s="476"/>
      <c r="B161" s="477"/>
      <c r="C161" s="468"/>
    </row>
    <row r="162" spans="1:3" x14ac:dyDescent="0.25">
      <c r="A162" s="476"/>
      <c r="B162" s="477"/>
      <c r="C162" s="468"/>
    </row>
    <row r="163" spans="1:3" x14ac:dyDescent="0.25">
      <c r="A163" s="476"/>
      <c r="B163" s="477"/>
      <c r="C163" s="468"/>
    </row>
    <row r="164" spans="1:3" x14ac:dyDescent="0.25">
      <c r="A164" s="476"/>
      <c r="B164" s="477"/>
      <c r="C164" s="468"/>
    </row>
    <row r="165" spans="1:3" x14ac:dyDescent="0.25">
      <c r="A165" s="476"/>
      <c r="B165" s="477"/>
      <c r="C165" s="468"/>
    </row>
    <row r="166" spans="1:3" x14ac:dyDescent="0.25">
      <c r="A166" s="476"/>
      <c r="B166" s="477"/>
      <c r="C166" s="468"/>
    </row>
    <row r="167" spans="1:3" x14ac:dyDescent="0.25">
      <c r="A167" s="476"/>
      <c r="B167" s="477"/>
      <c r="C167" s="468"/>
    </row>
    <row r="168" spans="1:3" x14ac:dyDescent="0.25">
      <c r="A168" s="476"/>
      <c r="B168" s="477"/>
      <c r="C168" s="468"/>
    </row>
    <row r="169" spans="1:3" x14ac:dyDescent="0.25">
      <c r="A169" s="476"/>
      <c r="B169" s="477"/>
      <c r="C169" s="468"/>
    </row>
    <row r="170" spans="1:3" x14ac:dyDescent="0.25">
      <c r="A170" s="476"/>
      <c r="B170" s="477"/>
      <c r="C170" s="468"/>
    </row>
    <row r="171" spans="1:3" x14ac:dyDescent="0.25">
      <c r="A171" s="476"/>
      <c r="B171" s="477"/>
      <c r="C171" s="468"/>
    </row>
    <row r="172" spans="1:3" x14ac:dyDescent="0.25">
      <c r="A172" s="476"/>
      <c r="B172" s="477"/>
      <c r="C172" s="468"/>
    </row>
    <row r="173" spans="1:3" x14ac:dyDescent="0.25">
      <c r="A173" s="476"/>
      <c r="B173" s="477"/>
      <c r="C173" s="468"/>
    </row>
    <row r="174" spans="1:3" x14ac:dyDescent="0.25">
      <c r="A174" s="476"/>
      <c r="B174" s="477"/>
      <c r="C174" s="468"/>
    </row>
    <row r="175" spans="1:3" x14ac:dyDescent="0.25">
      <c r="A175" s="476"/>
      <c r="B175" s="477"/>
      <c r="C175" s="468"/>
    </row>
    <row r="176" spans="1:3" x14ac:dyDescent="0.25">
      <c r="A176" s="476"/>
      <c r="B176" s="477"/>
      <c r="C176" s="468"/>
    </row>
    <row r="177" spans="1:3" x14ac:dyDescent="0.25">
      <c r="A177" s="476"/>
      <c r="B177" s="477"/>
      <c r="C177" s="468"/>
    </row>
    <row r="178" spans="1:3" x14ac:dyDescent="0.25">
      <c r="A178" s="476"/>
      <c r="B178" s="477"/>
      <c r="C178" s="468"/>
    </row>
    <row r="179" spans="1:3" x14ac:dyDescent="0.25">
      <c r="A179" s="476"/>
      <c r="B179" s="477"/>
      <c r="C179" s="468"/>
    </row>
    <row r="180" spans="1:3" x14ac:dyDescent="0.25">
      <c r="A180" s="476"/>
      <c r="B180" s="477"/>
      <c r="C180" s="468"/>
    </row>
    <row r="181" spans="1:3" x14ac:dyDescent="0.25">
      <c r="A181" s="476"/>
      <c r="B181" s="477"/>
      <c r="C181" s="468"/>
    </row>
    <row r="182" spans="1:3" x14ac:dyDescent="0.25">
      <c r="A182" s="476"/>
      <c r="B182" s="477"/>
      <c r="C182" s="468"/>
    </row>
    <row r="183" spans="1:3" x14ac:dyDescent="0.25">
      <c r="A183" s="476"/>
      <c r="B183" s="477"/>
      <c r="C183" s="468"/>
    </row>
    <row r="184" spans="1:3" x14ac:dyDescent="0.25">
      <c r="A184" s="476"/>
      <c r="B184" s="477"/>
      <c r="C184" s="468"/>
    </row>
    <row r="185" spans="1:3" x14ac:dyDescent="0.25">
      <c r="A185" s="476"/>
      <c r="B185" s="477"/>
      <c r="C185" s="468"/>
    </row>
    <row r="186" spans="1:3" x14ac:dyDescent="0.25">
      <c r="A186" s="476"/>
      <c r="B186" s="477"/>
      <c r="C186" s="468"/>
    </row>
    <row r="187" spans="1:3" x14ac:dyDescent="0.25">
      <c r="A187" s="476"/>
      <c r="B187" s="477"/>
      <c r="C187" s="468"/>
    </row>
    <row r="188" spans="1:3" x14ac:dyDescent="0.25">
      <c r="A188" s="476"/>
      <c r="B188" s="477"/>
      <c r="C188" s="468"/>
    </row>
    <row r="189" spans="1:3" x14ac:dyDescent="0.25">
      <c r="A189" s="476"/>
      <c r="B189" s="477"/>
      <c r="C189" s="468"/>
    </row>
    <row r="190" spans="1:3" x14ac:dyDescent="0.25">
      <c r="A190" s="476"/>
      <c r="B190" s="477"/>
      <c r="C190" s="468"/>
    </row>
    <row r="191" spans="1:3" x14ac:dyDescent="0.25">
      <c r="A191" s="476"/>
      <c r="B191" s="477"/>
      <c r="C191" s="468"/>
    </row>
    <row r="192" spans="1:3" x14ac:dyDescent="0.25">
      <c r="A192" s="476"/>
      <c r="B192" s="477"/>
      <c r="C192" s="468"/>
    </row>
    <row r="193" spans="1:3" x14ac:dyDescent="0.25">
      <c r="A193" s="476"/>
      <c r="B193" s="477"/>
      <c r="C193" s="468"/>
    </row>
    <row r="194" spans="1:3" x14ac:dyDescent="0.25">
      <c r="A194" s="476"/>
      <c r="B194" s="477"/>
      <c r="C194" s="468"/>
    </row>
    <row r="195" spans="1:3" x14ac:dyDescent="0.25">
      <c r="A195" s="476"/>
      <c r="B195" s="477"/>
      <c r="C195" s="468"/>
    </row>
    <row r="196" spans="1:3" x14ac:dyDescent="0.25">
      <c r="A196" s="476"/>
      <c r="B196" s="477"/>
      <c r="C196" s="468"/>
    </row>
    <row r="197" spans="1:3" x14ac:dyDescent="0.25">
      <c r="A197" s="476"/>
      <c r="B197" s="477"/>
      <c r="C197" s="468"/>
    </row>
    <row r="198" spans="1:3" x14ac:dyDescent="0.25">
      <c r="A198" s="476"/>
      <c r="B198" s="477"/>
      <c r="C198" s="468"/>
    </row>
    <row r="199" spans="1:3" x14ac:dyDescent="0.25">
      <c r="A199" s="476"/>
      <c r="B199" s="477"/>
      <c r="C199" s="468"/>
    </row>
    <row r="200" spans="1:3" x14ac:dyDescent="0.25">
      <c r="A200" s="476"/>
      <c r="B200" s="477"/>
      <c r="C200" s="468"/>
    </row>
    <row r="201" spans="1:3" x14ac:dyDescent="0.25">
      <c r="A201" s="476"/>
      <c r="B201" s="477"/>
      <c r="C201" s="468"/>
    </row>
    <row r="202" spans="1:3" x14ac:dyDescent="0.25">
      <c r="A202" s="476"/>
      <c r="B202" s="477"/>
      <c r="C202" s="468"/>
    </row>
    <row r="203" spans="1:3" x14ac:dyDescent="0.25">
      <c r="A203" s="476"/>
      <c r="B203" s="477"/>
      <c r="C203" s="468"/>
    </row>
    <row r="204" spans="1:3" x14ac:dyDescent="0.25">
      <c r="A204" s="476"/>
      <c r="B204" s="477"/>
      <c r="C204" s="468"/>
    </row>
    <row r="205" spans="1:3" x14ac:dyDescent="0.25">
      <c r="A205" s="476"/>
      <c r="B205" s="477"/>
      <c r="C205" s="468"/>
    </row>
    <row r="206" spans="1:3" x14ac:dyDescent="0.25">
      <c r="A206" s="476"/>
      <c r="B206" s="477"/>
      <c r="C206" s="468"/>
    </row>
    <row r="207" spans="1:3" x14ac:dyDescent="0.25">
      <c r="A207" s="476"/>
      <c r="B207" s="477"/>
      <c r="C207" s="468"/>
    </row>
    <row r="208" spans="1:3" x14ac:dyDescent="0.25">
      <c r="A208" s="476"/>
      <c r="B208" s="477"/>
      <c r="C208" s="468"/>
    </row>
    <row r="209" spans="1:3" x14ac:dyDescent="0.25">
      <c r="A209" s="476"/>
      <c r="B209" s="477"/>
      <c r="C209" s="468"/>
    </row>
    <row r="210" spans="1:3" x14ac:dyDescent="0.25">
      <c r="A210" s="476"/>
      <c r="B210" s="477"/>
      <c r="C210" s="468"/>
    </row>
    <row r="211" spans="1:3" x14ac:dyDescent="0.25">
      <c r="A211" s="476"/>
      <c r="B211" s="477"/>
      <c r="C211" s="468"/>
    </row>
    <row r="212" spans="1:3" x14ac:dyDescent="0.25">
      <c r="A212" s="476"/>
      <c r="B212" s="477"/>
      <c r="C212" s="468"/>
    </row>
    <row r="213" spans="1:3" x14ac:dyDescent="0.25">
      <c r="A213" s="476"/>
      <c r="B213" s="477"/>
      <c r="C213" s="468"/>
    </row>
    <row r="214" spans="1:3" x14ac:dyDescent="0.25">
      <c r="A214" s="476"/>
      <c r="B214" s="477"/>
      <c r="C214" s="468"/>
    </row>
    <row r="215" spans="1:3" x14ac:dyDescent="0.25">
      <c r="A215" s="476"/>
      <c r="B215" s="477"/>
      <c r="C215" s="468"/>
    </row>
    <row r="216" spans="1:3" x14ac:dyDescent="0.25">
      <c r="A216" s="476"/>
      <c r="B216" s="477"/>
      <c r="C216" s="468"/>
    </row>
    <row r="217" spans="1:3" x14ac:dyDescent="0.25">
      <c r="A217" s="476"/>
      <c r="B217" s="477"/>
      <c r="C217" s="468"/>
    </row>
    <row r="218" spans="1:3" x14ac:dyDescent="0.25">
      <c r="A218" s="476"/>
      <c r="B218" s="477"/>
      <c r="C218" s="468"/>
    </row>
    <row r="219" spans="1:3" x14ac:dyDescent="0.25">
      <c r="A219" s="476"/>
      <c r="B219" s="477"/>
      <c r="C219" s="468"/>
    </row>
    <row r="220" spans="1:3" x14ac:dyDescent="0.25">
      <c r="A220" s="476"/>
      <c r="B220" s="477"/>
      <c r="C220" s="468"/>
    </row>
    <row r="221" spans="1:3" x14ac:dyDescent="0.25">
      <c r="A221" s="476"/>
      <c r="B221" s="477"/>
      <c r="C221" s="468"/>
    </row>
    <row r="222" spans="1:3" x14ac:dyDescent="0.25">
      <c r="A222" s="476"/>
      <c r="B222" s="477"/>
      <c r="C222" s="468"/>
    </row>
    <row r="223" spans="1:3" x14ac:dyDescent="0.25">
      <c r="A223" s="476"/>
      <c r="B223" s="477"/>
      <c r="C223" s="468"/>
    </row>
    <row r="224" spans="1:3" x14ac:dyDescent="0.25">
      <c r="A224" s="476"/>
      <c r="B224" s="477"/>
      <c r="C224" s="468"/>
    </row>
    <row r="225" spans="1:3" x14ac:dyDescent="0.25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A39" sqref="A39"/>
    </sheetView>
  </sheetViews>
  <sheetFormatPr defaultRowHeight="13.2" x14ac:dyDescent="0.25"/>
  <sheetData>
    <row r="3" spans="1:5" ht="13.8" x14ac:dyDescent="0.25">
      <c r="A3" s="134"/>
      <c r="B3" s="34" t="s">
        <v>130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5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5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5">
      <c r="A9" s="10">
        <v>4</v>
      </c>
      <c r="B9" s="11"/>
      <c r="C9" s="11"/>
      <c r="D9" s="25">
        <f t="shared" si="0"/>
        <v>0</v>
      </c>
    </row>
    <row r="10" spans="1:5" x14ac:dyDescent="0.25">
      <c r="A10" s="10">
        <v>5</v>
      </c>
      <c r="B10" s="11"/>
      <c r="C10" s="11"/>
      <c r="D10" s="25">
        <f t="shared" si="0"/>
        <v>0</v>
      </c>
    </row>
    <row r="11" spans="1:5" x14ac:dyDescent="0.25">
      <c r="A11" s="10">
        <v>6</v>
      </c>
      <c r="B11" s="129"/>
      <c r="C11" s="11"/>
      <c r="D11" s="25">
        <f t="shared" si="0"/>
        <v>0</v>
      </c>
    </row>
    <row r="12" spans="1:5" x14ac:dyDescent="0.25">
      <c r="A12" s="10">
        <v>7</v>
      </c>
      <c r="B12" s="129"/>
      <c r="C12" s="11"/>
      <c r="D12" s="25">
        <f t="shared" si="0"/>
        <v>0</v>
      </c>
    </row>
    <row r="13" spans="1:5" x14ac:dyDescent="0.25">
      <c r="A13" s="10">
        <v>8</v>
      </c>
      <c r="B13" s="129"/>
      <c r="C13" s="11"/>
      <c r="D13" s="25">
        <f t="shared" si="0"/>
        <v>0</v>
      </c>
    </row>
    <row r="14" spans="1:5" x14ac:dyDescent="0.25">
      <c r="A14" s="10">
        <v>9</v>
      </c>
      <c r="B14" s="129"/>
      <c r="C14" s="11"/>
      <c r="D14" s="25">
        <f t="shared" si="0"/>
        <v>0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96966</v>
      </c>
      <c r="C37" s="11">
        <f>SUM(C6:C36)</f>
        <v>95100</v>
      </c>
      <c r="D37" s="25">
        <f>SUM(D6:D36)</f>
        <v>-1866</v>
      </c>
    </row>
    <row r="38" spans="1:4" x14ac:dyDescent="0.25">
      <c r="A38" s="26"/>
      <c r="B38" s="31"/>
      <c r="C38" s="14"/>
      <c r="D38" s="339">
        <f>+summary!H5</f>
        <v>1.93</v>
      </c>
    </row>
    <row r="39" spans="1:4" x14ac:dyDescent="0.25">
      <c r="D39" s="138">
        <f>+D38*D37</f>
        <v>-3601.38</v>
      </c>
    </row>
    <row r="40" spans="1:4" x14ac:dyDescent="0.25">
      <c r="A40" s="57">
        <v>37225</v>
      </c>
      <c r="C40" s="15"/>
      <c r="D40" s="519">
        <v>77766</v>
      </c>
    </row>
    <row r="41" spans="1:4" x14ac:dyDescent="0.25">
      <c r="A41" s="57">
        <v>37228</v>
      </c>
      <c r="C41" s="48"/>
      <c r="D41" s="138">
        <f>+D40+D39</f>
        <v>74164.62</v>
      </c>
    </row>
    <row r="44" spans="1:4" x14ac:dyDescent="0.25">
      <c r="A44" s="32" t="s">
        <v>152</v>
      </c>
      <c r="B44" s="32"/>
      <c r="C44" s="32"/>
      <c r="D44" s="32"/>
    </row>
    <row r="45" spans="1:4" x14ac:dyDescent="0.25">
      <c r="A45" s="49">
        <f>+A40</f>
        <v>37225</v>
      </c>
      <c r="B45" s="32"/>
      <c r="C45" s="32"/>
      <c r="D45" s="537">
        <v>52220</v>
      </c>
    </row>
    <row r="46" spans="1:4" x14ac:dyDescent="0.25">
      <c r="A46" s="49">
        <f>+A41</f>
        <v>37228</v>
      </c>
      <c r="B46" s="32"/>
      <c r="C46" s="32"/>
      <c r="D46" s="365">
        <f>+D37</f>
        <v>-1866</v>
      </c>
    </row>
    <row r="47" spans="1:4" x14ac:dyDescent="0.25">
      <c r="A47" s="32"/>
      <c r="B47" s="32"/>
      <c r="C47" s="32"/>
      <c r="D47" s="14">
        <f>+D46+D45</f>
        <v>50354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A39" sqref="A39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59" t="s">
        <v>134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5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105855</v>
      </c>
      <c r="C37" s="11">
        <f>SUM(C6:C36)</f>
        <v>105170</v>
      </c>
      <c r="D37" s="25">
        <f>SUM(D6:D36)</f>
        <v>-685</v>
      </c>
    </row>
    <row r="38" spans="1:4" x14ac:dyDescent="0.25">
      <c r="A38" s="26"/>
      <c r="C38" s="14"/>
      <c r="D38" s="339">
        <f>+summary!H5</f>
        <v>1.93</v>
      </c>
    </row>
    <row r="39" spans="1:4" x14ac:dyDescent="0.25">
      <c r="D39" s="138">
        <f>+D38*D37</f>
        <v>-1322.05</v>
      </c>
    </row>
    <row r="40" spans="1:4" x14ac:dyDescent="0.25">
      <c r="A40" s="57">
        <v>37225</v>
      </c>
      <c r="C40" s="15"/>
      <c r="D40" s="530">
        <v>36950</v>
      </c>
    </row>
    <row r="41" spans="1:4" x14ac:dyDescent="0.25">
      <c r="A41" s="57">
        <v>37227</v>
      </c>
      <c r="C41" s="48"/>
      <c r="D41" s="138">
        <f>+D40+D39</f>
        <v>35627.949999999997</v>
      </c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17623</v>
      </c>
    </row>
    <row r="47" spans="1:4" x14ac:dyDescent="0.25">
      <c r="A47" s="49">
        <f>+A41</f>
        <v>37227</v>
      </c>
      <c r="B47" s="32"/>
      <c r="C47" s="32"/>
      <c r="D47" s="365">
        <f>+D37</f>
        <v>-685</v>
      </c>
    </row>
    <row r="48" spans="1:4" x14ac:dyDescent="0.25">
      <c r="A48" s="32"/>
      <c r="B48" s="32"/>
      <c r="C48" s="32"/>
      <c r="D48" s="14">
        <f>+D47+D46</f>
        <v>16938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39" sqref="A39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135</v>
      </c>
      <c r="C3" s="87"/>
      <c r="D3" s="87"/>
      <c r="E3" s="87"/>
    </row>
    <row r="4" spans="1:13" x14ac:dyDescent="0.25">
      <c r="A4" s="3"/>
      <c r="B4" s="341" t="s">
        <v>136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5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5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/>
      <c r="C10" s="11"/>
      <c r="D10" s="25">
        <f t="shared" si="0"/>
        <v>0</v>
      </c>
    </row>
    <row r="11" spans="1:13" x14ac:dyDescent="0.25">
      <c r="A11" s="10">
        <v>6</v>
      </c>
      <c r="B11" s="11"/>
      <c r="C11" s="11"/>
      <c r="D11" s="25">
        <f t="shared" si="0"/>
        <v>0</v>
      </c>
    </row>
    <row r="12" spans="1:13" x14ac:dyDescent="0.25">
      <c r="A12" s="10">
        <v>7</v>
      </c>
      <c r="B12" s="11"/>
      <c r="C12" s="11"/>
      <c r="D12" s="25">
        <f t="shared" si="0"/>
        <v>0</v>
      </c>
    </row>
    <row r="13" spans="1:13" x14ac:dyDescent="0.25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33" t="s">
        <v>181</v>
      </c>
      <c r="M13" s="189"/>
    </row>
    <row r="14" spans="1:13" x14ac:dyDescent="0.25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-5017</v>
      </c>
      <c r="C37" s="11">
        <f>SUM(C6:C36)</f>
        <v>-4764</v>
      </c>
      <c r="D37" s="25">
        <f>SUM(D6:D36)</f>
        <v>253</v>
      </c>
    </row>
    <row r="38" spans="1:4" x14ac:dyDescent="0.25">
      <c r="A38" s="26"/>
      <c r="C38" s="14"/>
      <c r="D38" s="339">
        <f>+summary!H4</f>
        <v>1.91</v>
      </c>
    </row>
    <row r="39" spans="1:4" x14ac:dyDescent="0.25">
      <c r="D39" s="138">
        <f>+D38*D37</f>
        <v>483.22999999999996</v>
      </c>
    </row>
    <row r="40" spans="1:4" x14ac:dyDescent="0.25">
      <c r="A40" s="57">
        <v>37225</v>
      </c>
      <c r="C40" s="15"/>
      <c r="D40" s="519">
        <v>-345354</v>
      </c>
    </row>
    <row r="41" spans="1:4" x14ac:dyDescent="0.25">
      <c r="A41" s="57">
        <v>37228</v>
      </c>
      <c r="C41" s="48"/>
      <c r="D41" s="138">
        <f>+D40+D39</f>
        <v>-344870.77</v>
      </c>
    </row>
    <row r="47" spans="1:4" x14ac:dyDescent="0.25">
      <c r="A47" s="32" t="s">
        <v>152</v>
      </c>
      <c r="B47" s="32"/>
      <c r="C47" s="32"/>
      <c r="D47" s="32"/>
    </row>
    <row r="48" spans="1:4" x14ac:dyDescent="0.25">
      <c r="A48" s="49">
        <f>+A40</f>
        <v>37225</v>
      </c>
      <c r="B48" s="32"/>
      <c r="C48" s="32"/>
      <c r="D48" s="537">
        <v>-39976</v>
      </c>
    </row>
    <row r="49" spans="1:4" x14ac:dyDescent="0.25">
      <c r="A49" s="49">
        <f>+A41</f>
        <v>37228</v>
      </c>
      <c r="B49" s="32"/>
      <c r="C49" s="32"/>
      <c r="D49" s="365">
        <f>+D37</f>
        <v>253</v>
      </c>
    </row>
    <row r="50" spans="1:4" x14ac:dyDescent="0.25">
      <c r="A50" s="32"/>
      <c r="B50" s="32"/>
      <c r="C50" s="32"/>
      <c r="D50" s="14">
        <f>+D49+D48</f>
        <v>-39723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39" sqref="A3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141</v>
      </c>
      <c r="C3" s="87"/>
      <c r="D3" s="87"/>
    </row>
    <row r="4" spans="1:4" x14ac:dyDescent="0.25">
      <c r="A4" s="3"/>
      <c r="B4" s="341" t="s">
        <v>138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-73</v>
      </c>
      <c r="C6" s="11"/>
      <c r="D6" s="25">
        <f>+C6-B6</f>
        <v>73</v>
      </c>
    </row>
    <row r="7" spans="1:4" x14ac:dyDescent="0.25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5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-52797</v>
      </c>
      <c r="C37" s="11">
        <f>SUM(C6:C36)</f>
        <v>-50314</v>
      </c>
      <c r="D37" s="25">
        <f>SUM(D6:D36)</f>
        <v>2483</v>
      </c>
    </row>
    <row r="38" spans="1:4" x14ac:dyDescent="0.25">
      <c r="A38" s="26"/>
      <c r="C38" s="14"/>
      <c r="D38" s="339">
        <f>+summary!H4</f>
        <v>1.91</v>
      </c>
    </row>
    <row r="39" spans="1:4" x14ac:dyDescent="0.25">
      <c r="D39" s="138">
        <f>+D38*D37</f>
        <v>4742.53</v>
      </c>
    </row>
    <row r="40" spans="1:4" x14ac:dyDescent="0.25">
      <c r="A40" s="57">
        <v>37225</v>
      </c>
      <c r="C40" s="15"/>
      <c r="D40" s="519">
        <v>51396</v>
      </c>
    </row>
    <row r="41" spans="1:4" x14ac:dyDescent="0.25">
      <c r="A41" s="57">
        <v>37228</v>
      </c>
      <c r="C41" s="48"/>
      <c r="D41" s="138">
        <f>+D40+D39</f>
        <v>56138.53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28886</v>
      </c>
    </row>
    <row r="47" spans="1:4" x14ac:dyDescent="0.25">
      <c r="A47" s="49">
        <f>+A41</f>
        <v>37228</v>
      </c>
      <c r="B47" s="32"/>
      <c r="C47" s="32"/>
      <c r="D47" s="365">
        <f>+D37</f>
        <v>2483</v>
      </c>
    </row>
    <row r="48" spans="1:4" x14ac:dyDescent="0.25">
      <c r="A48" s="32"/>
      <c r="B48" s="32"/>
      <c r="C48" s="32"/>
      <c r="D48" s="14">
        <f>+D47+D46</f>
        <v>31369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7" sqref="A1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137</v>
      </c>
      <c r="B3" s="88"/>
      <c r="C3" s="262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6"/>
      <c r="C5" s="90">
        <v>-378</v>
      </c>
      <c r="D5" s="90">
        <f>+C5-B5</f>
        <v>-378</v>
      </c>
      <c r="E5" s="282"/>
      <c r="F5" s="280"/>
    </row>
    <row r="6" spans="1:13" x14ac:dyDescent="0.25">
      <c r="A6" s="87">
        <v>500046</v>
      </c>
      <c r="B6" s="90">
        <v>-566</v>
      </c>
      <c r="C6" s="90">
        <v>-210</v>
      </c>
      <c r="D6" s="90">
        <f t="shared" ref="D6:D11" si="0">+C6-B6</f>
        <v>356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5">
      <c r="A8" s="87">
        <v>500134</v>
      </c>
      <c r="B8" s="92">
        <v>-2339</v>
      </c>
      <c r="C8" s="90">
        <v>-1950</v>
      </c>
      <c r="D8" s="90">
        <f t="shared" si="0"/>
        <v>389</v>
      </c>
      <c r="E8" s="282"/>
      <c r="F8" s="280"/>
    </row>
    <row r="9" spans="1:13" x14ac:dyDescent="0.25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5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5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5">
      <c r="A12" s="87"/>
      <c r="B12" s="88"/>
      <c r="C12" s="88"/>
      <c r="D12" s="88">
        <f>SUM(D5:D11)</f>
        <v>367</v>
      </c>
      <c r="E12" s="282"/>
      <c r="F12" s="280"/>
    </row>
    <row r="13" spans="1:13" x14ac:dyDescent="0.25">
      <c r="A13" s="87" t="s">
        <v>82</v>
      </c>
      <c r="B13" s="88"/>
      <c r="C13" s="88"/>
      <c r="D13" s="95">
        <f>+summary!H4</f>
        <v>1.91</v>
      </c>
      <c r="E13" s="284"/>
      <c r="F13" s="280"/>
    </row>
    <row r="14" spans="1:13" x14ac:dyDescent="0.25">
      <c r="A14" s="87"/>
      <c r="B14" s="88"/>
      <c r="C14" s="88"/>
      <c r="D14" s="96">
        <f>+D13*D12</f>
        <v>700.97</v>
      </c>
      <c r="E14" s="209"/>
      <c r="F14" s="281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5">
      <c r="A17" s="87"/>
      <c r="B17" s="88"/>
      <c r="C17" s="88"/>
      <c r="D17" s="318"/>
      <c r="E17" s="209"/>
      <c r="F17" s="66"/>
    </row>
    <row r="18" spans="1:7" ht="13.8" thickBot="1" x14ac:dyDescent="0.3">
      <c r="A18" s="99">
        <v>37228</v>
      </c>
      <c r="B18" s="88"/>
      <c r="C18" s="88"/>
      <c r="D18" s="330">
        <f>+D16+D14</f>
        <v>-510635.65</v>
      </c>
      <c r="E18" s="209"/>
      <c r="F18" s="66"/>
    </row>
    <row r="19" spans="1:7" ht="13.8" thickTop="1" x14ac:dyDescent="0.25">
      <c r="E19" s="285"/>
    </row>
    <row r="21" spans="1:7" x14ac:dyDescent="0.25">
      <c r="A21" s="32" t="s">
        <v>152</v>
      </c>
      <c r="B21" s="32"/>
      <c r="C21" s="32"/>
      <c r="D21" s="32"/>
    </row>
    <row r="22" spans="1:7" x14ac:dyDescent="0.25">
      <c r="A22" s="49">
        <f>+A16</f>
        <v>37225</v>
      </c>
      <c r="B22" s="32"/>
      <c r="C22" s="32"/>
      <c r="D22" s="537">
        <v>-25128</v>
      </c>
    </row>
    <row r="23" spans="1:7" x14ac:dyDescent="0.25">
      <c r="A23" s="49">
        <f>+A18</f>
        <v>37228</v>
      </c>
      <c r="B23" s="32"/>
      <c r="C23" s="32"/>
      <c r="D23" s="365">
        <f>+D12</f>
        <v>367</v>
      </c>
    </row>
    <row r="24" spans="1:7" x14ac:dyDescent="0.25">
      <c r="A24" s="32"/>
      <c r="B24" s="32"/>
      <c r="C24" s="32"/>
      <c r="D24" s="14">
        <f>+D23+D22</f>
        <v>-24761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4" workbookViewId="0">
      <selection activeCell="A42" sqref="A4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143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-7000</v>
      </c>
      <c r="D6" s="25">
        <f>+C6-B6</f>
        <v>-7000</v>
      </c>
    </row>
    <row r="7" spans="1:4" x14ac:dyDescent="0.25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6" x14ac:dyDescent="0.25">
      <c r="A33" s="10">
        <v>28</v>
      </c>
      <c r="B33" s="11"/>
      <c r="C33" s="11"/>
      <c r="D33" s="25">
        <f t="shared" si="0"/>
        <v>0</v>
      </c>
    </row>
    <row r="34" spans="1:6" x14ac:dyDescent="0.25">
      <c r="A34" s="10">
        <v>29</v>
      </c>
      <c r="B34" s="11"/>
      <c r="C34" s="11"/>
      <c r="D34" s="25">
        <f t="shared" si="0"/>
        <v>0</v>
      </c>
    </row>
    <row r="35" spans="1:6" x14ac:dyDescent="0.25">
      <c r="A35" s="10">
        <v>30</v>
      </c>
      <c r="B35" s="11"/>
      <c r="C35" s="11"/>
      <c r="D35" s="25">
        <f t="shared" si="0"/>
        <v>0</v>
      </c>
    </row>
    <row r="36" spans="1:6" x14ac:dyDescent="0.25">
      <c r="A36" s="10">
        <v>31</v>
      </c>
      <c r="B36" s="11"/>
      <c r="C36" s="11"/>
      <c r="D36" s="25">
        <f t="shared" si="0"/>
        <v>0</v>
      </c>
    </row>
    <row r="37" spans="1:6" x14ac:dyDescent="0.25">
      <c r="A37" s="10"/>
      <c r="B37" s="11">
        <f>SUM(B6:B36)</f>
        <v>0</v>
      </c>
      <c r="C37" s="11">
        <f>SUM(C6:C36)</f>
        <v>-11786</v>
      </c>
      <c r="D37" s="25">
        <f>SUM(D6:D36)</f>
        <v>-11786</v>
      </c>
    </row>
    <row r="38" spans="1:6" x14ac:dyDescent="0.25">
      <c r="A38" s="26"/>
      <c r="C38" s="14"/>
      <c r="D38" s="352"/>
    </row>
    <row r="39" spans="1:6" x14ac:dyDescent="0.25">
      <c r="D39" s="138"/>
    </row>
    <row r="40" spans="1:6" x14ac:dyDescent="0.25">
      <c r="A40" s="57">
        <v>37225</v>
      </c>
      <c r="C40" s="15"/>
      <c r="D40" s="512">
        <v>-9589</v>
      </c>
    </row>
    <row r="41" spans="1:6" x14ac:dyDescent="0.25">
      <c r="A41" s="57">
        <v>37227</v>
      </c>
      <c r="C41" s="48"/>
      <c r="D41" s="25">
        <f>+D40+D37</f>
        <v>-21375</v>
      </c>
      <c r="E41">
        <v>2.12</v>
      </c>
      <c r="F41">
        <f>+E41*D41</f>
        <v>-45315</v>
      </c>
    </row>
    <row r="44" spans="1:6" x14ac:dyDescent="0.25">
      <c r="A44" s="32" t="s">
        <v>153</v>
      </c>
      <c r="B44" s="32"/>
      <c r="C44" s="32"/>
      <c r="D44" s="47"/>
    </row>
    <row r="45" spans="1:6" x14ac:dyDescent="0.25">
      <c r="A45" s="49">
        <f>+A40</f>
        <v>37225</v>
      </c>
      <c r="B45" s="32"/>
      <c r="C45" s="32"/>
      <c r="D45" s="541">
        <v>159102</v>
      </c>
    </row>
    <row r="46" spans="1:6" x14ac:dyDescent="0.25">
      <c r="A46" s="49">
        <f>+A41</f>
        <v>37227</v>
      </c>
      <c r="B46" s="32"/>
      <c r="C46" s="32"/>
      <c r="D46" s="394">
        <f>+D37*'by type_area'!J4</f>
        <v>-22511.26</v>
      </c>
    </row>
    <row r="47" spans="1:6" x14ac:dyDescent="0.25">
      <c r="A47" s="32"/>
      <c r="B47" s="32"/>
      <c r="C47" s="32"/>
      <c r="D47" s="202">
        <f>+D46+D45</f>
        <v>136590.74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253</v>
      </c>
      <c r="C3" s="87"/>
      <c r="D3" s="87"/>
    </row>
    <row r="4" spans="1:4" x14ac:dyDescent="0.25">
      <c r="A4" s="3"/>
      <c r="B4" s="341" t="s">
        <v>252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39">
        <f>+summary!H5</f>
        <v>1.93</v>
      </c>
    </row>
    <row r="39" spans="1:4" x14ac:dyDescent="0.25">
      <c r="D39" s="138">
        <f>+D38*D37</f>
        <v>0</v>
      </c>
    </row>
    <row r="40" spans="1:4" x14ac:dyDescent="0.25">
      <c r="A40" s="57">
        <v>37195</v>
      </c>
      <c r="C40" s="15"/>
      <c r="D40" s="519">
        <v>-188011.51999999999</v>
      </c>
    </row>
    <row r="41" spans="1:4" x14ac:dyDescent="0.25">
      <c r="A41" s="57">
        <v>37200</v>
      </c>
      <c r="C41" s="48"/>
      <c r="D41" s="138">
        <f>+D40+D39</f>
        <v>-188011.51999999999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37195</v>
      </c>
      <c r="B46" s="32"/>
      <c r="C46" s="32"/>
      <c r="D46" s="537">
        <v>-44184</v>
      </c>
    </row>
    <row r="47" spans="1:4" x14ac:dyDescent="0.25">
      <c r="A47" s="49">
        <v>37205</v>
      </c>
      <c r="B47" s="32"/>
      <c r="C47" s="32"/>
      <c r="D47" s="536">
        <f>+D37</f>
        <v>0</v>
      </c>
    </row>
    <row r="48" spans="1:4" x14ac:dyDescent="0.25">
      <c r="A48" s="32"/>
      <c r="B48" s="32"/>
      <c r="C48" s="32"/>
      <c r="D48" s="14">
        <f>+D47+D46</f>
        <v>-44184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4" workbookViewId="0">
      <selection activeCell="A40" sqref="A40"/>
    </sheetView>
  </sheetViews>
  <sheetFormatPr defaultRowHeight="13.2" x14ac:dyDescent="0.25"/>
  <cols>
    <col min="4" max="5" width="9.88671875" customWidth="1"/>
    <col min="8" max="8" width="9.88671875" customWidth="1"/>
    <col min="9" max="15" width="9.33203125" customWidth="1"/>
  </cols>
  <sheetData>
    <row r="2" spans="1:45" x14ac:dyDescent="0.25">
      <c r="B2" s="538" t="s">
        <v>254</v>
      </c>
      <c r="J2" s="538" t="s">
        <v>259</v>
      </c>
    </row>
    <row r="3" spans="1:45" x14ac:dyDescent="0.25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5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5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5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>+U6+S6+Q6+O6+M6+K6+I6+G6+E6+C6-T6-R6-P6-N6-L6-J6-H6-F6-B6</f>
        <v>-266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5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ref="V7:V36" si="0">+U7+S7+Q7+O7+M7+K7+I7+G7+E7+C7-T7-R7-P7-N7-L7-J7-H7-F7-B7</f>
        <v>-371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5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-562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5">
      <c r="A9" s="10">
        <v>4</v>
      </c>
      <c r="B9" s="12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0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5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0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5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0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5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0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5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5">
      <c r="A37" s="10"/>
      <c r="B37" s="11">
        <f>SUM(B6:B36)</f>
        <v>-248</v>
      </c>
      <c r="C37" s="11">
        <f t="shared" ref="C37:I37" si="1">SUM(C6:C36)</f>
        <v>-450</v>
      </c>
      <c r="D37" s="11">
        <f t="shared" si="1"/>
        <v>0</v>
      </c>
      <c r="E37" s="11">
        <f t="shared" si="1"/>
        <v>0</v>
      </c>
      <c r="F37" s="11">
        <f t="shared" si="1"/>
        <v>-2006</v>
      </c>
      <c r="G37" s="11">
        <f t="shared" si="1"/>
        <v>-3003</v>
      </c>
      <c r="H37" s="11">
        <f t="shared" si="1"/>
        <v>0</v>
      </c>
      <c r="I37" s="11">
        <f t="shared" si="1"/>
        <v>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-1199</v>
      </c>
      <c r="X37" s="18"/>
      <c r="AB37" s="18"/>
      <c r="AC37" s="21"/>
      <c r="AD37" s="20"/>
      <c r="AE37" s="16"/>
      <c r="AF37" s="15"/>
      <c r="AG37" s="13"/>
    </row>
    <row r="38" spans="1:33" x14ac:dyDescent="0.25">
      <c r="V38" s="15">
        <f>+summary!H4</f>
        <v>1.91</v>
      </c>
      <c r="X38" s="24"/>
      <c r="AB38" s="18"/>
      <c r="AC38" s="19"/>
      <c r="AD38" s="20"/>
      <c r="AE38" s="16"/>
      <c r="AF38" s="15"/>
      <c r="AG38" s="13"/>
    </row>
    <row r="39" spans="1:33" x14ac:dyDescent="0.25">
      <c r="H39" s="14"/>
      <c r="I39" s="14"/>
      <c r="J39" s="14"/>
      <c r="K39" s="14"/>
      <c r="L39" s="14"/>
      <c r="M39" s="14"/>
      <c r="N39" s="14"/>
      <c r="O39" s="14"/>
      <c r="V39" s="47">
        <f>+V38*V37</f>
        <v>-2290.0899999999997</v>
      </c>
      <c r="X39" s="24"/>
      <c r="AB39" s="18"/>
      <c r="AC39" s="19"/>
      <c r="AD39" s="20"/>
      <c r="AE39" s="16"/>
      <c r="AF39" s="15"/>
      <c r="AG39" s="13"/>
    </row>
    <row r="40" spans="1:33" x14ac:dyDescent="0.25">
      <c r="V40" s="250"/>
      <c r="X40" s="18"/>
      <c r="AB40" s="18"/>
      <c r="AC40" s="19"/>
      <c r="AD40" s="20"/>
      <c r="AE40" s="16"/>
      <c r="AF40" s="15"/>
      <c r="AG40" s="13"/>
    </row>
    <row r="41" spans="1:33" x14ac:dyDescent="0.25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5">
      <c r="V42" s="332"/>
      <c r="X42" s="18"/>
      <c r="AB42" s="18"/>
      <c r="AC42" s="19"/>
      <c r="AD42" s="20"/>
      <c r="AE42" s="16"/>
      <c r="AF42" s="15"/>
      <c r="AG42" s="13"/>
    </row>
    <row r="43" spans="1:33" x14ac:dyDescent="0.25">
      <c r="A43" s="57">
        <v>37228</v>
      </c>
      <c r="V43" s="332">
        <f>+V41+V39</f>
        <v>-12848.09</v>
      </c>
      <c r="X43" s="18"/>
      <c r="AB43" s="18"/>
      <c r="AC43" s="19"/>
      <c r="AD43" s="20"/>
      <c r="AE43" s="16"/>
      <c r="AF43" s="15"/>
      <c r="AG43" s="13"/>
    </row>
    <row r="44" spans="1:33" x14ac:dyDescent="0.25">
      <c r="V44" s="250"/>
      <c r="X44" s="18"/>
      <c r="AB44" s="18"/>
      <c r="AC44" s="19"/>
      <c r="AD44" s="20"/>
      <c r="AE44" s="16"/>
      <c r="AF44" s="15"/>
      <c r="AG44" s="13"/>
    </row>
    <row r="45" spans="1:33" x14ac:dyDescent="0.25">
      <c r="X45" s="18"/>
      <c r="AB45" s="18"/>
      <c r="AC45" s="19"/>
      <c r="AD45" s="20"/>
      <c r="AE45" s="16"/>
      <c r="AF45" s="15"/>
      <c r="AG45" s="13"/>
    </row>
    <row r="46" spans="1:33" x14ac:dyDescent="0.25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5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5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5">
      <c r="A49" s="49">
        <f>+A43</f>
        <v>37228</v>
      </c>
      <c r="B49" s="32"/>
      <c r="C49" s="32"/>
      <c r="D49" s="365">
        <f>+V37</f>
        <v>-1199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5">
      <c r="A50" s="32"/>
      <c r="B50" s="32"/>
      <c r="C50" s="32"/>
      <c r="D50" s="14">
        <f>+D49+D48</f>
        <v>4118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5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5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5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5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5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5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5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5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5">
      <c r="A128" s="26"/>
      <c r="Q128" s="2"/>
    </row>
    <row r="129" spans="1:22" x14ac:dyDescent="0.25">
      <c r="B129" s="1"/>
      <c r="D129" s="1"/>
      <c r="F129" s="1"/>
      <c r="H129" s="1"/>
      <c r="Q129" s="2"/>
    </row>
    <row r="130" spans="1:22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5">
      <c r="Q164" s="2"/>
    </row>
    <row r="165" spans="1:22" x14ac:dyDescent="0.25">
      <c r="Q165" s="2"/>
    </row>
    <row r="166" spans="1:22" x14ac:dyDescent="0.25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5">
      <c r="Q167" s="2"/>
      <c r="V167" s="24"/>
    </row>
    <row r="168" spans="1:22" x14ac:dyDescent="0.25">
      <c r="P168" s="24"/>
      <c r="Q168" s="2"/>
    </row>
    <row r="169" spans="1:22" x14ac:dyDescent="0.25">
      <c r="P169" s="24"/>
      <c r="Q169" s="2"/>
    </row>
    <row r="170" spans="1:22" x14ac:dyDescent="0.25">
      <c r="Q170" s="2"/>
    </row>
    <row r="171" spans="1:22" x14ac:dyDescent="0.25">
      <c r="B171" s="1"/>
      <c r="D171" s="1"/>
      <c r="F171" s="1"/>
      <c r="H171" s="1"/>
      <c r="Q171" s="2"/>
    </row>
    <row r="172" spans="1:22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5">
      <c r="Q206" s="2"/>
    </row>
    <row r="207" spans="1:17" x14ac:dyDescent="0.25">
      <c r="Q207" s="2"/>
    </row>
    <row r="208" spans="1:17" x14ac:dyDescent="0.25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5">
      <c r="P209" s="24"/>
      <c r="Q209" s="2"/>
    </row>
    <row r="210" spans="1:17" x14ac:dyDescent="0.25">
      <c r="P210" s="24"/>
      <c r="Q210" s="2"/>
    </row>
    <row r="211" spans="1:17" x14ac:dyDescent="0.25">
      <c r="Q211" s="2"/>
    </row>
    <row r="212" spans="1:17" x14ac:dyDescent="0.25">
      <c r="Q212" s="2"/>
    </row>
    <row r="213" spans="1:17" x14ac:dyDescent="0.25">
      <c r="Q213" s="2"/>
    </row>
    <row r="214" spans="1:17" x14ac:dyDescent="0.25">
      <c r="B214" s="1"/>
      <c r="D214" s="1"/>
      <c r="F214" s="1"/>
      <c r="H214" s="1"/>
      <c r="Q214" s="2"/>
    </row>
    <row r="215" spans="1:17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5">
      <c r="Q249" s="2"/>
    </row>
    <row r="250" spans="1:29" x14ac:dyDescent="0.25">
      <c r="Q250" s="2"/>
    </row>
    <row r="251" spans="1:29" x14ac:dyDescent="0.25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5">
      <c r="P252" s="24"/>
      <c r="Q252" s="2"/>
    </row>
    <row r="253" spans="1:29" x14ac:dyDescent="0.25">
      <c r="P253" s="24"/>
      <c r="Q253" s="2"/>
    </row>
    <row r="254" spans="1:29" x14ac:dyDescent="0.25">
      <c r="Q254" s="2"/>
    </row>
    <row r="255" spans="1:29" x14ac:dyDescent="0.25">
      <c r="P255" s="32"/>
      <c r="Q255" s="2"/>
    </row>
    <row r="256" spans="1:29" x14ac:dyDescent="0.25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5">
      <c r="Q291" s="2"/>
    </row>
    <row r="292" spans="1:31" x14ac:dyDescent="0.25">
      <c r="Q292" s="2"/>
    </row>
    <row r="293" spans="1:31" x14ac:dyDescent="0.25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5">
      <c r="P294" s="24"/>
      <c r="Q294" s="2"/>
      <c r="AE294" s="24"/>
    </row>
    <row r="295" spans="1:31" x14ac:dyDescent="0.25">
      <c r="P295" s="24"/>
      <c r="Q295" s="2"/>
      <c r="AE295" s="24"/>
    </row>
    <row r="296" spans="1:31" x14ac:dyDescent="0.25">
      <c r="Q296" s="2"/>
    </row>
    <row r="297" spans="1:31" x14ac:dyDescent="0.25">
      <c r="Q297" s="2"/>
      <c r="W297" s="1"/>
      <c r="Y297" s="1"/>
      <c r="AA297" s="1"/>
      <c r="AC297" s="1"/>
    </row>
    <row r="298" spans="1:31" x14ac:dyDescent="0.25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5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5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5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5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5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5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5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5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5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5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5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5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5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5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5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5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5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5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5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5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5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5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5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5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5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5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5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5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5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5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5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5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5">
      <c r="Q332" s="2"/>
    </row>
    <row r="333" spans="17:31" x14ac:dyDescent="0.25">
      <c r="Q333" s="2"/>
    </row>
    <row r="334" spans="17:31" x14ac:dyDescent="0.25">
      <c r="Q334" s="2"/>
      <c r="X334" s="25"/>
      <c r="Z334" s="25"/>
      <c r="AB334" s="25"/>
      <c r="AD334" s="25"/>
      <c r="AE334" s="24"/>
    </row>
    <row r="335" spans="17:31" x14ac:dyDescent="0.25">
      <c r="Q335" s="2"/>
      <c r="AE335" s="24"/>
    </row>
    <row r="336" spans="17:31" x14ac:dyDescent="0.25">
      <c r="Q336" s="2"/>
      <c r="V336" s="33"/>
      <c r="AE336" s="24"/>
    </row>
    <row r="337" spans="17:31" x14ac:dyDescent="0.25">
      <c r="Q337" s="2"/>
    </row>
    <row r="338" spans="17:31" x14ac:dyDescent="0.25">
      <c r="Q338" s="2"/>
    </row>
    <row r="339" spans="17:31" x14ac:dyDescent="0.25">
      <c r="Q339" s="2"/>
      <c r="W339" s="1"/>
      <c r="Y339" s="1"/>
      <c r="AA339" s="1"/>
      <c r="AC339" s="1"/>
    </row>
    <row r="340" spans="17:31" x14ac:dyDescent="0.25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5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5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5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5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5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5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5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5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5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5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5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5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5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5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5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5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5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5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5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5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5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5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5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5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5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5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5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5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5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5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5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5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5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5">
      <c r="Q374" s="2"/>
    </row>
    <row r="375" spans="17:31" x14ac:dyDescent="0.25">
      <c r="Q375" s="2"/>
    </row>
    <row r="376" spans="17:31" x14ac:dyDescent="0.25">
      <c r="Q376" s="2"/>
      <c r="V376" s="34"/>
      <c r="X376" s="25"/>
      <c r="Z376" s="25"/>
      <c r="AB376" s="25"/>
      <c r="AD376" s="25"/>
      <c r="AE376" s="24"/>
    </row>
    <row r="377" spans="17:31" x14ac:dyDescent="0.25">
      <c r="Q377" s="2"/>
      <c r="AE377" s="24"/>
    </row>
    <row r="378" spans="17:31" x14ac:dyDescent="0.25">
      <c r="Q378" s="2"/>
      <c r="V378" s="33"/>
      <c r="AE378" s="35"/>
    </row>
    <row r="379" spans="17:31" x14ac:dyDescent="0.25">
      <c r="Q379" s="2"/>
    </row>
    <row r="380" spans="17:31" x14ac:dyDescent="0.25">
      <c r="Q380" s="2"/>
    </row>
    <row r="381" spans="17:31" x14ac:dyDescent="0.25">
      <c r="Q381" s="2"/>
      <c r="W381" s="1"/>
      <c r="Y381" s="1"/>
      <c r="AA381" s="1"/>
      <c r="AC381" s="1"/>
    </row>
    <row r="382" spans="17:31" x14ac:dyDescent="0.25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5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5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5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5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5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5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5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5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5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5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5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5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5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5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5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5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5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5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5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5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5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5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5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5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5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5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5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5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5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5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5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5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5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5">
      <c r="Q416" s="2"/>
    </row>
    <row r="417" spans="17:31" x14ac:dyDescent="0.25">
      <c r="Q417" s="2"/>
    </row>
    <row r="418" spans="17:31" x14ac:dyDescent="0.25">
      <c r="Q418" s="2"/>
      <c r="V418" s="34"/>
      <c r="X418" s="25"/>
      <c r="Z418" s="25"/>
      <c r="AB418" s="25"/>
      <c r="AD418" s="25"/>
      <c r="AE418" s="24"/>
    </row>
    <row r="419" spans="17:31" x14ac:dyDescent="0.25">
      <c r="Q419" s="2"/>
      <c r="AE419" s="24"/>
    </row>
    <row r="420" spans="17:31" x14ac:dyDescent="0.25">
      <c r="Q420" s="2"/>
      <c r="V420" s="33"/>
      <c r="AE420" s="35"/>
    </row>
    <row r="421" spans="17:31" x14ac:dyDescent="0.25">
      <c r="Q421" s="2"/>
    </row>
    <row r="422" spans="17:31" x14ac:dyDescent="0.25">
      <c r="Q422" s="2"/>
    </row>
    <row r="423" spans="17:31" x14ac:dyDescent="0.25">
      <c r="Q423" s="2"/>
    </row>
    <row r="424" spans="17:31" x14ac:dyDescent="0.25">
      <c r="Q424" s="2"/>
    </row>
    <row r="425" spans="17:31" x14ac:dyDescent="0.25">
      <c r="Q425" s="2"/>
      <c r="W425" s="1"/>
      <c r="Y425" s="1"/>
      <c r="AA425" s="1"/>
      <c r="AC425" s="1"/>
    </row>
    <row r="426" spans="17:31" x14ac:dyDescent="0.25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5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5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5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5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5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5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5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5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5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5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5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5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5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5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5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5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5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5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5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5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5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5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5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5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5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5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5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5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5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5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5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5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5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5">
      <c r="Q460" s="2"/>
    </row>
    <row r="461" spans="17:31" x14ac:dyDescent="0.25">
      <c r="Q461" s="2"/>
      <c r="AC461" s="14"/>
    </row>
    <row r="462" spans="17:31" x14ac:dyDescent="0.25">
      <c r="Q462" s="2"/>
      <c r="V462" s="34"/>
      <c r="X462" s="25"/>
      <c r="Z462" s="25"/>
      <c r="AB462" s="25"/>
      <c r="AD462" s="25"/>
      <c r="AE462" s="24"/>
    </row>
    <row r="463" spans="17:31" x14ac:dyDescent="0.25">
      <c r="Q463" s="2"/>
      <c r="AE463" s="24"/>
    </row>
    <row r="464" spans="17:31" x14ac:dyDescent="0.25">
      <c r="Q464" s="2"/>
      <c r="V464" s="33"/>
      <c r="AE464" s="36"/>
    </row>
    <row r="465" spans="17:41" x14ac:dyDescent="0.25">
      <c r="Q465" s="2"/>
    </row>
    <row r="466" spans="17:41" x14ac:dyDescent="0.25">
      <c r="Q466" s="2"/>
    </row>
    <row r="467" spans="17:41" x14ac:dyDescent="0.25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5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5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5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5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5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5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5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5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5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5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5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5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5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5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5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5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5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5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5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5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5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5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5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5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5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5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5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5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5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5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5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5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5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5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5">
      <c r="Q502" s="2"/>
    </row>
    <row r="503" spans="17:41" x14ac:dyDescent="0.25">
      <c r="Q503" s="2"/>
      <c r="AC503" s="14"/>
      <c r="AM503" s="14"/>
    </row>
    <row r="504" spans="17:41" x14ac:dyDescent="0.25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5">
      <c r="Q505" s="2"/>
      <c r="AE505" s="24"/>
      <c r="AO505" s="24"/>
    </row>
    <row r="506" spans="17:41" x14ac:dyDescent="0.25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218</v>
      </c>
      <c r="C3" s="87"/>
      <c r="D3" s="87"/>
    </row>
    <row r="4" spans="1:4" x14ac:dyDescent="0.25">
      <c r="A4" s="3"/>
      <c r="B4" s="341" t="s">
        <v>219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5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5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217</v>
      </c>
      <c r="C37" s="11">
        <f>SUM(C6:C36)</f>
        <v>720</v>
      </c>
      <c r="D37" s="25">
        <f>SUM(D6:D36)</f>
        <v>503</v>
      </c>
    </row>
    <row r="38" spans="1:4" x14ac:dyDescent="0.25">
      <c r="A38" s="26"/>
      <c r="C38" s="14"/>
      <c r="D38" s="339">
        <f>+summary!H5</f>
        <v>1.93</v>
      </c>
    </row>
    <row r="39" spans="1:4" x14ac:dyDescent="0.25">
      <c r="D39" s="138">
        <f>+D38*D37</f>
        <v>970.79</v>
      </c>
    </row>
    <row r="40" spans="1:4" x14ac:dyDescent="0.25">
      <c r="A40" s="57">
        <v>37225</v>
      </c>
      <c r="C40" s="15"/>
      <c r="D40" s="519">
        <v>173809</v>
      </c>
    </row>
    <row r="41" spans="1:4" x14ac:dyDescent="0.25">
      <c r="A41" s="57">
        <v>37228</v>
      </c>
      <c r="C41" s="48"/>
      <c r="D41" s="138">
        <f>+D40+D39</f>
        <v>174779.79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76218</v>
      </c>
    </row>
    <row r="47" spans="1:4" x14ac:dyDescent="0.25">
      <c r="A47" s="49">
        <f>+A41</f>
        <v>37228</v>
      </c>
      <c r="B47" s="32"/>
      <c r="C47" s="32"/>
      <c r="D47" s="365">
        <f>+D37</f>
        <v>503</v>
      </c>
    </row>
    <row r="48" spans="1:4" x14ac:dyDescent="0.25">
      <c r="A48" s="32"/>
      <c r="B48" s="32"/>
      <c r="C48" s="32"/>
      <c r="D48" s="14">
        <f>+D47+D46</f>
        <v>76721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221</v>
      </c>
      <c r="C3" s="87"/>
      <c r="D3" s="87"/>
    </row>
    <row r="4" spans="1:4" x14ac:dyDescent="0.25">
      <c r="A4" s="3"/>
      <c r="B4" s="341" t="s">
        <v>222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5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5">
      <c r="A8" s="10">
        <v>3</v>
      </c>
      <c r="B8" s="129">
        <v>625</v>
      </c>
      <c r="C8" s="11">
        <v>589</v>
      </c>
      <c r="D8" s="25">
        <f t="shared" si="0"/>
        <v>-36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1900</v>
      </c>
      <c r="C37" s="11">
        <f>SUM(C6:C36)</f>
        <v>1767</v>
      </c>
      <c r="D37" s="25">
        <f>SUM(D6:D36)</f>
        <v>-133</v>
      </c>
    </row>
    <row r="38" spans="1:4" x14ac:dyDescent="0.25">
      <c r="A38" s="26"/>
      <c r="C38" s="14"/>
      <c r="D38" s="339">
        <f>+summary!H5</f>
        <v>1.93</v>
      </c>
    </row>
    <row r="39" spans="1:4" x14ac:dyDescent="0.25">
      <c r="D39" s="138">
        <f>+D38*D37</f>
        <v>-256.69</v>
      </c>
    </row>
    <row r="40" spans="1:4" x14ac:dyDescent="0.25">
      <c r="A40" s="57">
        <v>37225</v>
      </c>
      <c r="C40" s="15"/>
      <c r="D40" s="519">
        <v>148986</v>
      </c>
    </row>
    <row r="41" spans="1:4" x14ac:dyDescent="0.25">
      <c r="A41" s="57">
        <v>37228</v>
      </c>
      <c r="C41" s="48"/>
      <c r="D41" s="138">
        <f>+D40+D39</f>
        <v>148729.31</v>
      </c>
    </row>
    <row r="42" spans="1:4" x14ac:dyDescent="0.25">
      <c r="D42" s="24"/>
    </row>
    <row r="45" spans="1:4" x14ac:dyDescent="0.25">
      <c r="A45" s="32" t="s">
        <v>152</v>
      </c>
      <c r="B45" s="32"/>
      <c r="C45" s="32"/>
      <c r="D45" s="32"/>
    </row>
    <row r="46" spans="1:4" x14ac:dyDescent="0.25">
      <c r="A46" s="49">
        <f>+A40</f>
        <v>37225</v>
      </c>
      <c r="B46" s="32"/>
      <c r="C46" s="32"/>
      <c r="D46" s="537">
        <v>28495</v>
      </c>
    </row>
    <row r="47" spans="1:4" x14ac:dyDescent="0.25">
      <c r="A47" s="49">
        <f>+A41</f>
        <v>37228</v>
      </c>
      <c r="B47" s="32"/>
      <c r="C47" s="32"/>
      <c r="D47" s="365">
        <f>+D37</f>
        <v>-133</v>
      </c>
    </row>
    <row r="48" spans="1:4" x14ac:dyDescent="0.25">
      <c r="A48" s="32"/>
      <c r="B48" s="32"/>
      <c r="C48" s="32"/>
      <c r="D48" s="14">
        <f>+D47+D46</f>
        <v>28362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39" sqref="A39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4" bestFit="1" customWidth="1"/>
    <col min="17" max="17" width="8" style="428" bestFit="1" customWidth="1"/>
    <col min="18" max="18" width="11.44140625" style="264" bestFit="1" customWidth="1"/>
  </cols>
  <sheetData>
    <row r="1" spans="1:35" x14ac:dyDescent="0.25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427"/>
      <c r="N5" s="14"/>
      <c r="O5" s="14"/>
      <c r="P5" s="14">
        <f t="shared" ref="P5:P13" si="1">+O5-N5</f>
        <v>0</v>
      </c>
      <c r="Q5" s="376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si="1"/>
        <v>-35784</v>
      </c>
      <c r="Q6" s="376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/>
      <c r="C7" s="11"/>
      <c r="D7" s="11"/>
      <c r="E7" s="11"/>
      <c r="F7" s="11"/>
      <c r="G7" s="11"/>
      <c r="H7" s="11"/>
      <c r="I7" s="11"/>
      <c r="J7" s="11">
        <f t="shared" si="0"/>
        <v>0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27">
        <v>36923</v>
      </c>
      <c r="N8" s="24">
        <v>15193330</v>
      </c>
      <c r="O8" s="14">
        <v>15256233</v>
      </c>
      <c r="P8" s="14">
        <f t="shared" si="1"/>
        <v>62903</v>
      </c>
      <c r="Q8" s="376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/>
      <c r="N17" s="24"/>
      <c r="O17" s="14"/>
      <c r="P17" s="14">
        <f>+O17-N17</f>
        <v>0</v>
      </c>
      <c r="Q17" s="376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/>
      <c r="N18" s="24"/>
      <c r="O18" s="14"/>
      <c r="P18" s="14"/>
      <c r="Q18" s="376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27"/>
      <c r="N19" s="14"/>
      <c r="O19" s="14"/>
      <c r="P19" s="14"/>
      <c r="Q19" s="376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27"/>
      <c r="N20" s="14"/>
      <c r="O20" s="14"/>
      <c r="P20" s="15"/>
      <c r="Q20" s="376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24"/>
      <c r="P21" s="110"/>
      <c r="Q21" s="42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2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32"/>
      <c r="N23" s="24"/>
      <c r="O23" s="24"/>
      <c r="P23" s="110"/>
      <c r="Q23" s="429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29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29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29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29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924521</v>
      </c>
      <c r="C35" s="11">
        <f t="shared" ref="C35:I35" si="3">SUM(C4:C34)</f>
        <v>951319</v>
      </c>
      <c r="D35" s="11">
        <f t="shared" si="3"/>
        <v>186166</v>
      </c>
      <c r="E35" s="11">
        <f t="shared" si="3"/>
        <v>159030</v>
      </c>
      <c r="F35" s="11">
        <f t="shared" si="3"/>
        <v>86903</v>
      </c>
      <c r="G35" s="11">
        <f t="shared" si="3"/>
        <v>96048</v>
      </c>
      <c r="H35" s="11">
        <f t="shared" si="3"/>
        <v>280699</v>
      </c>
      <c r="I35" s="11">
        <f t="shared" si="3"/>
        <v>258416</v>
      </c>
      <c r="J35" s="11">
        <f>SUM(J4:J34)</f>
        <v>-13476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5">
      <c r="A38" s="56">
        <v>37225</v>
      </c>
      <c r="C38" s="25"/>
      <c r="E38" s="25"/>
      <c r="G38" s="25"/>
      <c r="I38" s="25"/>
      <c r="J38" s="560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5">
      <c r="A40" s="33">
        <v>37228</v>
      </c>
      <c r="J40" s="51">
        <f>+J38+J35</f>
        <v>122235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5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37228</v>
      </c>
      <c r="B47" s="32"/>
      <c r="C47" s="32"/>
      <c r="D47" s="394">
        <f>+J35*'by type_area'!J3</f>
        <v>-25200.120000000003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993518.88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5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5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5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5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5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30"/>
      <c r="S295" s="1"/>
    </row>
    <row r="296" spans="9:21" x14ac:dyDescent="0.25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30"/>
      <c r="S337" s="1"/>
    </row>
    <row r="338" spans="11:21" x14ac:dyDescent="0.25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30"/>
      <c r="S379" s="1"/>
    </row>
    <row r="380" spans="11:21" x14ac:dyDescent="0.25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30"/>
      <c r="S423" s="1"/>
    </row>
    <row r="424" spans="11:21" x14ac:dyDescent="0.25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1" sqref="A41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/>
      <c r="F9" s="24">
        <f t="shared" si="0"/>
        <v>0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/>
      <c r="F10" s="24">
        <f t="shared" si="0"/>
        <v>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-6135</v>
      </c>
      <c r="C37" s="24">
        <f>SUM(C6:C36)</f>
        <v>-4839</v>
      </c>
      <c r="D37" s="24">
        <f>SUM(D6:D36)</f>
        <v>-4537</v>
      </c>
      <c r="E37" s="24">
        <f>SUM(E6:E36)</f>
        <v>-6000</v>
      </c>
      <c r="F37" s="24">
        <f>SUM(F6:F36)</f>
        <v>-167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1.91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-318.96999999999997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37228</v>
      </c>
      <c r="E41" s="14"/>
      <c r="F41" s="104">
        <f>+F40+F39</f>
        <v>-128244.43000000001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37228</v>
      </c>
      <c r="B47" s="32"/>
      <c r="C47" s="32"/>
      <c r="D47" s="365">
        <f>+F37</f>
        <v>-167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-38656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/>
      <c r="C9" s="24"/>
      <c r="D9" s="51"/>
      <c r="E9" s="24"/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0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/>
      <c r="C10" s="24"/>
      <c r="D10" s="51"/>
      <c r="E10" s="24"/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0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-7319</v>
      </c>
      <c r="C37" s="24">
        <f t="shared" si="1"/>
        <v>-1900</v>
      </c>
      <c r="D37" s="24">
        <f t="shared" si="1"/>
        <v>0</v>
      </c>
      <c r="E37" s="24">
        <f t="shared" si="1"/>
        <v>-75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5344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1.91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10207.039999999999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37228</v>
      </c>
      <c r="E41" s="14"/>
      <c r="O41" s="465"/>
      <c r="P41" s="104">
        <f>+P40+P39</f>
        <v>113063.18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37228</v>
      </c>
      <c r="B47" s="32"/>
      <c r="C47" s="32"/>
      <c r="D47" s="365">
        <f>+P37</f>
        <v>5344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48353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A40" sqref="A40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5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5">
      <c r="A9" s="10">
        <v>3</v>
      </c>
      <c r="B9" s="11"/>
      <c r="C9" s="11"/>
      <c r="D9" s="25">
        <f t="shared" ref="D9:D37" si="0">+C9-B9</f>
        <v>0</v>
      </c>
    </row>
    <row r="10" spans="1:4" x14ac:dyDescent="0.25">
      <c r="A10" s="10">
        <v>4</v>
      </c>
      <c r="B10" s="11"/>
      <c r="C10" s="11"/>
      <c r="D10" s="25">
        <f t="shared" si="0"/>
        <v>0</v>
      </c>
    </row>
    <row r="11" spans="1:4" x14ac:dyDescent="0.25">
      <c r="A11" s="10">
        <v>5</v>
      </c>
      <c r="B11" s="129"/>
      <c r="C11" s="11"/>
      <c r="D11" s="25">
        <f t="shared" si="0"/>
        <v>0</v>
      </c>
    </row>
    <row r="12" spans="1:4" x14ac:dyDescent="0.25">
      <c r="A12" s="10">
        <v>6</v>
      </c>
      <c r="B12" s="11"/>
      <c r="C12" s="11"/>
      <c r="D12" s="25">
        <f t="shared" si="0"/>
        <v>0</v>
      </c>
    </row>
    <row r="13" spans="1:4" x14ac:dyDescent="0.25">
      <c r="A13" s="10">
        <v>7</v>
      </c>
      <c r="B13" s="129"/>
      <c r="C13" s="11"/>
      <c r="D13" s="25">
        <f t="shared" si="0"/>
        <v>0</v>
      </c>
    </row>
    <row r="14" spans="1:4" x14ac:dyDescent="0.25">
      <c r="A14" s="10">
        <v>8</v>
      </c>
      <c r="B14" s="11"/>
      <c r="C14" s="11"/>
      <c r="D14" s="25">
        <f t="shared" si="0"/>
        <v>0</v>
      </c>
    </row>
    <row r="15" spans="1:4" x14ac:dyDescent="0.25">
      <c r="A15" s="10">
        <v>9</v>
      </c>
      <c r="B15" s="11"/>
      <c r="C15" s="11"/>
      <c r="D15" s="25">
        <f t="shared" si="0"/>
        <v>0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310230</v>
      </c>
      <c r="C38" s="11">
        <f>SUM(C7:C37)</f>
        <v>307890</v>
      </c>
      <c r="D38" s="11">
        <f>SUM(D7:D37)</f>
        <v>-2340</v>
      </c>
    </row>
    <row r="39" spans="1:8" x14ac:dyDescent="0.25">
      <c r="A39" s="26"/>
      <c r="C39" s="14"/>
      <c r="D39" s="106">
        <f>+summary!H3</f>
        <v>1.87</v>
      </c>
    </row>
    <row r="40" spans="1:8" x14ac:dyDescent="0.25">
      <c r="D40" s="138">
        <f>+D39*D38</f>
        <v>-4375.8</v>
      </c>
      <c r="H40">
        <v>20</v>
      </c>
    </row>
    <row r="41" spans="1:8" x14ac:dyDescent="0.25">
      <c r="A41" s="57">
        <v>37225</v>
      </c>
      <c r="C41" s="15"/>
      <c r="D41" s="539">
        <v>-23010</v>
      </c>
      <c r="H41">
        <v>530</v>
      </c>
    </row>
    <row r="42" spans="1:8" x14ac:dyDescent="0.25">
      <c r="A42" s="57">
        <v>37227</v>
      </c>
      <c r="D42" s="332">
        <f>+D41+D40</f>
        <v>-27385.8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152</v>
      </c>
      <c r="B46" s="32"/>
      <c r="C46" s="32"/>
      <c r="D46" s="32"/>
    </row>
    <row r="47" spans="1:8" x14ac:dyDescent="0.25">
      <c r="A47" s="49">
        <f>+A41</f>
        <v>37225</v>
      </c>
      <c r="B47" s="32"/>
      <c r="C47" s="32"/>
      <c r="D47" s="537">
        <v>-10969</v>
      </c>
    </row>
    <row r="48" spans="1:8" x14ac:dyDescent="0.25">
      <c r="A48" s="49">
        <f>+A42</f>
        <v>37227</v>
      </c>
      <c r="B48" s="32"/>
      <c r="C48" s="32"/>
      <c r="D48" s="365">
        <f>+D38</f>
        <v>-2340</v>
      </c>
    </row>
    <row r="49" spans="1:4" x14ac:dyDescent="0.25">
      <c r="A49" s="32"/>
      <c r="B49" s="32"/>
      <c r="C49" s="32"/>
      <c r="D49" s="14">
        <f>+D48+D47</f>
        <v>-13309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C31" sqref="C31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8.332031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5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5">
      <c r="A8" s="41">
        <v>4</v>
      </c>
      <c r="B8" s="11"/>
      <c r="C8" s="11"/>
      <c r="D8" s="11"/>
      <c r="E8" s="11"/>
      <c r="F8" s="11">
        <f t="shared" si="0"/>
        <v>0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5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5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5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5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5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5">
      <c r="A36" s="41"/>
      <c r="B36" s="11">
        <f>SUM(B5:B35)</f>
        <v>-31380</v>
      </c>
      <c r="C36" s="44">
        <f>SUM(C5:C35)</f>
        <v>-30000</v>
      </c>
      <c r="D36" s="43">
        <f>SUM(D5:D35)</f>
        <v>-41423</v>
      </c>
      <c r="E36" s="43">
        <f>SUM(E5:E35)</f>
        <v>-40952</v>
      </c>
      <c r="F36" s="11">
        <f>SUM(F5:F35)</f>
        <v>1851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5">
      <c r="A37" s="45"/>
      <c r="B37" s="32"/>
      <c r="C37" s="24">
        <f>+B36-C36</f>
        <v>-1380</v>
      </c>
      <c r="D37" s="24"/>
      <c r="E37" s="24">
        <f>+D36-E36</f>
        <v>-471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5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5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5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5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5">
      <c r="A42" s="32"/>
      <c r="B42" s="57">
        <v>37228</v>
      </c>
      <c r="C42" s="14"/>
      <c r="D42" s="50"/>
      <c r="E42" s="50"/>
      <c r="F42" s="51">
        <f>+F41+F36</f>
        <v>12099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5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5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5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5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5">
      <c r="A47" s="49">
        <f>+B41</f>
        <v>37225</v>
      </c>
      <c r="B47" s="32"/>
      <c r="C47" s="32"/>
      <c r="D47" s="561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5">
      <c r="A48" s="49">
        <f>+B42</f>
        <v>37228</v>
      </c>
      <c r="B48" s="32"/>
      <c r="C48" s="32"/>
      <c r="D48" s="394">
        <f>+F36*'by type_area'!J4</f>
        <v>3535.41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5">
      <c r="A49" s="32"/>
      <c r="B49" s="32"/>
      <c r="C49" s="32"/>
      <c r="D49" s="202">
        <f>+D48+D47</f>
        <v>-58200.59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5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5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5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5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5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5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5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5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5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5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5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5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5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5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5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5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5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5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5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5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5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5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5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5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5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5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5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5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5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5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5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5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5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5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5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5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5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5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5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5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5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5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5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5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5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5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5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5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5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5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5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5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5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5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5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5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5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5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5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5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5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5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5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5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5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5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5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5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5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5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5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5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5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5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5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5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5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5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5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5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5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5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5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5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5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5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5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5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5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5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5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5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5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5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5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5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5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5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5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5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5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5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5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5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5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5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5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5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5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5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5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5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5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5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5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5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5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5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5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5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5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5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5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5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5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5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5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5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5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5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5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5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5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5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5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5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5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5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5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5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5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5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5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5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5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5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5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5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5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5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5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5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5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5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5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5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5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5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5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5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5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5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5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5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5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5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5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5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5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5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5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5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5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5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5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A41" sqref="A4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5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5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5">
      <c r="A7" s="10">
        <v>4</v>
      </c>
      <c r="B7" s="129"/>
      <c r="C7" s="11"/>
      <c r="D7" s="25">
        <f t="shared" si="0"/>
        <v>0</v>
      </c>
    </row>
    <row r="8" spans="1:4" x14ac:dyDescent="0.25">
      <c r="A8" s="10">
        <v>5</v>
      </c>
      <c r="B8" s="129"/>
      <c r="C8" s="11"/>
      <c r="D8" s="25">
        <f t="shared" si="0"/>
        <v>0</v>
      </c>
    </row>
    <row r="9" spans="1:4" x14ac:dyDescent="0.25">
      <c r="A9" s="10">
        <v>6</v>
      </c>
      <c r="B9" s="129"/>
      <c r="C9" s="11"/>
      <c r="D9" s="25">
        <f t="shared" si="0"/>
        <v>0</v>
      </c>
    </row>
    <row r="10" spans="1:4" x14ac:dyDescent="0.25">
      <c r="A10" s="10">
        <v>7</v>
      </c>
      <c r="B10" s="129"/>
      <c r="C10" s="11"/>
      <c r="D10" s="25">
        <f t="shared" si="0"/>
        <v>0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-633586</v>
      </c>
      <c r="C35" s="11">
        <f>SUM(C4:C34)</f>
        <v>-630179</v>
      </c>
      <c r="D35" s="11">
        <f>SUM(D4:D34)</f>
        <v>3407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7">
        <v>37225</v>
      </c>
      <c r="D38" s="51">
        <v>74202</v>
      </c>
    </row>
    <row r="39" spans="1:30" x14ac:dyDescent="0.25">
      <c r="A39" s="12"/>
      <c r="D39" s="51"/>
    </row>
    <row r="40" spans="1:30" x14ac:dyDescent="0.25">
      <c r="A40" s="247">
        <v>37228</v>
      </c>
      <c r="D40" s="51">
        <f>+D38+D35</f>
        <v>77609</v>
      </c>
    </row>
    <row r="41" spans="1:30" x14ac:dyDescent="0.25">
      <c r="D41" s="248"/>
    </row>
    <row r="42" spans="1:30" x14ac:dyDescent="0.25">
      <c r="D42" s="248"/>
    </row>
    <row r="43" spans="1:30" ht="15.6" x14ac:dyDescent="0.3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153</v>
      </c>
      <c r="B44" s="32"/>
      <c r="C44" s="32"/>
      <c r="D44" s="562"/>
      <c r="K44"/>
    </row>
    <row r="45" spans="1:30" x14ac:dyDescent="0.25">
      <c r="A45" s="49">
        <f>+A38</f>
        <v>37225</v>
      </c>
      <c r="B45" s="32"/>
      <c r="C45" s="32"/>
      <c r="D45" s="563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37228</v>
      </c>
      <c r="B46" s="32"/>
      <c r="C46" s="32"/>
      <c r="D46" s="394">
        <f>+D35*'by type_area'!J4</f>
        <v>6507.37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53005.37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37" sqref="A3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5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5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5">
      <c r="A7" s="10">
        <v>4</v>
      </c>
      <c r="B7" s="11"/>
      <c r="C7" s="11"/>
      <c r="D7" s="11"/>
      <c r="E7" s="11"/>
      <c r="F7" s="25">
        <f t="shared" si="0"/>
        <v>0</v>
      </c>
      <c r="H7" s="10"/>
      <c r="I7" s="11"/>
      <c r="K7" s="25"/>
    </row>
    <row r="8" spans="1:11" x14ac:dyDescent="0.25">
      <c r="A8" s="10">
        <v>5</v>
      </c>
      <c r="B8" s="129"/>
      <c r="C8" s="11"/>
      <c r="D8" s="11"/>
      <c r="E8" s="11"/>
      <c r="F8" s="25">
        <f t="shared" si="0"/>
        <v>0</v>
      </c>
      <c r="H8" s="10"/>
      <c r="I8" s="11"/>
    </row>
    <row r="9" spans="1:11" x14ac:dyDescent="0.25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5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5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5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5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-2134468</v>
      </c>
      <c r="C35" s="11">
        <f>SUM(C4:C34)</f>
        <v>-2141674</v>
      </c>
      <c r="D35" s="11">
        <f>SUM(D4:D34)</f>
        <v>0</v>
      </c>
      <c r="E35" s="11">
        <f>SUM(E4:E34)</f>
        <v>0</v>
      </c>
      <c r="F35" s="11">
        <f>SUM(F4:F34)</f>
        <v>-7206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37225</v>
      </c>
      <c r="D38" s="248"/>
      <c r="E38" s="248"/>
      <c r="F38" s="564">
        <v>170134</v>
      </c>
      <c r="G38" s="248"/>
    </row>
    <row r="39" spans="1:45" x14ac:dyDescent="0.25">
      <c r="A39" s="2"/>
      <c r="D39" s="248"/>
      <c r="E39" s="248"/>
      <c r="F39" s="51"/>
      <c r="G39" s="248"/>
    </row>
    <row r="40" spans="1:45" x14ac:dyDescent="0.25">
      <c r="A40" s="57">
        <v>37228</v>
      </c>
      <c r="D40" s="248"/>
      <c r="E40" s="248"/>
      <c r="F40" s="51">
        <f>+F38+F35</f>
        <v>162928</v>
      </c>
      <c r="G40" s="248"/>
    </row>
    <row r="41" spans="1:45" x14ac:dyDescent="0.25">
      <c r="D41" s="248"/>
      <c r="E41" s="248"/>
      <c r="F41" s="248"/>
      <c r="G41" s="248"/>
    </row>
    <row r="42" spans="1:45" x14ac:dyDescent="0.25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6" x14ac:dyDescent="0.3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5">
      <c r="A44" s="32" t="s">
        <v>153</v>
      </c>
      <c r="B44" s="32"/>
      <c r="C44" s="32"/>
      <c r="D44" s="562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5">
      <c r="A45" s="49">
        <f>+A38</f>
        <v>37225</v>
      </c>
      <c r="B45" s="32"/>
      <c r="C45" s="32"/>
      <c r="D45" s="563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5">
      <c r="A46" s="49">
        <f>+A40</f>
        <v>37228</v>
      </c>
      <c r="B46" s="32"/>
      <c r="C46" s="32"/>
      <c r="D46" s="565">
        <f>+F35*'by type_area'!J4</f>
        <v>-13763.46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5">
      <c r="A47" s="32"/>
      <c r="B47" s="32"/>
      <c r="C47" s="32"/>
      <c r="D47" s="561">
        <f>+D46+D45</f>
        <v>466007.54</v>
      </c>
      <c r="E47" s="248"/>
      <c r="F47" s="566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5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5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5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5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5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5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5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5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5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5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5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5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5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5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5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5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5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5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5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5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5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5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5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9" sqref="E3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3.2" x14ac:dyDescent="0.25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3.2" x14ac:dyDescent="0.25">
      <c r="A6" s="41">
        <v>3</v>
      </c>
      <c r="B6" s="11">
        <v>-4536</v>
      </c>
      <c r="C6" s="11">
        <v>-4260</v>
      </c>
      <c r="D6" s="11"/>
      <c r="E6" s="11"/>
      <c r="F6" s="11"/>
      <c r="G6" s="11"/>
      <c r="H6" s="11">
        <f t="shared" si="0"/>
        <v>276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3.2" x14ac:dyDescent="0.25">
      <c r="A7" s="41">
        <v>4</v>
      </c>
      <c r="B7" s="11"/>
      <c r="C7" s="11"/>
      <c r="D7" s="129"/>
      <c r="E7" s="11"/>
      <c r="F7" s="11"/>
      <c r="G7" s="11"/>
      <c r="H7" s="11">
        <f t="shared" si="0"/>
        <v>0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5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-14014</v>
      </c>
      <c r="C35" s="44">
        <f t="shared" si="3"/>
        <v>-12780</v>
      </c>
      <c r="D35" s="11">
        <f t="shared" si="3"/>
        <v>0</v>
      </c>
      <c r="E35" s="44">
        <f t="shared" si="3"/>
        <v>0</v>
      </c>
      <c r="F35" s="11">
        <f t="shared" si="3"/>
        <v>0</v>
      </c>
      <c r="G35" s="11">
        <f t="shared" si="3"/>
        <v>0</v>
      </c>
      <c r="H35" s="11">
        <f t="shared" si="3"/>
        <v>1234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2356.94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7">
        <v>37225</v>
      </c>
      <c r="F38" s="562"/>
      <c r="G38" s="270"/>
      <c r="H38" s="568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37228</v>
      </c>
      <c r="F39" s="562"/>
      <c r="G39" s="562"/>
      <c r="H39" s="332">
        <f>+H38+H37</f>
        <v>-118780.06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9"/>
      <c r="F40" s="268"/>
      <c r="G40" s="569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9"/>
      <c r="F41" s="268"/>
      <c r="G41" s="569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37228</v>
      </c>
      <c r="E47" s="536">
        <f>+H35</f>
        <v>1234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117098</v>
      </c>
      <c r="F48" s="129"/>
      <c r="G48" s="129"/>
      <c r="H48" s="129"/>
      <c r="I48" s="267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570"/>
      <c r="F49" s="129"/>
      <c r="G49" s="129"/>
      <c r="H49" s="129"/>
      <c r="I49" s="571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C38" sqref="C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>
        <v>-175839</v>
      </c>
      <c r="C5" s="11">
        <v>-179887</v>
      </c>
      <c r="D5" s="11"/>
      <c r="E5" s="11"/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>
        <v>-210049</v>
      </c>
      <c r="C6" s="11">
        <v>-207310</v>
      </c>
      <c r="D6" s="11"/>
      <c r="E6" s="11"/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v>-180463</v>
      </c>
      <c r="C7" s="129">
        <v>-196959</v>
      </c>
      <c r="D7" s="11"/>
      <c r="E7" s="129"/>
      <c r="F7" s="11"/>
      <c r="G7" s="11"/>
      <c r="H7" s="24">
        <f t="shared" si="0"/>
        <v>-16496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/>
      <c r="E8" s="129"/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/>
      <c r="E9" s="11"/>
      <c r="F9" s="11"/>
      <c r="G9" s="11"/>
      <c r="H9" s="24">
        <f t="shared" si="0"/>
        <v>0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-566351</v>
      </c>
      <c r="C36" s="11">
        <f t="shared" si="15"/>
        <v>-584156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-17805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-17805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37225</v>
      </c>
      <c r="B38" s="2" t="s">
        <v>46</v>
      </c>
      <c r="C38" s="515">
        <v>64210</v>
      </c>
      <c r="D38" s="333"/>
      <c r="E38" s="514">
        <v>-103865</v>
      </c>
      <c r="F38" s="24"/>
      <c r="G38" s="24"/>
      <c r="H38" s="238">
        <f>+C38+E38+G38</f>
        <v>-39655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37228</v>
      </c>
      <c r="B39" s="2" t="s">
        <v>46</v>
      </c>
      <c r="C39" s="131">
        <f>+C38+C37</f>
        <v>46405</v>
      </c>
      <c r="D39" s="257"/>
      <c r="E39" s="131">
        <f>+E38+E37</f>
        <v>-103865</v>
      </c>
      <c r="F39" s="257"/>
      <c r="G39" s="131"/>
      <c r="H39" s="131">
        <f>+H38+H36</f>
        <v>-57460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37228</v>
      </c>
      <c r="B45" s="32"/>
      <c r="C45" s="47">
        <f>+C37*summary!H4</f>
        <v>-34007.549999999996</v>
      </c>
      <c r="D45" s="207"/>
      <c r="E45" s="396">
        <f>+E37*summary!H3</f>
        <v>0</v>
      </c>
      <c r="F45" s="47">
        <f>+E45+C45</f>
        <v>-34007.549999999996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-1617088.55</v>
      </c>
      <c r="D46" s="207"/>
      <c r="E46" s="396">
        <v>925707</v>
      </c>
      <c r="F46" s="47">
        <f>+E46+C46</f>
        <v>-691381.55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2001-12-05T21:15:19Z</cp:lastPrinted>
  <dcterms:created xsi:type="dcterms:W3CDTF">2000-03-28T16:52:23Z</dcterms:created>
  <dcterms:modified xsi:type="dcterms:W3CDTF">2023-09-10T15:12:56Z</dcterms:modified>
</cp:coreProperties>
</file>