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0" localSheetId="1">'GRMS Detail'!$A$7:$I$73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I1" i="18" l="1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H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H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H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H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H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H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H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H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H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H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H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H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H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H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H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H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H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H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H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H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H73" i="18"/>
  <c r="AH74" i="18"/>
  <c r="AH75" i="18"/>
  <c r="AH76" i="18"/>
  <c r="AH77" i="18"/>
  <c r="AH78" i="18"/>
  <c r="AH79" i="18"/>
  <c r="AH80" i="18"/>
  <c r="AH81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97" i="18"/>
  <c r="AH98" i="18"/>
  <c r="AH99" i="18"/>
  <c r="AH100" i="18"/>
  <c r="AH101" i="18"/>
  <c r="AH102" i="18"/>
  <c r="AH103" i="18"/>
  <c r="AH104" i="18"/>
  <c r="AH105" i="18"/>
  <c r="AH106" i="18"/>
  <c r="AH107" i="18"/>
  <c r="AH108" i="18"/>
  <c r="AH109" i="18"/>
  <c r="AH110" i="18"/>
  <c r="AH111" i="18"/>
  <c r="AH112" i="18"/>
  <c r="AH113" i="18"/>
  <c r="AH114" i="18"/>
  <c r="AH115" i="18"/>
  <c r="AH116" i="18"/>
  <c r="AH117" i="18"/>
  <c r="AH118" i="18"/>
  <c r="AH119" i="18"/>
  <c r="AH120" i="18"/>
  <c r="AH121" i="18"/>
  <c r="AH122" i="18"/>
  <c r="AH123" i="18"/>
  <c r="AH124" i="18"/>
  <c r="AH125" i="18"/>
  <c r="AH126" i="18"/>
  <c r="AH127" i="18"/>
  <c r="AH128" i="18"/>
  <c r="AH129" i="18"/>
  <c r="AH130" i="18"/>
  <c r="AH131" i="18"/>
  <c r="AH132" i="18"/>
  <c r="AH133" i="18"/>
  <c r="AH134" i="18"/>
  <c r="AH135" i="18"/>
  <c r="AH136" i="18"/>
  <c r="AH137" i="18"/>
  <c r="AH138" i="18"/>
  <c r="AH139" i="18"/>
  <c r="AH140" i="18"/>
  <c r="AH141" i="18"/>
  <c r="AH142" i="18"/>
  <c r="AH143" i="18"/>
  <c r="AH144" i="18"/>
  <c r="AH145" i="18"/>
  <c r="AH146" i="18"/>
  <c r="AH147" i="18"/>
  <c r="AH148" i="18"/>
  <c r="AH149" i="18"/>
  <c r="AH150" i="18"/>
  <c r="AH151" i="18"/>
  <c r="AH152" i="18"/>
  <c r="AH153" i="18"/>
  <c r="AH154" i="18"/>
  <c r="AH155" i="18"/>
  <c r="AH156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3" name="Connection2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4" name="Connection3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<sst xmlns="http://schemas.openxmlformats.org/spreadsheetml/2006/main" count="1061" uniqueCount="123">
  <si>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</si>
  <si>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</si>
  <si>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</si>
  <si>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</si>
  <si>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</si>
  <si>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</si>
  <si>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</si>
  <si>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</si>
  <si>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</si>
  <si>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</si>
  <si>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</si>
  <si>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</si>
  <si>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</si>
  <si>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</si>
  <si>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</si>
  <si>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</si>
  <si>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</si>
  <si>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</si>
  <si>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</si>
  <si>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</si>
  <si>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</si>
  <si>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</si>
  <si>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</si>
  <si>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</si>
  <si>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</si>
  <si>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</si>
  <si>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</si>
  <si>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</si>
  <si>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</si>
  <si>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</si>
  <si>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</si>
  <si>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</si>
  <si>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</si>
  <si>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</si>
  <si>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</si>
  <si>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</si>
  <si>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</si>
  <si>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</si>
  <si>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</si>
  <si>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</si>
  <si>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</si>
  <si>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</si>
  <si>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</si>
  <si>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</si>
  <si>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</si>
  <si>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</si>
  <si>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</si>
  <si>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GD-AECOUS-DAILY</t>
  </si>
  <si>
    <t>GD-NWPL_ROCKY_M</t>
  </si>
  <si>
    <t>GDP-CHI.GATE</t>
  </si>
  <si>
    <t>Maximum</t>
  </si>
  <si>
    <t>M</t>
  </si>
  <si>
    <t>INTRA-CAND-EAST-PHY</t>
  </si>
  <si>
    <t>CHIPPAWA/IM</t>
  </si>
  <si>
    <t>GDP-DAWN</t>
  </si>
  <si>
    <t>Minimum</t>
  </si>
  <si>
    <t>CORNWALL/IM</t>
  </si>
  <si>
    <t>GDP-HEHUB</t>
  </si>
  <si>
    <t>Derived</t>
  </si>
  <si>
    <t>PRICE</t>
  </si>
  <si>
    <t>BASIS</t>
  </si>
  <si>
    <t>GD</t>
  </si>
  <si>
    <t>DAWN/IM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</si>
  <si>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</si>
  <si>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</si>
  <si>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</si>
  <si>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</si>
  <si>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</si>
  <si>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</si>
  <si>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</si>
  <si>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</si>
  <si>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</si>
  <si>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</si>
  <si>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</si>
  <si>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</si>
  <si>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</si>
  <si>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</si>
  <si>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</si>
  <si>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</si>
  <si>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</si>
  <si>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</si>
  <si>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</si>
  <si>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</si>
  <si>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</si>
  <si>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</si>
  <si>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</si>
  <si>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</si>
  <si>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</si>
  <si>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</si>
  <si>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</si>
  <si>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</si>
  <si>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</si>
  <si>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</si>
  <si>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</si>
  <si>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</si>
  <si>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</si>
  <si>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</si>
  <si>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</si>
  <si>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</si>
  <si>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</si>
  <si>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</si>
  <si>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</si>
  <si>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</si>
  <si>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</si>
  <si>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</si>
  <si>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</si>
  <si>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</si>
  <si>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</si>
  <si>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</si>
  <si>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</si>
  <si>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</si>
  <si>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</si>
  <si>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</si>
  <si>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</si>
  <si>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</si>
  <si>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</si>
  <si>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</si>
  <si>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</si>
  <si>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</si>
  <si>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>FT-CAND-OP-GD-GDL</t>
  </si>
  <si>
    <t>GDP-NTHWST/CANB</t>
  </si>
  <si>
    <t>INTRA-CAND-BC-PRC</t>
  </si>
  <si>
    <t>IF-NTHWST/CANB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</si>
</sst>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8" fontId="2" fillId="0" borderId="0" xfId="1" applyNumberFormat="1" applyFont="1"/>
    <xf numFmtId="167" fontId="2" fillId="0" borderId="0" xfId="1" applyNumberFormat="1" applyFont="1" applyFill="1"/>
    <xf numFmtId="43" fontId="2" fillId="0" borderId="0" xfId="1" applyFont="1" applyFill="1"/>
    <xf numFmtId="167" fontId="2" fillId="0" borderId="0" xfId="1" applyNumberFormat="1" applyFont="1"/>
    <xf numFmtId="167" fontId="2" fillId="5" borderId="0" xfId="1" applyNumberFormat="1" applyFont="1" applyFill="1"/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Border="1"/>
    <xf numFmtId="173" fontId="0" fillId="0" borderId="0" xfId="0" applyNumberFormat="1"/>
    <xf numFmtId="0" fontId="0" fillId="0" borderId="0" xfId="0" applyNumberFormat="1"/>
    <xf numFmtId="0" fontId="8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4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rint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QUERY2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3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9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10" backgroundRefresh="0" growShrinkType="insertClear" fillFormulas="1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7" sqref="A7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36696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3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5">
      <c r="A12" s="64" t="s">
        <v>28</v>
      </c>
      <c r="B12" s="23"/>
      <c r="C12" s="3" t="s">
        <v>29</v>
      </c>
      <c r="D12" s="3" t="s">
        <v>30</v>
      </c>
      <c r="E12" s="65">
        <v>47.2</v>
      </c>
      <c r="F12" s="75"/>
      <c r="G12" s="67">
        <v>0</v>
      </c>
      <c r="H12" s="23"/>
      <c r="I12" s="65">
        <v>-365.4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-318.2</v>
      </c>
      <c r="AJ12" s="61"/>
      <c r="AK12" s="48">
        <v>-318.2</v>
      </c>
      <c r="AL12"/>
      <c r="AM12" s="48">
        <v>0</v>
      </c>
      <c r="AN12" s="74"/>
      <c r="AO12" s="61">
        <v>-318.2</v>
      </c>
      <c r="AQ12" s="26">
        <v>84.8</v>
      </c>
    </row>
    <row r="13" spans="1:44" ht="12.75" customHeight="1" x14ac:dyDescent="0.25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5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5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5">
      <c r="A16" s="64" t="s">
        <v>18</v>
      </c>
      <c r="B16" s="23"/>
      <c r="C16" s="3" t="s">
        <v>29</v>
      </c>
      <c r="D16" s="3" t="s">
        <v>19</v>
      </c>
      <c r="E16" s="48">
        <v>167.86517000000001</v>
      </c>
      <c r="F16" s="38"/>
      <c r="G16" s="76">
        <v>0</v>
      </c>
      <c r="H16" s="23"/>
      <c r="I16" s="48">
        <v>12.135540000000001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180.00071</v>
      </c>
      <c r="AJ16" s="61"/>
      <c r="AK16" s="48">
        <v>193.4</v>
      </c>
      <c r="AL16"/>
      <c r="AM16" s="48">
        <v>-13.399290000000008</v>
      </c>
      <c r="AN16" s="74"/>
      <c r="AO16" s="61">
        <v>180.00071</v>
      </c>
      <c r="AP16" s="28"/>
      <c r="AQ16" s="26">
        <v>-16.99929000000002</v>
      </c>
      <c r="AR16" s="29"/>
    </row>
    <row r="17" spans="1:44" ht="12.75" customHeight="1" x14ac:dyDescent="0.25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5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5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-118.7808</v>
      </c>
      <c r="J19" s="23">
        <v>0</v>
      </c>
      <c r="K19" s="48">
        <v>410.73622</v>
      </c>
      <c r="L19" s="23">
        <v>0</v>
      </c>
      <c r="M19" s="48">
        <v>153.06662</v>
      </c>
      <c r="N19" s="23">
        <v>0</v>
      </c>
      <c r="O19" s="48">
        <v>95.264300000000006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540.28634</v>
      </c>
      <c r="AJ19" s="61"/>
      <c r="AK19" s="48">
        <v>101.9</v>
      </c>
      <c r="AL19"/>
      <c r="AM19" s="48">
        <v>438.38634000000002</v>
      </c>
      <c r="AN19" s="74"/>
      <c r="AO19" s="61">
        <v>540.28634</v>
      </c>
      <c r="AP19" s="28"/>
      <c r="AQ19" s="26">
        <v>340.88634000000002</v>
      </c>
      <c r="AR19" s="29"/>
    </row>
    <row r="20" spans="1:44" ht="12.75" customHeight="1" x14ac:dyDescent="0.3">
      <c r="A20" s="50" t="s">
        <v>10</v>
      </c>
      <c r="B20" s="23"/>
      <c r="E20" s="68">
        <v>215.06517000000002</v>
      </c>
      <c r="F20" s="77"/>
      <c r="G20" s="68">
        <v>0</v>
      </c>
      <c r="H20" s="23"/>
      <c r="I20" s="68">
        <v>-472.04525999999998</v>
      </c>
      <c r="J20" s="23"/>
      <c r="K20" s="68">
        <v>410.73622</v>
      </c>
      <c r="L20" s="23"/>
      <c r="M20" s="68">
        <v>153.06662</v>
      </c>
      <c r="N20" s="23"/>
      <c r="O20" s="68">
        <v>95.264300000000006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402.08705000000003</v>
      </c>
      <c r="AJ20" s="61"/>
      <c r="AK20" s="68">
        <v>-22.9</v>
      </c>
      <c r="AL20"/>
      <c r="AM20" s="68">
        <v>424.98705000000001</v>
      </c>
      <c r="AN20" s="74"/>
      <c r="AO20" s="69">
        <v>402.08704999999998</v>
      </c>
      <c r="AP20" s="38"/>
      <c r="AQ20" s="68">
        <v>408.68705</v>
      </c>
      <c r="AR20" s="59"/>
    </row>
    <row r="21" spans="1:44" ht="12.75" customHeight="1" x14ac:dyDescent="0.25">
      <c r="A21" s="10" t="s">
        <v>24</v>
      </c>
      <c r="E21" s="2">
        <v>-13.734829999999988</v>
      </c>
      <c r="G21" s="2">
        <v>0</v>
      </c>
      <c r="I21" s="2">
        <v>226.95474000000002</v>
      </c>
      <c r="K21" s="2">
        <v>176.43621999999999</v>
      </c>
      <c r="M21" s="2">
        <v>40.966620000000006</v>
      </c>
      <c r="O21" s="2">
        <v>-5.6356999999999999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424.98705000000001</v>
      </c>
    </row>
    <row r="22" spans="1:44" ht="12.75" customHeight="1" x14ac:dyDescent="0.25"/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6"/>
  <sheetViews>
    <sheetView topLeftCell="H2" workbookViewId="0">
      <selection activeCell="I19" sqref="I19:I20"/>
    </sheetView>
  </sheetViews>
  <sheetFormatPr defaultRowHeight="13.2" x14ac:dyDescent="0.25"/>
  <cols>
    <col min="1" max="1" width="17.5546875" customWidth="1"/>
    <col min="2" max="2" width="15.88671875" customWidth="1"/>
    <col min="3" max="3" width="17.5546875" customWidth="1"/>
    <col min="4" max="4" width="25" customWidth="1"/>
    <col min="5" max="5" width="17" customWidth="1"/>
    <col min="6" max="6" width="13.88671875" customWidth="1"/>
    <col min="7" max="7" width="19.5546875" customWidth="1"/>
    <col min="8" max="8" width="48" customWidth="1"/>
    <col min="9" max="9" width="26.5546875" customWidth="1"/>
    <col min="10" max="10" width="31.33203125" customWidth="1"/>
    <col min="11" max="11" width="21.88671875" customWidth="1"/>
    <col min="12" max="12" width="20.109375" customWidth="1"/>
    <col min="13" max="13" width="11.6640625" customWidth="1"/>
    <col min="14" max="14" width="18" customWidth="1"/>
    <col min="15" max="16" width="17.5546875" customWidth="1"/>
    <col min="17" max="21" width="13.33203125" customWidth="1"/>
    <col min="22" max="22" width="18.44140625" customWidth="1"/>
    <col min="23" max="23" width="20.44140625" customWidth="1"/>
    <col min="24" max="25" width="20" customWidth="1"/>
    <col min="29" max="30" width="17.5546875" customWidth="1"/>
    <col min="31" max="31" width="25" customWidth="1"/>
    <col min="32" max="32" width="20.5546875" customWidth="1"/>
    <col min="34" max="34" width="56.44140625" customWidth="1"/>
    <col min="35" max="35" width="17.5546875" customWidth="1"/>
  </cols>
  <sheetData>
    <row r="1" spans="1:37" ht="13.8" x14ac:dyDescent="0.3">
      <c r="A1" s="83"/>
      <c r="H1" s="84" t="s">
        <v>21</v>
      </c>
      <c r="I1" s="78">
        <f ca="1">SUMIF(O$8:O$39,H1,I$8:I$39)</f>
        <v>0</v>
      </c>
      <c r="J1" s="78">
        <f ca="1">SUMIF(O$8:O$39,H1,J$8:J$39)</f>
        <v>0</v>
      </c>
      <c r="AC1" t="s">
        <v>36</v>
      </c>
      <c r="AD1" t="s">
        <v>37</v>
      </c>
      <c r="AE1" t="s">
        <v>38</v>
      </c>
      <c r="AF1" t="s">
        <v>39</v>
      </c>
      <c r="AH1" t="s">
        <v>40</v>
      </c>
      <c r="AI1" t="s">
        <v>41</v>
      </c>
      <c r="AJ1" t="s">
        <v>42</v>
      </c>
      <c r="AK1" t="s">
        <v>43</v>
      </c>
    </row>
    <row r="2" spans="1:37" ht="13.8" x14ac:dyDescent="0.3">
      <c r="C2" s="85"/>
      <c r="H2" s="84" t="s">
        <v>20</v>
      </c>
      <c r="I2" s="78">
        <f ca="1">SUMIF(O$8:O$39,H2,I$8:I$39)</f>
        <v>0</v>
      </c>
      <c r="J2" s="78">
        <f ca="1">SUMIF(O$8:O$39,H2,J$8:J$39)</f>
        <v>0</v>
      </c>
      <c r="AC2" s="86">
        <v>36033</v>
      </c>
      <c r="AD2" s="87" t="s">
        <v>44</v>
      </c>
      <c r="AE2" s="87" t="s">
        <v>45</v>
      </c>
      <c r="AF2" s="87" t="s">
        <v>46</v>
      </c>
      <c r="AG2" t="s">
        <v>19</v>
      </c>
      <c r="AH2" t="str">
        <f t="shared" ref="AH2:AH30" si="0">CONCATENATE(AE2,AF2)</f>
        <v>INTRA-CAND-BC-GD-GDLGD-CGPR-AECO/AV</v>
      </c>
      <c r="AI2" s="87" t="s">
        <v>47</v>
      </c>
      <c r="AJ2" s="79">
        <v>-0.2</v>
      </c>
    </row>
    <row r="3" spans="1:37" ht="13.8" x14ac:dyDescent="0.3">
      <c r="A3" s="88" t="str">
        <f ca="1">IF(A4=A5,"OK","ERROR")</f>
        <v>OK</v>
      </c>
      <c r="H3" s="84" t="s">
        <v>19</v>
      </c>
      <c r="I3" s="78">
        <f ca="1">SUMIF(O$8:O$39,H3,I$8:I$39)</f>
        <v>296651</v>
      </c>
      <c r="J3" s="78">
        <f ca="1">SUMIF(O$8:O$39,H3,J$8:J$39)</f>
        <v>-50864.200000000004</v>
      </c>
      <c r="AC3" s="86">
        <v>36033</v>
      </c>
      <c r="AD3" s="87" t="s">
        <v>44</v>
      </c>
      <c r="AE3" s="87" t="s">
        <v>45</v>
      </c>
      <c r="AF3" s="87" t="s">
        <v>48</v>
      </c>
      <c r="AG3" t="s">
        <v>19</v>
      </c>
      <c r="AH3" t="str">
        <f t="shared" si="0"/>
        <v>INTRA-CAND-BC-GD-GDLGD-NWPL_ROCKY_M</v>
      </c>
      <c r="AI3" s="87" t="s">
        <v>49</v>
      </c>
      <c r="AJ3" s="79">
        <v>-0.2</v>
      </c>
    </row>
    <row r="4" spans="1:37" ht="13.8" x14ac:dyDescent="0.3">
      <c r="A4" s="89">
        <f ca="1">MAX(A7:A39)</f>
        <v>36696</v>
      </c>
      <c r="B4" t="s">
        <v>50</v>
      </c>
      <c r="H4" s="84" t="s">
        <v>51</v>
      </c>
      <c r="I4" s="78">
        <f ca="1">SUMIF(E$8:E$39,H4,I$8:I$39)</f>
        <v>-3760418</v>
      </c>
      <c r="J4" s="78">
        <f ca="1">SUMIF(O$8:O$39,H4,J$8:J$39)</f>
        <v>0</v>
      </c>
      <c r="AC4" s="86">
        <v>36033</v>
      </c>
      <c r="AD4" s="87" t="s">
        <v>44</v>
      </c>
      <c r="AE4" s="87" t="s">
        <v>52</v>
      </c>
      <c r="AF4" s="87" t="s">
        <v>53</v>
      </c>
      <c r="AG4" t="s">
        <v>30</v>
      </c>
      <c r="AH4" t="str">
        <f t="shared" si="0"/>
        <v>INTRA-CAND-EAST-PHYCHIPPAWA/IM</v>
      </c>
      <c r="AI4" s="87" t="s">
        <v>54</v>
      </c>
      <c r="AJ4" s="79">
        <v>-0.2</v>
      </c>
      <c r="AK4" s="79">
        <v>0.8</v>
      </c>
    </row>
    <row r="5" spans="1:37" x14ac:dyDescent="0.25">
      <c r="A5" s="89">
        <f ca="1">MIN(A7:A39)</f>
        <v>36696</v>
      </c>
      <c r="B5" t="s">
        <v>55</v>
      </c>
      <c r="H5" s="90">
        <f ca="1">MAX(H7:H39)</f>
        <v>36800</v>
      </c>
      <c r="I5" s="78">
        <f ca="1">SUBTOTAL(9,I7:I39)</f>
        <v>-1132217</v>
      </c>
      <c r="J5" s="78">
        <f ca="1">SUBTOTAL(9,J7:J39)</f>
        <v>-348021.3</v>
      </c>
      <c r="K5" s="78"/>
      <c r="L5" s="80"/>
      <c r="M5" s="81">
        <f ca="1">SUBTOTAL(9,M7:M39)</f>
        <v>-113.2217</v>
      </c>
      <c r="N5" s="81">
        <f ca="1">SUBTOTAL(9,N7:N39)</f>
        <v>-34.802129999999991</v>
      </c>
      <c r="AC5" s="86">
        <v>36033</v>
      </c>
      <c r="AD5" s="87" t="s">
        <v>44</v>
      </c>
      <c r="AE5" s="87" t="s">
        <v>52</v>
      </c>
      <c r="AF5" s="87" t="s">
        <v>56</v>
      </c>
      <c r="AG5" t="s">
        <v>30</v>
      </c>
      <c r="AH5" t="str">
        <f t="shared" si="0"/>
        <v>INTRA-CAND-EAST-PHYCORNWALL/IM</v>
      </c>
      <c r="AI5" s="87" t="s">
        <v>57</v>
      </c>
      <c r="AJ5" s="79">
        <v>1.1000000000000001</v>
      </c>
      <c r="AK5" s="79">
        <v>0.7</v>
      </c>
    </row>
    <row r="6" spans="1:37" x14ac:dyDescent="0.25">
      <c r="H6" s="91"/>
      <c r="I6" s="81"/>
      <c r="J6" s="81"/>
      <c r="K6" s="81"/>
      <c r="M6" s="78">
        <v>10000</v>
      </c>
      <c r="O6" s="92" t="s">
        <v>58</v>
      </c>
      <c r="Q6" s="92" t="s">
        <v>59</v>
      </c>
      <c r="R6" s="92" t="s">
        <v>60</v>
      </c>
      <c r="S6" s="92" t="s">
        <v>30</v>
      </c>
      <c r="T6" s="92" t="s">
        <v>61</v>
      </c>
      <c r="U6" s="92"/>
      <c r="AC6" s="86">
        <v>36033</v>
      </c>
      <c r="AD6" s="87" t="s">
        <v>44</v>
      </c>
      <c r="AE6" s="87" t="s">
        <v>52</v>
      </c>
      <c r="AF6" s="87" t="s">
        <v>62</v>
      </c>
      <c r="AG6" t="s">
        <v>30</v>
      </c>
      <c r="AH6" t="str">
        <f t="shared" si="0"/>
        <v>INTRA-CAND-EAST-PHYDAWN/IM</v>
      </c>
      <c r="AI6" s="87" t="s">
        <v>63</v>
      </c>
      <c r="AJ6" s="79">
        <v>0.7</v>
      </c>
    </row>
    <row r="7" spans="1:37" x14ac:dyDescent="0.25">
      <c r="A7" t="s">
        <v>36</v>
      </c>
      <c r="B7" t="s">
        <v>37</v>
      </c>
      <c r="C7" t="s">
        <v>64</v>
      </c>
      <c r="D7" t="s">
        <v>38</v>
      </c>
      <c r="E7" t="s">
        <v>65</v>
      </c>
      <c r="F7" t="s">
        <v>66</v>
      </c>
      <c r="G7" t="s">
        <v>39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s="92" t="s">
        <v>74</v>
      </c>
      <c r="P7" t="s">
        <v>75</v>
      </c>
      <c r="Q7" t="s">
        <v>76</v>
      </c>
      <c r="R7" t="s">
        <v>76</v>
      </c>
      <c r="S7" t="s">
        <v>76</v>
      </c>
      <c r="T7" t="s">
        <v>76</v>
      </c>
      <c r="U7" t="s">
        <v>76</v>
      </c>
      <c r="V7" t="s">
        <v>71</v>
      </c>
      <c r="W7" t="s">
        <v>77</v>
      </c>
      <c r="X7" t="s">
        <v>78</v>
      </c>
      <c r="Y7" t="s">
        <v>79</v>
      </c>
      <c r="AC7" s="86">
        <v>36033</v>
      </c>
      <c r="AD7" s="87" t="s">
        <v>44</v>
      </c>
      <c r="AE7" s="87" t="s">
        <v>52</v>
      </c>
      <c r="AF7" s="87" t="s">
        <v>80</v>
      </c>
      <c r="AG7" t="s">
        <v>30</v>
      </c>
      <c r="AH7" t="str">
        <f t="shared" si="0"/>
        <v>INTRA-CAND-EAST-PHYEMPRESS-US/IM</v>
      </c>
      <c r="AI7" s="87" t="s">
        <v>81</v>
      </c>
      <c r="AJ7" s="79">
        <v>0.7</v>
      </c>
    </row>
    <row r="8" spans="1:37" x14ac:dyDescent="0.25">
      <c r="A8" s="86">
        <v>36696</v>
      </c>
      <c r="B8" s="87" t="s">
        <v>82</v>
      </c>
      <c r="C8" s="87" t="s">
        <v>83</v>
      </c>
      <c r="D8" s="87" t="s">
        <v>119</v>
      </c>
      <c r="E8" s="87" t="s">
        <v>51</v>
      </c>
      <c r="F8" s="87" t="s">
        <v>19</v>
      </c>
      <c r="G8" s="87" t="s">
        <v>46</v>
      </c>
      <c r="H8" s="86">
        <v>36678</v>
      </c>
      <c r="I8" s="87">
        <v>-11554</v>
      </c>
      <c r="J8" s="82">
        <f ca="1">IF(ISNA(K8),0,(I8*K8))</f>
        <v>0</v>
      </c>
      <c r="K8" s="82" t="e">
        <f ca="1">VLOOKUP(G8,CurveTable,2,FALSE)</f>
        <v>#N/A</v>
      </c>
      <c r="L8" s="82" t="str">
        <f ca="1">G8&amp;H8</f>
        <v>GD-CGPR-AECO/AV36678</v>
      </c>
      <c r="M8" s="82">
        <f ca="1">SUM(I8/UOM)</f>
        <v>-1.1554</v>
      </c>
      <c r="N8" s="82">
        <f ca="1">SUM(J8/UOM)</f>
        <v>0</v>
      </c>
      <c r="O8" s="93" t="e">
        <f ca="1">INDEX(AG$2:AH$50,MATCH(D8&amp;G8,AH$2:AH$200,0),1)</f>
        <v>#REF!</v>
      </c>
      <c r="P8" s="93" t="e">
        <f ca="1">INDEX([17]Portfolios!A$3:G$929,MATCH(D8,[17]Portfolios!B$3:B$929,0),7)</f>
        <v>#N/A</v>
      </c>
      <c r="Q8" s="93" t="e">
        <f ca="1">IF($O8="P",INDEX('[17]Date Master'!I$3:J$332,MATCH($H8,'[17]Date Master'!I$3:I$332,0),2),0)</f>
        <v>#REF!</v>
      </c>
      <c r="R8" s="93" t="e">
        <f ca="1">IF($O8="D",INDEX('[17]Date Master'!O$3:P$332,MATCH($H8,'[17]Date Master'!O$3:O$332,0),2),0)</f>
        <v>#REF!</v>
      </c>
      <c r="S8" s="93" t="e">
        <f ca="1">IF($O8="PHY",INDEX('[17]Date Master'!R$3:S$332,MATCH($H8,'[17]Date Master'!R$3:R$332,0),2),0)</f>
        <v>#REF!</v>
      </c>
      <c r="T8" s="93" t="e">
        <f ca="1">IF($O8="G",INDEX('[17]Date Master'!R$3:S$332,MATCH($H8,'[17]Date Master'!R$3:R$332,0),2),0)</f>
        <v>#REF!</v>
      </c>
      <c r="U8" s="93" t="e">
        <f ca="1">SUM(Q8:T8)</f>
        <v>#REF!</v>
      </c>
      <c r="V8" s="93" t="e">
        <f ca="1">P8&amp;O8&amp;U8</f>
        <v>#N/A</v>
      </c>
      <c r="W8" s="93" t="str">
        <f ca="1">IF(ISNA(V8),"-",INDEX([17]Portfolios!A$3:H$827,MATCH(D8,[17]Portfolios!B$3:B$827,0),7)&amp;H8)</f>
        <v>-</v>
      </c>
      <c r="X8" s="93" t="str">
        <f ca="1">IF(ISNA(V8),"-",P8&amp;E8&amp;H8)</f>
        <v>-</v>
      </c>
      <c r="Y8" s="93" t="e">
        <f ca="1">P8&amp;O8</f>
        <v>#N/A</v>
      </c>
      <c r="AC8" s="86">
        <v>36033</v>
      </c>
      <c r="AD8" s="87" t="s">
        <v>44</v>
      </c>
      <c r="AE8" s="87" t="s">
        <v>52</v>
      </c>
      <c r="AF8" s="87" t="s">
        <v>85</v>
      </c>
      <c r="AG8" t="s">
        <v>30</v>
      </c>
      <c r="AH8" t="str">
        <f t="shared" ca="1" si="0"/>
        <v>INTRA-CAND-EAST-PHYGD-NIAGARA</v>
      </c>
      <c r="AI8" s="87" t="s">
        <v>86</v>
      </c>
      <c r="AJ8" s="79">
        <v>1</v>
      </c>
    </row>
    <row r="9" spans="1:37" x14ac:dyDescent="0.25">
      <c r="A9" s="86">
        <v>36696</v>
      </c>
      <c r="B9" s="87" t="s">
        <v>82</v>
      </c>
      <c r="C9" s="87" t="s">
        <v>83</v>
      </c>
      <c r="D9" s="87" t="s">
        <v>119</v>
      </c>
      <c r="E9" s="87" t="s">
        <v>51</v>
      </c>
      <c r="F9" s="87" t="s">
        <v>19</v>
      </c>
      <c r="G9" s="87" t="s">
        <v>46</v>
      </c>
      <c r="H9" s="86">
        <v>36708</v>
      </c>
      <c r="I9" s="87">
        <v>-309407</v>
      </c>
      <c r="J9" s="82">
        <f t="shared" ref="J9:J72" ca="1" si="1">IF(ISNA(K9),0,(I9*K9))</f>
        <v>0</v>
      </c>
      <c r="K9" s="82" t="e">
        <f t="shared" ref="K9:K72" ca="1" si="2">VLOOKUP(G9,CurveTable,2,FALSE)</f>
        <v>#N/A</v>
      </c>
      <c r="L9" s="82" t="str">
        <f t="shared" ref="L9:L72" ca="1" si="3">G9&amp;H9</f>
        <v>GD-CGPR-AECO/AV36708</v>
      </c>
      <c r="M9" s="82">
        <f t="shared" ref="M9:M72" ca="1" si="4">SUM(I9/UOM)</f>
        <v>-30.9407</v>
      </c>
      <c r="N9" s="82">
        <f t="shared" ref="N9:N72" ca="1" si="5">SUM(J9/UOM)</f>
        <v>0</v>
      </c>
      <c r="O9" s="93" t="e">
        <f t="shared" ref="O9:O72" ca="1" si="6">INDEX(AG$2:AH$50,MATCH(D9&amp;G9,AH$2:AH$200,0),1)</f>
        <v>#REF!</v>
      </c>
      <c r="P9" s="93" t="e">
        <f ca="1">INDEX([17]Portfolios!A$3:G$929,MATCH(D9,[17]Portfolios!B$3:B$929,0),7)</f>
        <v>#N/A</v>
      </c>
      <c r="Q9" s="93" t="e">
        <f ca="1">IF($O9="P",INDEX('[17]Date Master'!I$3:J$332,MATCH($H9,'[17]Date Master'!I$3:I$332,0),2),0)</f>
        <v>#REF!</v>
      </c>
      <c r="R9" s="93" t="e">
        <f ca="1">IF($O9="D",INDEX('[17]Date Master'!O$3:P$332,MATCH($H9,'[17]Date Master'!O$3:O$332,0),2),0)</f>
        <v>#REF!</v>
      </c>
      <c r="S9" s="93" t="e">
        <f ca="1">IF($O9="PHY",INDEX('[17]Date Master'!R$3:S$332,MATCH($H9,'[17]Date Master'!R$3:R$332,0),2),0)</f>
        <v>#REF!</v>
      </c>
      <c r="T9" s="93" t="e">
        <f ca="1">IF($O9="G",INDEX('[17]Date Master'!R$3:S$332,MATCH($H9,'[17]Date Master'!R$3:R$332,0),2),0)</f>
        <v>#REF!</v>
      </c>
      <c r="U9" s="93" t="e">
        <f t="shared" ref="U9:U72" ca="1" si="7">SUM(Q9:T9)</f>
        <v>#REF!</v>
      </c>
      <c r="V9" s="93" t="e">
        <f t="shared" ref="V9:V72" ca="1" si="8">P9&amp;O9&amp;U9</f>
        <v>#N/A</v>
      </c>
      <c r="W9" s="93" t="str">
        <f ca="1">IF(ISNA(V9),"-",INDEX([17]Portfolios!A$3:H$827,MATCH(D9,[17]Portfolios!B$3:B$827,0),7)&amp;H9)</f>
        <v>-</v>
      </c>
      <c r="X9" s="93" t="str">
        <f t="shared" ref="X9:X72" ca="1" si="9">IF(ISNA(V9),"-",P9&amp;E9&amp;H9)</f>
        <v>-</v>
      </c>
      <c r="Y9" s="93" t="e">
        <f t="shared" ref="Y9:Y72" ca="1" si="10">P9&amp;O9</f>
        <v>#N/A</v>
      </c>
      <c r="AC9" s="86">
        <v>36033</v>
      </c>
      <c r="AD9" s="87" t="s">
        <v>44</v>
      </c>
      <c r="AE9" s="87" t="s">
        <v>52</v>
      </c>
      <c r="AF9" s="87" t="s">
        <v>87</v>
      </c>
      <c r="AG9" t="s">
        <v>30</v>
      </c>
      <c r="AH9" t="str">
        <f t="shared" ca="1" si="0"/>
        <v>INTRA-CAND-EAST-PHYGDM-WADDINGTON</v>
      </c>
      <c r="AI9" s="87" t="s">
        <v>88</v>
      </c>
      <c r="AJ9" s="79">
        <v>0.8</v>
      </c>
    </row>
    <row r="10" spans="1:37" x14ac:dyDescent="0.25">
      <c r="A10" s="86">
        <v>36696</v>
      </c>
      <c r="B10" s="87" t="s">
        <v>82</v>
      </c>
      <c r="C10" s="87" t="s">
        <v>83</v>
      </c>
      <c r="D10" s="87" t="s">
        <v>119</v>
      </c>
      <c r="E10" s="87" t="s">
        <v>51</v>
      </c>
      <c r="F10" s="87" t="s">
        <v>19</v>
      </c>
      <c r="G10" s="87" t="s">
        <v>46</v>
      </c>
      <c r="H10" s="86">
        <v>36739</v>
      </c>
      <c r="I10" s="87">
        <v>0</v>
      </c>
      <c r="J10" s="82">
        <f t="shared" ca="1" si="1"/>
        <v>0</v>
      </c>
      <c r="K10" s="82" t="e">
        <f t="shared" ca="1" si="2"/>
        <v>#N/A</v>
      </c>
      <c r="L10" s="82" t="str">
        <f t="shared" ca="1" si="3"/>
        <v>GD-CGPR-AECO/AV36739</v>
      </c>
      <c r="M10" s="82">
        <f t="shared" ca="1" si="4"/>
        <v>0</v>
      </c>
      <c r="N10" s="82">
        <f t="shared" ca="1" si="5"/>
        <v>0</v>
      </c>
      <c r="O10" s="93" t="e">
        <f t="shared" ca="1" si="6"/>
        <v>#REF!</v>
      </c>
      <c r="P10" s="93" t="e">
        <f ca="1">INDEX([17]Portfolios!A$3:G$929,MATCH(D10,[17]Portfolios!B$3:B$929,0),7)</f>
        <v>#N/A</v>
      </c>
      <c r="Q10" s="93" t="e">
        <f ca="1">IF($O10="P",INDEX('[17]Date Master'!I$3:J$332,MATCH($H10,'[17]Date Master'!I$3:I$332,0),2),0)</f>
        <v>#REF!</v>
      </c>
      <c r="R10" s="93" t="e">
        <f ca="1">IF($O10="D",INDEX('[17]Date Master'!O$3:P$332,MATCH($H10,'[17]Date Master'!O$3:O$332,0),2),0)</f>
        <v>#REF!</v>
      </c>
      <c r="S10" s="93" t="e">
        <f ca="1">IF($O10="PHY",INDEX('[17]Date Master'!R$3:S$332,MATCH($H10,'[17]Date Master'!R$3:R$332,0),2),0)</f>
        <v>#REF!</v>
      </c>
      <c r="T10" s="93" t="e">
        <f ca="1">IF($O10="G",INDEX('[17]Date Master'!R$3:S$332,MATCH($H10,'[17]Date Master'!R$3:R$332,0),2),0)</f>
        <v>#REF!</v>
      </c>
      <c r="U10" s="93" t="e">
        <f t="shared" ca="1" si="7"/>
        <v>#REF!</v>
      </c>
      <c r="V10" s="93" t="e">
        <f t="shared" ca="1" si="8"/>
        <v>#N/A</v>
      </c>
      <c r="W10" s="93" t="str">
        <f ca="1">IF(ISNA(V10),"-",INDEX([17]Portfolios!A$3:H$827,MATCH(D10,[17]Portfolios!B$3:B$827,0),7)&amp;H10)</f>
        <v>-</v>
      </c>
      <c r="X10" s="93" t="str">
        <f t="shared" ca="1" si="9"/>
        <v>-</v>
      </c>
      <c r="Y10" s="93" t="e">
        <f t="shared" ca="1" si="10"/>
        <v>#N/A</v>
      </c>
      <c r="AC10" s="86">
        <v>36033</v>
      </c>
      <c r="AD10" s="87" t="s">
        <v>44</v>
      </c>
      <c r="AE10" s="87" t="s">
        <v>52</v>
      </c>
      <c r="AF10" s="87" t="s">
        <v>89</v>
      </c>
      <c r="AG10" t="s">
        <v>30</v>
      </c>
      <c r="AH10" t="str">
        <f t="shared" ca="1" si="0"/>
        <v>INTRA-CAND-EAST-PHYNIAGARA/IM</v>
      </c>
      <c r="AI10" s="87" t="s">
        <v>90</v>
      </c>
      <c r="AJ10" s="79">
        <v>0.8</v>
      </c>
    </row>
    <row r="11" spans="1:37" x14ac:dyDescent="0.25">
      <c r="A11" s="86">
        <v>36696</v>
      </c>
      <c r="B11" s="87" t="s">
        <v>82</v>
      </c>
      <c r="C11" s="87" t="s">
        <v>83</v>
      </c>
      <c r="D11" s="87" t="s">
        <v>119</v>
      </c>
      <c r="E11" s="87" t="s">
        <v>51</v>
      </c>
      <c r="F11" s="87" t="s">
        <v>19</v>
      </c>
      <c r="G11" s="87" t="s">
        <v>46</v>
      </c>
      <c r="H11" s="86">
        <v>36770</v>
      </c>
      <c r="I11" s="87">
        <v>0</v>
      </c>
      <c r="J11" s="82">
        <f t="shared" ca="1" si="1"/>
        <v>0</v>
      </c>
      <c r="K11" s="82" t="e">
        <f t="shared" ca="1" si="2"/>
        <v>#N/A</v>
      </c>
      <c r="L11" s="82" t="str">
        <f t="shared" ca="1" si="3"/>
        <v>GD-CGPR-AECO/AV36770</v>
      </c>
      <c r="M11" s="82">
        <f t="shared" ca="1" si="4"/>
        <v>0</v>
      </c>
      <c r="N11" s="82">
        <f t="shared" ca="1" si="5"/>
        <v>0</v>
      </c>
      <c r="O11" s="93" t="e">
        <f t="shared" ca="1" si="6"/>
        <v>#REF!</v>
      </c>
      <c r="P11" s="93" t="e">
        <f ca="1">INDEX([17]Portfolios!A$3:G$929,MATCH(D11,[17]Portfolios!B$3:B$929,0),7)</f>
        <v>#N/A</v>
      </c>
      <c r="Q11" s="93" t="e">
        <f ca="1">IF($O11="P",INDEX('[17]Date Master'!I$3:J$332,MATCH($H11,'[17]Date Master'!I$3:I$332,0),2),0)</f>
        <v>#REF!</v>
      </c>
      <c r="R11" s="93" t="e">
        <f ca="1">IF($O11="D",INDEX('[17]Date Master'!O$3:P$332,MATCH($H11,'[17]Date Master'!O$3:O$332,0),2),0)</f>
        <v>#REF!</v>
      </c>
      <c r="S11" s="93" t="e">
        <f ca="1">IF($O11="PHY",INDEX('[17]Date Master'!R$3:S$332,MATCH($H11,'[17]Date Master'!R$3:R$332,0),2),0)</f>
        <v>#REF!</v>
      </c>
      <c r="T11" s="93" t="e">
        <f ca="1">IF($O11="G",INDEX('[17]Date Master'!R$3:S$332,MATCH($H11,'[17]Date Master'!R$3:R$332,0),2),0)</f>
        <v>#REF!</v>
      </c>
      <c r="U11" s="93" t="e">
        <f t="shared" ca="1" si="7"/>
        <v>#REF!</v>
      </c>
      <c r="V11" s="93" t="e">
        <f t="shared" ca="1" si="8"/>
        <v>#N/A</v>
      </c>
      <c r="W11" s="93" t="str">
        <f ca="1">IF(ISNA(V11),"-",INDEX([17]Portfolios!A$3:H$827,MATCH(D11,[17]Portfolios!B$3:B$827,0),7)&amp;H11)</f>
        <v>-</v>
      </c>
      <c r="X11" s="93" t="str">
        <f t="shared" ca="1" si="9"/>
        <v>-</v>
      </c>
      <c r="Y11" s="93" t="e">
        <f t="shared" ca="1" si="10"/>
        <v>#N/A</v>
      </c>
      <c r="AC11" s="86">
        <v>36033</v>
      </c>
      <c r="AD11" s="87" t="s">
        <v>44</v>
      </c>
      <c r="AE11" s="87" t="s">
        <v>52</v>
      </c>
      <c r="AF11" s="87" t="s">
        <v>91</v>
      </c>
      <c r="AG11" t="s">
        <v>30</v>
      </c>
      <c r="AH11" t="str">
        <f t="shared" ca="1" si="0"/>
        <v>INTRA-CAND-EAST-PHYPARK-CDN/IM</v>
      </c>
    </row>
    <row r="12" spans="1:37" x14ac:dyDescent="0.25">
      <c r="A12" s="86">
        <v>36696</v>
      </c>
      <c r="B12" s="87" t="s">
        <v>82</v>
      </c>
      <c r="C12" s="87" t="s">
        <v>83</v>
      </c>
      <c r="D12" s="87" t="s">
        <v>119</v>
      </c>
      <c r="E12" s="87" t="s">
        <v>51</v>
      </c>
      <c r="F12" s="87" t="s">
        <v>19</v>
      </c>
      <c r="G12" s="87" t="s">
        <v>46</v>
      </c>
      <c r="H12" s="86">
        <v>36800</v>
      </c>
      <c r="I12" s="87">
        <v>0</v>
      </c>
      <c r="J12" s="82">
        <f t="shared" ca="1" si="1"/>
        <v>0</v>
      </c>
      <c r="K12" s="82" t="e">
        <f t="shared" ca="1" si="2"/>
        <v>#N/A</v>
      </c>
      <c r="L12" s="82" t="str">
        <f t="shared" ca="1" si="3"/>
        <v>GD-CGPR-AECO/AV36800</v>
      </c>
      <c r="M12" s="82">
        <f t="shared" ca="1" si="4"/>
        <v>0</v>
      </c>
      <c r="N12" s="82">
        <f t="shared" ca="1" si="5"/>
        <v>0</v>
      </c>
      <c r="O12" s="93" t="e">
        <f t="shared" ca="1" si="6"/>
        <v>#REF!</v>
      </c>
      <c r="P12" s="93" t="e">
        <f ca="1">INDEX([17]Portfolios!A$3:G$929,MATCH(D12,[17]Portfolios!B$3:B$929,0),7)</f>
        <v>#N/A</v>
      </c>
      <c r="Q12" s="93" t="e">
        <f ca="1">IF($O12="P",INDEX('[17]Date Master'!I$3:J$332,MATCH($H12,'[17]Date Master'!I$3:I$332,0),2),0)</f>
        <v>#REF!</v>
      </c>
      <c r="R12" s="93" t="e">
        <f ca="1">IF($O12="D",INDEX('[17]Date Master'!O$3:P$332,MATCH($H12,'[17]Date Master'!O$3:O$332,0),2),0)</f>
        <v>#REF!</v>
      </c>
      <c r="S12" s="93" t="e">
        <f ca="1">IF($O12="PHY",INDEX('[17]Date Master'!R$3:S$332,MATCH($H12,'[17]Date Master'!R$3:R$332,0),2),0)</f>
        <v>#REF!</v>
      </c>
      <c r="T12" s="93" t="e">
        <f ca="1">IF($O12="G",INDEX('[17]Date Master'!R$3:S$332,MATCH($H12,'[17]Date Master'!R$3:R$332,0),2),0)</f>
        <v>#REF!</v>
      </c>
      <c r="U12" s="93" t="e">
        <f t="shared" ca="1" si="7"/>
        <v>#REF!</v>
      </c>
      <c r="V12" s="93" t="e">
        <f t="shared" ca="1" si="8"/>
        <v>#N/A</v>
      </c>
      <c r="W12" s="93" t="str">
        <f ca="1">IF(ISNA(V12),"-",INDEX([17]Portfolios!A$3:H$827,MATCH(D12,[17]Portfolios!B$3:B$827,0),7)&amp;H12)</f>
        <v>-</v>
      </c>
      <c r="X12" s="93" t="str">
        <f t="shared" ca="1" si="9"/>
        <v>-</v>
      </c>
      <c r="Y12" s="93" t="e">
        <f t="shared" ca="1" si="10"/>
        <v>#N/A</v>
      </c>
      <c r="AC12" s="86">
        <v>36033</v>
      </c>
      <c r="AD12" s="87" t="s">
        <v>44</v>
      </c>
      <c r="AE12" s="87" t="s">
        <v>52</v>
      </c>
      <c r="AF12" s="87" t="s">
        <v>92</v>
      </c>
      <c r="AG12" t="s">
        <v>30</v>
      </c>
      <c r="AH12" t="str">
        <f t="shared" ca="1" si="0"/>
        <v>INTRA-CAND-EAST-PHYPARKWAY/IM</v>
      </c>
      <c r="AJ12" s="79"/>
    </row>
    <row r="13" spans="1:37" x14ac:dyDescent="0.25">
      <c r="A13" s="86">
        <v>36696</v>
      </c>
      <c r="B13" s="87" t="s">
        <v>82</v>
      </c>
      <c r="C13" s="87" t="s">
        <v>83</v>
      </c>
      <c r="D13" s="87" t="s">
        <v>45</v>
      </c>
      <c r="E13" s="87" t="s">
        <v>51</v>
      </c>
      <c r="F13" s="87" t="s">
        <v>19</v>
      </c>
      <c r="G13" s="87" t="s">
        <v>47</v>
      </c>
      <c r="H13" s="86">
        <v>36678</v>
      </c>
      <c r="I13" s="87">
        <v>0</v>
      </c>
      <c r="J13" s="82">
        <f t="shared" ca="1" si="1"/>
        <v>0</v>
      </c>
      <c r="K13" s="82">
        <f t="shared" ca="1" si="2"/>
        <v>-0.2</v>
      </c>
      <c r="L13" s="82" t="str">
        <f t="shared" ca="1" si="3"/>
        <v>GD-AECOUS-DAILY36678</v>
      </c>
      <c r="M13" s="82">
        <f t="shared" ca="1" si="4"/>
        <v>0</v>
      </c>
      <c r="N13" s="82">
        <f t="shared" ca="1" si="5"/>
        <v>0</v>
      </c>
      <c r="O13" s="93" t="e">
        <f t="shared" ca="1" si="6"/>
        <v>#REF!</v>
      </c>
      <c r="P13" s="93" t="str">
        <f ca="1">INDEX([17]Portfolios!A$3:G$929,MATCH(D13,[17]Portfolios!B$3:B$929,0),7)</f>
        <v>IMCANADA</v>
      </c>
      <c r="Q13" s="93" t="e">
        <f ca="1">IF($O13="P",INDEX('[17]Date Master'!I$3:J$332,MATCH($H13,'[17]Date Master'!I$3:I$332,0),2),0)</f>
        <v>#REF!</v>
      </c>
      <c r="R13" s="93" t="e">
        <f ca="1">IF($O13="D",INDEX('[17]Date Master'!O$3:P$332,MATCH($H13,'[17]Date Master'!O$3:O$332,0),2),0)</f>
        <v>#REF!</v>
      </c>
      <c r="S13" s="93" t="e">
        <f ca="1">IF($O13="PHY",INDEX('[17]Date Master'!R$3:S$332,MATCH($H13,'[17]Date Master'!R$3:R$332,0),2),0)</f>
        <v>#REF!</v>
      </c>
      <c r="T13" s="93" t="e">
        <f ca="1">IF($O13="G",INDEX('[17]Date Master'!R$3:S$332,MATCH($H13,'[17]Date Master'!R$3:R$332,0),2),0)</f>
        <v>#REF!</v>
      </c>
      <c r="U13" s="93" t="e">
        <f t="shared" ca="1" si="7"/>
        <v>#REF!</v>
      </c>
      <c r="V13" s="93" t="e">
        <f t="shared" ca="1" si="8"/>
        <v>#REF!</v>
      </c>
      <c r="W13" s="93" t="str">
        <f ca="1">IF(ISNA(V13),"-",INDEX([17]Portfolios!A$3:H$827,MATCH(D13,[17]Portfolios!B$3:B$827,0),7)&amp;H13)</f>
        <v>IMCANADA36678</v>
      </c>
      <c r="X13" s="93" t="str">
        <f t="shared" ca="1" si="9"/>
        <v>IMCANADAM36678</v>
      </c>
      <c r="Y13" s="93" t="e">
        <f t="shared" ca="1" si="10"/>
        <v>#REF!</v>
      </c>
      <c r="AC13" s="86">
        <v>36033</v>
      </c>
      <c r="AD13" s="87" t="s">
        <v>44</v>
      </c>
      <c r="AE13" s="87" t="s">
        <v>52</v>
      </c>
      <c r="AF13" s="87" t="s">
        <v>93</v>
      </c>
      <c r="AG13" t="s">
        <v>30</v>
      </c>
      <c r="AH13" t="str">
        <f t="shared" ca="1" si="0"/>
        <v>INTRA-CAND-EAST-PHYWADDINGTON/IM</v>
      </c>
    </row>
    <row r="14" spans="1:37" x14ac:dyDescent="0.25">
      <c r="A14" s="86">
        <v>36696</v>
      </c>
      <c r="B14" s="87" t="s">
        <v>82</v>
      </c>
      <c r="C14" s="87" t="s">
        <v>83</v>
      </c>
      <c r="D14" s="87" t="s">
        <v>45</v>
      </c>
      <c r="E14" s="87" t="s">
        <v>51</v>
      </c>
      <c r="F14" s="87" t="s">
        <v>19</v>
      </c>
      <c r="G14" s="87" t="s">
        <v>46</v>
      </c>
      <c r="H14" s="86">
        <v>36678</v>
      </c>
      <c r="I14" s="87">
        <v>-104260</v>
      </c>
      <c r="J14" s="82">
        <f t="shared" ca="1" si="1"/>
        <v>0</v>
      </c>
      <c r="K14" s="82" t="e">
        <f t="shared" ca="1" si="2"/>
        <v>#N/A</v>
      </c>
      <c r="L14" s="82" t="str">
        <f t="shared" ca="1" si="3"/>
        <v>GD-CGPR-AECO/AV36678</v>
      </c>
      <c r="M14" s="82">
        <f t="shared" ca="1" si="4"/>
        <v>-10.426</v>
      </c>
      <c r="N14" s="82">
        <f t="shared" ca="1" si="5"/>
        <v>0</v>
      </c>
      <c r="O14" s="93" t="str">
        <f t="shared" ca="1" si="6"/>
        <v>G</v>
      </c>
      <c r="P14" s="93" t="str">
        <f ca="1">INDEX([17]Portfolios!A$3:G$929,MATCH(D14,[17]Portfolios!B$3:B$929,0),7)</f>
        <v>IMCANADA</v>
      </c>
      <c r="Q14" s="93">
        <f ca="1">IF($O14="P",INDEX('[17]Date Master'!I$3:J$332,MATCH($H14,'[17]Date Master'!I$3:I$332,0),2),0)</f>
        <v>0</v>
      </c>
      <c r="R14" s="93">
        <f ca="1">IF($O14="D",INDEX('[17]Date Master'!O$3:P$332,MATCH($H14,'[17]Date Master'!O$3:O$332,0),2),0)</f>
        <v>0</v>
      </c>
      <c r="S14" s="93">
        <f ca="1">IF($O14="PHY",INDEX('[17]Date Master'!R$3:S$332,MATCH($H14,'[17]Date Master'!R$3:R$332,0),2),0)</f>
        <v>0</v>
      </c>
      <c r="T14" s="93">
        <f ca="1">IF($O14="G",INDEX('[17]Date Master'!R$3:S$332,MATCH($H14,'[17]Date Master'!R$3:R$332,0),2),0)</f>
        <v>1</v>
      </c>
      <c r="U14" s="93">
        <f t="shared" ca="1" si="7"/>
        <v>1</v>
      </c>
      <c r="V14" s="93" t="str">
        <f t="shared" ca="1" si="8"/>
        <v>IMCANADAG1</v>
      </c>
      <c r="W14" s="93" t="str">
        <f ca="1">IF(ISNA(V14),"-",INDEX([17]Portfolios!A$3:H$827,MATCH(D14,[17]Portfolios!B$3:B$827,0),7)&amp;H14)</f>
        <v>IMCANADA36678</v>
      </c>
      <c r="X14" s="93" t="str">
        <f t="shared" ca="1" si="9"/>
        <v>IMCANADAM36678</v>
      </c>
      <c r="Y14" s="93" t="str">
        <f t="shared" ca="1" si="10"/>
        <v>IMCANADAG</v>
      </c>
      <c r="AC14" s="86">
        <v>36033</v>
      </c>
      <c r="AD14" s="87" t="s">
        <v>44</v>
      </c>
      <c r="AE14" s="87" t="s">
        <v>52</v>
      </c>
      <c r="AF14" s="87" t="s">
        <v>93</v>
      </c>
      <c r="AG14" t="s">
        <v>30</v>
      </c>
      <c r="AH14" t="str">
        <f ca="1">CONCATENATE(AE14,AF14)</f>
        <v>INTRA-CAND-EAST-PHYWADDINGTON/IM</v>
      </c>
      <c r="AI14" s="87"/>
    </row>
    <row r="15" spans="1:37" x14ac:dyDescent="0.25">
      <c r="A15" s="86">
        <v>36696</v>
      </c>
      <c r="B15" s="87" t="s">
        <v>82</v>
      </c>
      <c r="C15" s="87" t="s">
        <v>83</v>
      </c>
      <c r="D15" s="87" t="s">
        <v>45</v>
      </c>
      <c r="E15" s="87" t="s">
        <v>51</v>
      </c>
      <c r="F15" s="87" t="s">
        <v>19</v>
      </c>
      <c r="G15" s="87" t="s">
        <v>46</v>
      </c>
      <c r="H15" s="86">
        <v>36708</v>
      </c>
      <c r="I15" s="87">
        <v>146590</v>
      </c>
      <c r="J15" s="82">
        <f t="shared" ca="1" si="1"/>
        <v>0</v>
      </c>
      <c r="K15" s="82" t="e">
        <f t="shared" ca="1" si="2"/>
        <v>#N/A</v>
      </c>
      <c r="L15" s="82" t="str">
        <f t="shared" ca="1" si="3"/>
        <v>GD-CGPR-AECO/AV36708</v>
      </c>
      <c r="M15" s="82">
        <f t="shared" ca="1" si="4"/>
        <v>14.659000000000001</v>
      </c>
      <c r="N15" s="82">
        <f t="shared" ca="1" si="5"/>
        <v>0</v>
      </c>
      <c r="O15" s="93" t="str">
        <f t="shared" ca="1" si="6"/>
        <v>G</v>
      </c>
      <c r="P15" s="93" t="str">
        <f ca="1">INDEX([17]Portfolios!A$3:G$929,MATCH(D15,[17]Portfolios!B$3:B$929,0),7)</f>
        <v>IMCANADA</v>
      </c>
      <c r="Q15" s="93">
        <f ca="1">IF($O15="P",INDEX('[17]Date Master'!I$3:J$332,MATCH($H15,'[17]Date Master'!I$3:I$332,0),2),0)</f>
        <v>0</v>
      </c>
      <c r="R15" s="93">
        <f ca="1">IF($O15="D",INDEX('[17]Date Master'!O$3:P$332,MATCH($H15,'[17]Date Master'!O$3:O$332,0),2),0)</f>
        <v>0</v>
      </c>
      <c r="S15" s="93">
        <f ca="1">IF($O15="PHY",INDEX('[17]Date Master'!R$3:S$332,MATCH($H15,'[17]Date Master'!R$3:R$332,0),2),0)</f>
        <v>0</v>
      </c>
      <c r="T15" s="93">
        <f ca="1">IF($O15="G",INDEX('[17]Date Master'!R$3:S$332,MATCH($H15,'[17]Date Master'!R$3:R$332,0),2),0)</f>
        <v>3</v>
      </c>
      <c r="U15" s="93">
        <f t="shared" ca="1" si="7"/>
        <v>3</v>
      </c>
      <c r="V15" s="93" t="str">
        <f t="shared" ca="1" si="8"/>
        <v>IMCANADAG3</v>
      </c>
      <c r="W15" s="93" t="str">
        <f ca="1">IF(ISNA(V15),"-",INDEX([17]Portfolios!A$3:H$827,MATCH(D15,[17]Portfolios!B$3:B$827,0),7)&amp;H15)</f>
        <v>IMCANADA36708</v>
      </c>
      <c r="X15" s="93" t="str">
        <f t="shared" ca="1" si="9"/>
        <v>IMCANADAM36708</v>
      </c>
      <c r="Y15" s="93" t="str">
        <f t="shared" ca="1" si="10"/>
        <v>IMCANADAG</v>
      </c>
      <c r="AC15" s="86">
        <v>36033</v>
      </c>
      <c r="AD15" s="87" t="s">
        <v>44</v>
      </c>
      <c r="AE15" s="87" t="s">
        <v>84</v>
      </c>
      <c r="AF15" s="87" t="s">
        <v>46</v>
      </c>
      <c r="AG15" t="s">
        <v>30</v>
      </c>
      <c r="AH15" t="str">
        <f t="shared" ca="1" si="0"/>
        <v>INTRA-CAND-WE-GD-GDLGD-CGPR-AECO/AV</v>
      </c>
      <c r="AI15" s="87"/>
    </row>
    <row r="16" spans="1:37" x14ac:dyDescent="0.25">
      <c r="A16" s="86">
        <v>36696</v>
      </c>
      <c r="B16" s="87" t="s">
        <v>82</v>
      </c>
      <c r="C16" s="87" t="s">
        <v>83</v>
      </c>
      <c r="D16" s="87" t="s">
        <v>45</v>
      </c>
      <c r="E16" s="87" t="s">
        <v>51</v>
      </c>
      <c r="F16" s="87" t="s">
        <v>19</v>
      </c>
      <c r="G16" s="87" t="s">
        <v>57</v>
      </c>
      <c r="H16" s="86">
        <v>36678</v>
      </c>
      <c r="I16" s="87">
        <v>-55000</v>
      </c>
      <c r="J16" s="82">
        <f t="shared" ca="1" si="1"/>
        <v>-60500.000000000007</v>
      </c>
      <c r="K16" s="82">
        <f t="shared" ca="1" si="2"/>
        <v>1.1000000000000001</v>
      </c>
      <c r="L16" s="82" t="str">
        <f t="shared" ca="1" si="3"/>
        <v>GDP-HEHUB36678</v>
      </c>
      <c r="M16" s="82">
        <f t="shared" ca="1" si="4"/>
        <v>-5.5</v>
      </c>
      <c r="N16" s="82">
        <f t="shared" ca="1" si="5"/>
        <v>-6.0500000000000007</v>
      </c>
      <c r="O16" s="93" t="e">
        <f t="shared" ca="1" si="6"/>
        <v>#REF!</v>
      </c>
      <c r="P16" s="93" t="str">
        <f ca="1">INDEX([17]Portfolios!A$3:G$929,MATCH(D16,[17]Portfolios!B$3:B$929,0),7)</f>
        <v>IMCANADA</v>
      </c>
      <c r="Q16" s="93" t="e">
        <f ca="1">IF($O16="P",INDEX('[17]Date Master'!I$3:J$332,MATCH($H16,'[17]Date Master'!I$3:I$332,0),2),0)</f>
        <v>#REF!</v>
      </c>
      <c r="R16" s="93" t="e">
        <f ca="1">IF($O16="D",INDEX('[17]Date Master'!O$3:P$332,MATCH($H16,'[17]Date Master'!O$3:O$332,0),2),0)</f>
        <v>#REF!</v>
      </c>
      <c r="S16" s="93" t="e">
        <f ca="1">IF($O16="PHY",INDEX('[17]Date Master'!R$3:S$332,MATCH($H16,'[17]Date Master'!R$3:R$332,0),2),0)</f>
        <v>#REF!</v>
      </c>
      <c r="T16" s="93" t="e">
        <f ca="1">IF($O16="G",INDEX('[17]Date Master'!R$3:S$332,MATCH($H16,'[17]Date Master'!R$3:R$332,0),2),0)</f>
        <v>#REF!</v>
      </c>
      <c r="U16" s="93" t="e">
        <f t="shared" ca="1" si="7"/>
        <v>#REF!</v>
      </c>
      <c r="V16" s="93" t="e">
        <f t="shared" ca="1" si="8"/>
        <v>#REF!</v>
      </c>
      <c r="W16" s="93" t="str">
        <f ca="1">IF(ISNA(V16),"-",INDEX([17]Portfolios!A$3:H$827,MATCH(D16,[17]Portfolios!B$3:B$827,0),7)&amp;H16)</f>
        <v>IMCANADA36678</v>
      </c>
      <c r="X16" s="93" t="str">
        <f t="shared" ca="1" si="9"/>
        <v>IMCANADAM36678</v>
      </c>
      <c r="Y16" s="93" t="e">
        <f t="shared" ca="1" si="10"/>
        <v>#REF!</v>
      </c>
      <c r="AC16" s="86">
        <v>36033</v>
      </c>
      <c r="AD16" s="87" t="s">
        <v>44</v>
      </c>
      <c r="AE16" s="87" t="s">
        <v>84</v>
      </c>
      <c r="AF16" s="87" t="s">
        <v>57</v>
      </c>
      <c r="AG16" t="s">
        <v>19</v>
      </c>
      <c r="AH16" t="str">
        <f t="shared" ca="1" si="0"/>
        <v>INTRA-CAND-WE-GD-GDLGDP-HEHUB</v>
      </c>
    </row>
    <row r="17" spans="1:36" x14ac:dyDescent="0.25">
      <c r="A17" s="86">
        <v>36696</v>
      </c>
      <c r="B17" s="87" t="s">
        <v>82</v>
      </c>
      <c r="C17" s="87" t="s">
        <v>83</v>
      </c>
      <c r="D17" s="87" t="s">
        <v>45</v>
      </c>
      <c r="E17" s="87" t="s">
        <v>51</v>
      </c>
      <c r="F17" s="87" t="s">
        <v>19</v>
      </c>
      <c r="G17" s="87" t="s">
        <v>102</v>
      </c>
      <c r="H17" s="86">
        <v>36678</v>
      </c>
      <c r="I17" s="87">
        <v>440000</v>
      </c>
      <c r="J17" s="82">
        <f t="shared" ca="1" si="1"/>
        <v>0</v>
      </c>
      <c r="K17" s="82" t="e">
        <f t="shared" ca="1" si="2"/>
        <v>#N/A</v>
      </c>
      <c r="L17" s="82" t="str">
        <f t="shared" ca="1" si="3"/>
        <v>GDP-KERN/OPAL36678</v>
      </c>
      <c r="M17" s="82">
        <f t="shared" ca="1" si="4"/>
        <v>44</v>
      </c>
      <c r="N17" s="82">
        <f t="shared" ca="1" si="5"/>
        <v>0</v>
      </c>
      <c r="O17" s="93" t="e">
        <f t="shared" ca="1" si="6"/>
        <v>#REF!</v>
      </c>
      <c r="P17" s="93" t="str">
        <f ca="1">INDEX([17]Portfolios!A$3:G$929,MATCH(D17,[17]Portfolios!B$3:B$929,0),7)</f>
        <v>IMCANADA</v>
      </c>
      <c r="Q17" s="93" t="e">
        <f ca="1">IF($O17="P",INDEX('[17]Date Master'!I$3:J$332,MATCH($H17,'[17]Date Master'!I$3:I$332,0),2),0)</f>
        <v>#REF!</v>
      </c>
      <c r="R17" s="93" t="e">
        <f ca="1">IF($O17="D",INDEX('[17]Date Master'!O$3:P$332,MATCH($H17,'[17]Date Master'!O$3:O$332,0),2),0)</f>
        <v>#REF!</v>
      </c>
      <c r="S17" s="93" t="e">
        <f ca="1">IF($O17="PHY",INDEX('[17]Date Master'!R$3:S$332,MATCH($H17,'[17]Date Master'!R$3:R$332,0),2),0)</f>
        <v>#REF!</v>
      </c>
      <c r="T17" s="93" t="e">
        <f ca="1">IF($O17="G",INDEX('[17]Date Master'!R$3:S$332,MATCH($H17,'[17]Date Master'!R$3:R$332,0),2),0)</f>
        <v>#REF!</v>
      </c>
      <c r="U17" s="93" t="e">
        <f t="shared" ca="1" si="7"/>
        <v>#REF!</v>
      </c>
      <c r="V17" s="93" t="e">
        <f t="shared" ca="1" si="8"/>
        <v>#REF!</v>
      </c>
      <c r="W17" s="93" t="str">
        <f ca="1">IF(ISNA(V17),"-",INDEX([17]Portfolios!A$3:H$827,MATCH(D17,[17]Portfolios!B$3:B$827,0),7)&amp;H17)</f>
        <v>IMCANADA36678</v>
      </c>
      <c r="X17" s="93" t="str">
        <f t="shared" ca="1" si="9"/>
        <v>IMCANADAM36678</v>
      </c>
      <c r="Y17" s="93" t="e">
        <f t="shared" ca="1" si="10"/>
        <v>#REF!</v>
      </c>
      <c r="AC17" s="86">
        <v>36033</v>
      </c>
      <c r="AD17" s="87" t="s">
        <v>44</v>
      </c>
      <c r="AE17" s="87" t="s">
        <v>94</v>
      </c>
      <c r="AF17" s="87" t="s">
        <v>95</v>
      </c>
      <c r="AG17" t="s">
        <v>30</v>
      </c>
      <c r="AH17" t="str">
        <f t="shared" ca="1" si="0"/>
        <v>INTRA-CAND-WEST-PHYAECO-CDN/IM</v>
      </c>
    </row>
    <row r="18" spans="1:36" x14ac:dyDescent="0.25">
      <c r="A18" s="86">
        <v>36696</v>
      </c>
      <c r="B18" s="87" t="s">
        <v>82</v>
      </c>
      <c r="C18" s="87" t="s">
        <v>83</v>
      </c>
      <c r="D18" s="87" t="s">
        <v>45</v>
      </c>
      <c r="E18" s="87" t="s">
        <v>51</v>
      </c>
      <c r="F18" s="87" t="s">
        <v>19</v>
      </c>
      <c r="G18" s="87" t="s">
        <v>120</v>
      </c>
      <c r="H18" s="86">
        <v>36678</v>
      </c>
      <c r="I18" s="87">
        <v>99968</v>
      </c>
      <c r="J18" s="82">
        <f t="shared" ca="1" si="1"/>
        <v>0</v>
      </c>
      <c r="K18" s="82" t="e">
        <f t="shared" ca="1" si="2"/>
        <v>#N/A</v>
      </c>
      <c r="L18" s="82" t="str">
        <f t="shared" ca="1" si="3"/>
        <v>GDP-NTHWST/CANB36678</v>
      </c>
      <c r="M18" s="82">
        <f t="shared" ca="1" si="4"/>
        <v>9.9968000000000004</v>
      </c>
      <c r="N18" s="82">
        <f t="shared" ca="1" si="5"/>
        <v>0</v>
      </c>
      <c r="O18" s="93" t="e">
        <f t="shared" ca="1" si="6"/>
        <v>#REF!</v>
      </c>
      <c r="P18" s="93" t="str">
        <f ca="1">INDEX([17]Portfolios!A$3:G$929,MATCH(D18,[17]Portfolios!B$3:B$929,0),7)</f>
        <v>IMCANADA</v>
      </c>
      <c r="Q18" s="93" t="e">
        <f ca="1">IF($O18="P",INDEX('[17]Date Master'!I$3:J$332,MATCH($H18,'[17]Date Master'!I$3:I$332,0),2),0)</f>
        <v>#REF!</v>
      </c>
      <c r="R18" s="93" t="e">
        <f ca="1">IF($O18="D",INDEX('[17]Date Master'!O$3:P$332,MATCH($H18,'[17]Date Master'!O$3:O$332,0),2),0)</f>
        <v>#REF!</v>
      </c>
      <c r="S18" s="93" t="e">
        <f ca="1">IF($O18="PHY",INDEX('[17]Date Master'!R$3:S$332,MATCH($H18,'[17]Date Master'!R$3:R$332,0),2),0)</f>
        <v>#REF!</v>
      </c>
      <c r="T18" s="93" t="e">
        <f ca="1">IF($O18="G",INDEX('[17]Date Master'!R$3:S$332,MATCH($H18,'[17]Date Master'!R$3:R$332,0),2),0)</f>
        <v>#REF!</v>
      </c>
      <c r="U18" s="93" t="e">
        <f t="shared" ca="1" si="7"/>
        <v>#REF!</v>
      </c>
      <c r="V18" s="93" t="e">
        <f t="shared" ca="1" si="8"/>
        <v>#REF!</v>
      </c>
      <c r="W18" s="93" t="str">
        <f ca="1">IF(ISNA(V18),"-",INDEX([17]Portfolios!A$3:H$827,MATCH(D18,[17]Portfolios!B$3:B$827,0),7)&amp;H18)</f>
        <v>IMCANADA36678</v>
      </c>
      <c r="X18" s="93" t="str">
        <f t="shared" ca="1" si="9"/>
        <v>IMCANADAM36678</v>
      </c>
      <c r="Y18" s="93" t="e">
        <f t="shared" ca="1" si="10"/>
        <v>#REF!</v>
      </c>
      <c r="AC18" s="86">
        <v>36033</v>
      </c>
      <c r="AD18" s="87" t="s">
        <v>44</v>
      </c>
      <c r="AE18" s="87" t="s">
        <v>94</v>
      </c>
      <c r="AF18" s="87" t="s">
        <v>96</v>
      </c>
      <c r="AG18" t="s">
        <v>30</v>
      </c>
      <c r="AH18" t="str">
        <f t="shared" ca="1" si="0"/>
        <v>INTRA-CAND-WEST-PHYAECO-US/IM</v>
      </c>
      <c r="AI18" s="87"/>
    </row>
    <row r="19" spans="1:36" x14ac:dyDescent="0.25">
      <c r="A19" s="86">
        <v>36696</v>
      </c>
      <c r="B19" s="87" t="s">
        <v>82</v>
      </c>
      <c r="C19" s="87" t="s">
        <v>83</v>
      </c>
      <c r="D19" s="87" t="s">
        <v>121</v>
      </c>
      <c r="E19" s="87" t="s">
        <v>21</v>
      </c>
      <c r="F19" s="87"/>
      <c r="G19" s="87" t="s">
        <v>122</v>
      </c>
      <c r="H19" s="86">
        <v>36678</v>
      </c>
      <c r="I19" s="87">
        <v>1054170</v>
      </c>
      <c r="J19" s="82">
        <f t="shared" ca="1" si="1"/>
        <v>0</v>
      </c>
      <c r="K19" s="82" t="e">
        <f t="shared" ca="1" si="2"/>
        <v>#N/A</v>
      </c>
      <c r="L19" s="82" t="str">
        <f t="shared" ca="1" si="3"/>
        <v>IF-NTHWST/CANB36678</v>
      </c>
      <c r="M19" s="82">
        <f t="shared" ca="1" si="4"/>
        <v>105.417</v>
      </c>
      <c r="N19" s="82">
        <f t="shared" ca="1" si="5"/>
        <v>0</v>
      </c>
      <c r="O19" s="93" t="e">
        <f t="shared" ca="1" si="6"/>
        <v>#REF!</v>
      </c>
      <c r="P19" s="93" t="str">
        <f ca="1">INDEX([17]Portfolios!A$3:G$929,MATCH(D19,[17]Portfolios!B$3:B$929,0),7)</f>
        <v>IMCANADA</v>
      </c>
      <c r="Q19" s="93" t="e">
        <f ca="1">IF($O19="P",INDEX('[17]Date Master'!I$3:J$332,MATCH($H19,'[17]Date Master'!I$3:I$332,0),2),0)</f>
        <v>#REF!</v>
      </c>
      <c r="R19" s="93" t="e">
        <f ca="1">IF($O19="D",INDEX('[17]Date Master'!O$3:P$332,MATCH($H19,'[17]Date Master'!O$3:O$332,0),2),0)</f>
        <v>#REF!</v>
      </c>
      <c r="S19" s="93" t="e">
        <f ca="1">IF($O19="PHY",INDEX('[17]Date Master'!R$3:S$332,MATCH($H19,'[17]Date Master'!R$3:R$332,0),2),0)</f>
        <v>#REF!</v>
      </c>
      <c r="T19" s="93" t="e">
        <f ca="1">IF($O19="G",INDEX('[17]Date Master'!R$3:S$332,MATCH($H19,'[17]Date Master'!R$3:R$332,0),2),0)</f>
        <v>#REF!</v>
      </c>
      <c r="U19" s="93" t="e">
        <f t="shared" ca="1" si="7"/>
        <v>#REF!</v>
      </c>
      <c r="V19" s="93" t="e">
        <f t="shared" ca="1" si="8"/>
        <v>#REF!</v>
      </c>
      <c r="W19" s="93" t="str">
        <f ca="1">IF(ISNA(V19),"-",INDEX([17]Portfolios!A$3:H$827,MATCH(D19,[17]Portfolios!B$3:B$827,0),7)&amp;H19)</f>
        <v>IMCANADA36678</v>
      </c>
      <c r="X19" s="93" t="str">
        <f t="shared" ca="1" si="9"/>
        <v>IMCANADAP36678</v>
      </c>
      <c r="Y19" s="93" t="e">
        <f t="shared" ca="1" si="10"/>
        <v>#REF!</v>
      </c>
      <c r="AC19" s="86">
        <v>36033</v>
      </c>
      <c r="AD19" s="87" t="s">
        <v>44</v>
      </c>
      <c r="AE19" s="87" t="s">
        <v>94</v>
      </c>
      <c r="AF19" s="87" t="s">
        <v>97</v>
      </c>
      <c r="AG19" t="s">
        <v>30</v>
      </c>
      <c r="AH19" t="str">
        <f t="shared" ca="1" si="0"/>
        <v>INTRA-CAND-WEST-PHYEMPRESS-CDN/IM</v>
      </c>
      <c r="AI19" s="87"/>
    </row>
    <row r="20" spans="1:36" x14ac:dyDescent="0.25">
      <c r="A20" s="86">
        <v>36696</v>
      </c>
      <c r="B20" s="87" t="s">
        <v>82</v>
      </c>
      <c r="C20" s="87" t="s">
        <v>83</v>
      </c>
      <c r="D20" s="87" t="s">
        <v>121</v>
      </c>
      <c r="E20" s="87" t="s">
        <v>21</v>
      </c>
      <c r="F20" s="87"/>
      <c r="G20" s="87" t="s">
        <v>122</v>
      </c>
      <c r="H20" s="86">
        <v>36708</v>
      </c>
      <c r="I20" s="87">
        <v>1091108</v>
      </c>
      <c r="J20" s="82">
        <f t="shared" ca="1" si="1"/>
        <v>0</v>
      </c>
      <c r="K20" s="82" t="e">
        <f t="shared" ca="1" si="2"/>
        <v>#N/A</v>
      </c>
      <c r="L20" s="82" t="str">
        <f t="shared" ca="1" si="3"/>
        <v>IF-NTHWST/CANB36708</v>
      </c>
      <c r="M20" s="82">
        <f t="shared" ca="1" si="4"/>
        <v>109.1108</v>
      </c>
      <c r="N20" s="82">
        <f t="shared" ca="1" si="5"/>
        <v>0</v>
      </c>
      <c r="O20" s="93" t="e">
        <f t="shared" ca="1" si="6"/>
        <v>#REF!</v>
      </c>
      <c r="P20" s="93" t="str">
        <f ca="1">INDEX([17]Portfolios!A$3:G$929,MATCH(D20,[17]Portfolios!B$3:B$929,0),7)</f>
        <v>IMCANADA</v>
      </c>
      <c r="Q20" s="93" t="e">
        <f ca="1">IF($O20="P",INDEX('[17]Date Master'!I$3:J$332,MATCH($H20,'[17]Date Master'!I$3:I$332,0),2),0)</f>
        <v>#REF!</v>
      </c>
      <c r="R20" s="93" t="e">
        <f ca="1">IF($O20="D",INDEX('[17]Date Master'!O$3:P$332,MATCH($H20,'[17]Date Master'!O$3:O$332,0),2),0)</f>
        <v>#REF!</v>
      </c>
      <c r="S20" s="93" t="e">
        <f ca="1">IF($O20="PHY",INDEX('[17]Date Master'!R$3:S$332,MATCH($H20,'[17]Date Master'!R$3:R$332,0),2),0)</f>
        <v>#REF!</v>
      </c>
      <c r="T20" s="93" t="e">
        <f ca="1">IF($O20="G",INDEX('[17]Date Master'!R$3:S$332,MATCH($H20,'[17]Date Master'!R$3:R$332,0),2),0)</f>
        <v>#REF!</v>
      </c>
      <c r="U20" s="93" t="e">
        <f t="shared" ca="1" si="7"/>
        <v>#REF!</v>
      </c>
      <c r="V20" s="93" t="e">
        <f t="shared" ca="1" si="8"/>
        <v>#REF!</v>
      </c>
      <c r="W20" s="93" t="str">
        <f ca="1">IF(ISNA(V20),"-",INDEX([17]Portfolios!A$3:H$827,MATCH(D20,[17]Portfolios!B$3:B$827,0),7)&amp;H20)</f>
        <v>IMCANADA36708</v>
      </c>
      <c r="X20" s="93" t="str">
        <f t="shared" ca="1" si="9"/>
        <v>IMCANADAP36708</v>
      </c>
      <c r="Y20" s="93" t="e">
        <f t="shared" ca="1" si="10"/>
        <v>#REF!</v>
      </c>
      <c r="AC20" s="86">
        <v>36033</v>
      </c>
      <c r="AD20" s="87" t="s">
        <v>44</v>
      </c>
      <c r="AE20" s="87" t="s">
        <v>94</v>
      </c>
      <c r="AF20" s="87" t="s">
        <v>80</v>
      </c>
      <c r="AG20" t="s">
        <v>30</v>
      </c>
      <c r="AH20" t="str">
        <f t="shared" ca="1" si="0"/>
        <v>INTRA-CAND-WEST-PHYEMPRESS-US/IM</v>
      </c>
    </row>
    <row r="21" spans="1:36" x14ac:dyDescent="0.25">
      <c r="A21" s="86">
        <v>36696</v>
      </c>
      <c r="B21" s="87" t="s">
        <v>82</v>
      </c>
      <c r="C21" s="87" t="s">
        <v>83</v>
      </c>
      <c r="D21" s="87" t="s">
        <v>121</v>
      </c>
      <c r="E21" s="87" t="s">
        <v>21</v>
      </c>
      <c r="F21" s="87"/>
      <c r="G21" s="87" t="s">
        <v>63</v>
      </c>
      <c r="H21" s="86">
        <v>36678</v>
      </c>
      <c r="I21" s="87">
        <v>-1200000</v>
      </c>
      <c r="J21" s="82">
        <f t="shared" ca="1" si="1"/>
        <v>-840000</v>
      </c>
      <c r="K21" s="82">
        <f t="shared" ca="1" si="2"/>
        <v>0.7</v>
      </c>
      <c r="L21" s="82" t="str">
        <f t="shared" ca="1" si="3"/>
        <v>IF-NTHWST/CANBR36678</v>
      </c>
      <c r="M21" s="82">
        <f t="shared" ca="1" si="4"/>
        <v>-120</v>
      </c>
      <c r="N21" s="82">
        <f t="shared" ca="1" si="5"/>
        <v>-84</v>
      </c>
      <c r="O21" s="93" t="e">
        <f t="shared" ca="1" si="6"/>
        <v>#REF!</v>
      </c>
      <c r="P21" s="93" t="str">
        <f ca="1">INDEX([17]Portfolios!A$3:G$929,MATCH(D21,[17]Portfolios!B$3:B$929,0),7)</f>
        <v>IMCANADA</v>
      </c>
      <c r="Q21" s="93" t="e">
        <f ca="1">IF($O21="P",INDEX('[17]Date Master'!I$3:J$332,MATCH($H21,'[17]Date Master'!I$3:I$332,0),2),0)</f>
        <v>#REF!</v>
      </c>
      <c r="R21" s="93" t="e">
        <f ca="1">IF($O21="D",INDEX('[17]Date Master'!O$3:P$332,MATCH($H21,'[17]Date Master'!O$3:O$332,0),2),0)</f>
        <v>#REF!</v>
      </c>
      <c r="S21" s="93" t="e">
        <f ca="1">IF($O21="PHY",INDEX('[17]Date Master'!R$3:S$332,MATCH($H21,'[17]Date Master'!R$3:R$332,0),2),0)</f>
        <v>#REF!</v>
      </c>
      <c r="T21" s="93" t="e">
        <f ca="1">IF($O21="G",INDEX('[17]Date Master'!R$3:S$332,MATCH($H21,'[17]Date Master'!R$3:R$332,0),2),0)</f>
        <v>#REF!</v>
      </c>
      <c r="U21" s="93" t="e">
        <f t="shared" ca="1" si="7"/>
        <v>#REF!</v>
      </c>
      <c r="V21" s="93" t="e">
        <f t="shared" ca="1" si="8"/>
        <v>#REF!</v>
      </c>
      <c r="W21" s="93" t="str">
        <f ca="1">IF(ISNA(V21),"-",INDEX([17]Portfolios!A$3:H$827,MATCH(D21,[17]Portfolios!B$3:B$827,0),7)&amp;H21)</f>
        <v>IMCANADA36678</v>
      </c>
      <c r="X21" s="93" t="str">
        <f t="shared" ca="1" si="9"/>
        <v>IMCANADAP36678</v>
      </c>
      <c r="Y21" s="93" t="e">
        <f t="shared" ca="1" si="10"/>
        <v>#REF!</v>
      </c>
      <c r="AC21" s="86">
        <v>36033</v>
      </c>
      <c r="AD21" s="87" t="s">
        <v>44</v>
      </c>
      <c r="AE21" s="87" t="s">
        <v>94</v>
      </c>
      <c r="AF21" s="87" t="s">
        <v>47</v>
      </c>
      <c r="AG21" t="s">
        <v>30</v>
      </c>
      <c r="AH21" t="str">
        <f t="shared" ca="1" si="0"/>
        <v>INTRA-CAND-WEST-PHYGD-AECOUS-DAILY</v>
      </c>
    </row>
    <row r="22" spans="1:36" x14ac:dyDescent="0.25">
      <c r="A22" s="86">
        <v>36696</v>
      </c>
      <c r="B22" s="87" t="s">
        <v>82</v>
      </c>
      <c r="C22" s="87" t="s">
        <v>83</v>
      </c>
      <c r="D22" s="87" t="s">
        <v>121</v>
      </c>
      <c r="E22" s="87" t="s">
        <v>21</v>
      </c>
      <c r="F22" s="87"/>
      <c r="G22" s="87" t="s">
        <v>63</v>
      </c>
      <c r="H22" s="86">
        <v>36708</v>
      </c>
      <c r="I22" s="87">
        <v>309407</v>
      </c>
      <c r="J22" s="82">
        <f t="shared" ca="1" si="1"/>
        <v>216584.9</v>
      </c>
      <c r="K22" s="82">
        <f t="shared" ca="1" si="2"/>
        <v>0.7</v>
      </c>
      <c r="L22" s="82" t="str">
        <f t="shared" ca="1" si="3"/>
        <v>IF-NTHWST/CANBR36708</v>
      </c>
      <c r="M22" s="82">
        <f t="shared" ca="1" si="4"/>
        <v>30.9407</v>
      </c>
      <c r="N22" s="82">
        <f t="shared" ca="1" si="5"/>
        <v>21.65849</v>
      </c>
      <c r="O22" s="93" t="e">
        <f t="shared" ca="1" si="6"/>
        <v>#REF!</v>
      </c>
      <c r="P22" s="93" t="str">
        <f ca="1">INDEX([17]Portfolios!A$3:G$929,MATCH(D22,[17]Portfolios!B$3:B$929,0),7)</f>
        <v>IMCANADA</v>
      </c>
      <c r="Q22" s="93" t="e">
        <f ca="1">IF($O22="P",INDEX('[17]Date Master'!I$3:J$332,MATCH($H22,'[17]Date Master'!I$3:I$332,0),2),0)</f>
        <v>#REF!</v>
      </c>
      <c r="R22" s="93" t="e">
        <f ca="1">IF($O22="D",INDEX('[17]Date Master'!O$3:P$332,MATCH($H22,'[17]Date Master'!O$3:O$332,0),2),0)</f>
        <v>#REF!</v>
      </c>
      <c r="S22" s="93" t="e">
        <f ca="1">IF($O22="PHY",INDEX('[17]Date Master'!R$3:S$332,MATCH($H22,'[17]Date Master'!R$3:R$332,0),2),0)</f>
        <v>#REF!</v>
      </c>
      <c r="T22" s="93" t="e">
        <f ca="1">IF($O22="G",INDEX('[17]Date Master'!R$3:S$332,MATCH($H22,'[17]Date Master'!R$3:R$332,0),2),0)</f>
        <v>#REF!</v>
      </c>
      <c r="U22" s="93" t="e">
        <f t="shared" ca="1" si="7"/>
        <v>#REF!</v>
      </c>
      <c r="V22" s="93" t="e">
        <f t="shared" ca="1" si="8"/>
        <v>#REF!</v>
      </c>
      <c r="W22" s="93" t="str">
        <f ca="1">IF(ISNA(V22),"-",INDEX([17]Portfolios!A$3:H$827,MATCH(D22,[17]Portfolios!B$3:B$827,0),7)&amp;H22)</f>
        <v>IMCANADA36708</v>
      </c>
      <c r="X22" s="93" t="str">
        <f t="shared" ca="1" si="9"/>
        <v>IMCANADAP36708</v>
      </c>
      <c r="Y22" s="93" t="e">
        <f t="shared" ca="1" si="10"/>
        <v>#REF!</v>
      </c>
      <c r="AC22" s="86">
        <v>36033</v>
      </c>
      <c r="AD22" s="87" t="s">
        <v>44</v>
      </c>
      <c r="AE22" s="87" t="s">
        <v>94</v>
      </c>
      <c r="AF22" s="87" t="s">
        <v>46</v>
      </c>
      <c r="AG22" t="s">
        <v>19</v>
      </c>
      <c r="AH22" t="str">
        <f t="shared" ca="1" si="0"/>
        <v>INTRA-CAND-WEST-PHYGD-CGPR-AECO/AV</v>
      </c>
    </row>
    <row r="23" spans="1:36" x14ac:dyDescent="0.25">
      <c r="A23" s="86">
        <v>36696</v>
      </c>
      <c r="B23" s="87" t="s">
        <v>82</v>
      </c>
      <c r="C23" s="87" t="s">
        <v>83</v>
      </c>
      <c r="D23" s="87" t="s">
        <v>121</v>
      </c>
      <c r="E23" s="87" t="s">
        <v>21</v>
      </c>
      <c r="F23" s="87"/>
      <c r="G23" s="87" t="s">
        <v>63</v>
      </c>
      <c r="H23" s="86">
        <v>36739</v>
      </c>
      <c r="I23" s="87">
        <v>0</v>
      </c>
      <c r="J23" s="82">
        <f t="shared" ca="1" si="1"/>
        <v>0</v>
      </c>
      <c r="K23" s="82">
        <f t="shared" ca="1" si="2"/>
        <v>0.7</v>
      </c>
      <c r="L23" s="82" t="str">
        <f t="shared" ca="1" si="3"/>
        <v>IF-NTHWST/CANBR36739</v>
      </c>
      <c r="M23" s="82">
        <f t="shared" ca="1" si="4"/>
        <v>0</v>
      </c>
      <c r="N23" s="82">
        <f t="shared" ca="1" si="5"/>
        <v>0</v>
      </c>
      <c r="O23" s="93" t="e">
        <f t="shared" ca="1" si="6"/>
        <v>#REF!</v>
      </c>
      <c r="P23" s="93" t="str">
        <f ca="1">INDEX([17]Portfolios!A$3:G$929,MATCH(D23,[17]Portfolios!B$3:B$929,0),7)</f>
        <v>IMCANADA</v>
      </c>
      <c r="Q23" s="93" t="e">
        <f ca="1">IF($O23="P",INDEX('[17]Date Master'!I$3:J$332,MATCH($H23,'[17]Date Master'!I$3:I$332,0),2),0)</f>
        <v>#REF!</v>
      </c>
      <c r="R23" s="93" t="e">
        <f ca="1">IF($O23="D",INDEX('[17]Date Master'!O$3:P$332,MATCH($H23,'[17]Date Master'!O$3:O$332,0),2),0)</f>
        <v>#REF!</v>
      </c>
      <c r="S23" s="93" t="e">
        <f ca="1">IF($O23="PHY",INDEX('[17]Date Master'!R$3:S$332,MATCH($H23,'[17]Date Master'!R$3:R$332,0),2),0)</f>
        <v>#REF!</v>
      </c>
      <c r="T23" s="93" t="e">
        <f ca="1">IF($O23="G",INDEX('[17]Date Master'!R$3:S$332,MATCH($H23,'[17]Date Master'!R$3:R$332,0),2),0)</f>
        <v>#REF!</v>
      </c>
      <c r="U23" s="93" t="e">
        <f t="shared" ca="1" si="7"/>
        <v>#REF!</v>
      </c>
      <c r="V23" s="93" t="e">
        <f t="shared" ca="1" si="8"/>
        <v>#REF!</v>
      </c>
      <c r="W23" s="93" t="str">
        <f ca="1">IF(ISNA(V23),"-",INDEX([17]Portfolios!A$3:H$827,MATCH(D23,[17]Portfolios!B$3:B$827,0),7)&amp;H23)</f>
        <v>IMCANADA36739</v>
      </c>
      <c r="X23" s="93" t="str">
        <f t="shared" ca="1" si="9"/>
        <v>IMCANADAP36739</v>
      </c>
      <c r="Y23" s="93" t="e">
        <f t="shared" ca="1" si="10"/>
        <v>#REF!</v>
      </c>
      <c r="AC23" s="86">
        <v>36033</v>
      </c>
      <c r="AD23" s="87" t="s">
        <v>44</v>
      </c>
      <c r="AE23" s="87" t="s">
        <v>94</v>
      </c>
      <c r="AF23" s="87" t="s">
        <v>98</v>
      </c>
      <c r="AG23" t="s">
        <v>30</v>
      </c>
      <c r="AH23" t="str">
        <f t="shared" si="0"/>
        <v>INTRA-CAND-WEST-PHYGD-CGPR-AECO/DA</v>
      </c>
    </row>
    <row r="24" spans="1:36" x14ac:dyDescent="0.25">
      <c r="A24" s="86">
        <v>36696</v>
      </c>
      <c r="B24" s="87" t="s">
        <v>82</v>
      </c>
      <c r="C24" s="87" t="s">
        <v>83</v>
      </c>
      <c r="D24" s="87" t="s">
        <v>121</v>
      </c>
      <c r="E24" s="87" t="s">
        <v>21</v>
      </c>
      <c r="F24" s="87"/>
      <c r="G24" s="87" t="s">
        <v>63</v>
      </c>
      <c r="H24" s="86">
        <v>36770</v>
      </c>
      <c r="I24" s="87">
        <v>0</v>
      </c>
      <c r="J24" s="82">
        <f t="shared" ca="1" si="1"/>
        <v>0</v>
      </c>
      <c r="K24" s="82">
        <f t="shared" ca="1" si="2"/>
        <v>0.7</v>
      </c>
      <c r="L24" s="82" t="str">
        <f t="shared" ca="1" si="3"/>
        <v>IF-NTHWST/CANBR36770</v>
      </c>
      <c r="M24" s="82">
        <f t="shared" ca="1" si="4"/>
        <v>0</v>
      </c>
      <c r="N24" s="82">
        <f t="shared" ca="1" si="5"/>
        <v>0</v>
      </c>
      <c r="O24" s="93" t="e">
        <f t="shared" ca="1" si="6"/>
        <v>#REF!</v>
      </c>
      <c r="P24" s="93" t="str">
        <f ca="1">INDEX([17]Portfolios!A$3:G$929,MATCH(D24,[17]Portfolios!B$3:B$929,0),7)</f>
        <v>IMCANADA</v>
      </c>
      <c r="Q24" s="93" t="e">
        <f ca="1">IF($O24="P",INDEX('[17]Date Master'!I$3:J$332,MATCH($H24,'[17]Date Master'!I$3:I$332,0),2),0)</f>
        <v>#REF!</v>
      </c>
      <c r="R24" s="93" t="e">
        <f ca="1">IF($O24="D",INDEX('[17]Date Master'!O$3:P$332,MATCH($H24,'[17]Date Master'!O$3:O$332,0),2),0)</f>
        <v>#REF!</v>
      </c>
      <c r="S24" s="93" t="e">
        <f ca="1">IF($O24="PHY",INDEX('[17]Date Master'!R$3:S$332,MATCH($H24,'[17]Date Master'!R$3:R$332,0),2),0)</f>
        <v>#REF!</v>
      </c>
      <c r="T24" s="93" t="e">
        <f ca="1">IF($O24="G",INDEX('[17]Date Master'!R$3:S$332,MATCH($H24,'[17]Date Master'!R$3:R$332,0),2),0)</f>
        <v>#REF!</v>
      </c>
      <c r="U24" s="93" t="e">
        <f t="shared" ca="1" si="7"/>
        <v>#REF!</v>
      </c>
      <c r="V24" s="93" t="e">
        <f t="shared" ca="1" si="8"/>
        <v>#REF!</v>
      </c>
      <c r="W24" s="93" t="str">
        <f ca="1">IF(ISNA(V24),"-",INDEX([17]Portfolios!A$3:H$827,MATCH(D24,[17]Portfolios!B$3:B$827,0),7)&amp;H24)</f>
        <v>IMCANADA36770</v>
      </c>
      <c r="X24" s="93" t="str">
        <f t="shared" ca="1" si="9"/>
        <v>IMCANADAP36770</v>
      </c>
      <c r="Y24" s="93" t="e">
        <f t="shared" ca="1" si="10"/>
        <v>#REF!</v>
      </c>
      <c r="AC24" s="86">
        <v>36033</v>
      </c>
      <c r="AD24" s="87" t="s">
        <v>44</v>
      </c>
      <c r="AE24" s="87" t="s">
        <v>94</v>
      </c>
      <c r="AF24" s="87" t="s">
        <v>99</v>
      </c>
      <c r="AG24" t="s">
        <v>19</v>
      </c>
      <c r="AH24" t="str">
        <f t="shared" si="0"/>
        <v>INTRA-CAND-WEST-PHYGD-CGPR-EMPRESS</v>
      </c>
      <c r="AJ24" s="79"/>
    </row>
    <row r="25" spans="1:36" x14ac:dyDescent="0.25">
      <c r="A25" s="86">
        <v>36696</v>
      </c>
      <c r="B25" s="87" t="s">
        <v>82</v>
      </c>
      <c r="C25" s="87" t="s">
        <v>83</v>
      </c>
      <c r="D25" s="87" t="s">
        <v>121</v>
      </c>
      <c r="E25" s="87" t="s">
        <v>21</v>
      </c>
      <c r="F25" s="87"/>
      <c r="G25" s="87" t="s">
        <v>63</v>
      </c>
      <c r="H25" s="86">
        <v>36800</v>
      </c>
      <c r="I25" s="87">
        <v>0</v>
      </c>
      <c r="J25" s="82">
        <f t="shared" ca="1" si="1"/>
        <v>0</v>
      </c>
      <c r="K25" s="82">
        <f t="shared" ca="1" si="2"/>
        <v>0.7</v>
      </c>
      <c r="L25" s="82" t="str">
        <f t="shared" ca="1" si="3"/>
        <v>IF-NTHWST/CANBR36800</v>
      </c>
      <c r="M25" s="82">
        <f t="shared" ca="1" si="4"/>
        <v>0</v>
      </c>
      <c r="N25" s="82">
        <f t="shared" ca="1" si="5"/>
        <v>0</v>
      </c>
      <c r="O25" s="93" t="e">
        <f t="shared" ca="1" si="6"/>
        <v>#REF!</v>
      </c>
      <c r="P25" s="93" t="str">
        <f ca="1">INDEX([17]Portfolios!A$3:G$929,MATCH(D25,[17]Portfolios!B$3:B$929,0),7)</f>
        <v>IMCANADA</v>
      </c>
      <c r="Q25" s="93" t="e">
        <f ca="1">IF($O25="P",INDEX('[17]Date Master'!I$3:J$332,MATCH($H25,'[17]Date Master'!I$3:I$332,0),2),0)</f>
        <v>#REF!</v>
      </c>
      <c r="R25" s="93" t="e">
        <f ca="1">IF($O25="D",INDEX('[17]Date Master'!O$3:P$332,MATCH($H25,'[17]Date Master'!O$3:O$332,0),2),0)</f>
        <v>#REF!</v>
      </c>
      <c r="S25" s="93" t="e">
        <f ca="1">IF($O25="PHY",INDEX('[17]Date Master'!R$3:S$332,MATCH($H25,'[17]Date Master'!R$3:R$332,0),2),0)</f>
        <v>#REF!</v>
      </c>
      <c r="T25" s="93" t="e">
        <f ca="1">IF($O25="G",INDEX('[17]Date Master'!R$3:S$332,MATCH($H25,'[17]Date Master'!R$3:R$332,0),2),0)</f>
        <v>#REF!</v>
      </c>
      <c r="U25" s="93" t="e">
        <f t="shared" ca="1" si="7"/>
        <v>#REF!</v>
      </c>
      <c r="V25" s="93" t="e">
        <f t="shared" ca="1" si="8"/>
        <v>#REF!</v>
      </c>
      <c r="W25" s="93" t="str">
        <f ca="1">IF(ISNA(V25),"-",INDEX([17]Portfolios!A$3:H$827,MATCH(D25,[17]Portfolios!B$3:B$827,0),7)&amp;H25)</f>
        <v>IMCANADA36800</v>
      </c>
      <c r="X25" s="93" t="str">
        <f t="shared" ca="1" si="9"/>
        <v>IMCANADAP36800</v>
      </c>
      <c r="Y25" s="93" t="e">
        <f t="shared" ca="1" si="10"/>
        <v>#REF!</v>
      </c>
      <c r="AC25" s="86">
        <v>36033</v>
      </c>
      <c r="AD25" s="87" t="s">
        <v>44</v>
      </c>
      <c r="AE25" s="87" t="s">
        <v>45</v>
      </c>
      <c r="AF25" s="87" t="s">
        <v>46</v>
      </c>
      <c r="AG25" t="s">
        <v>19</v>
      </c>
      <c r="AH25" t="str">
        <f t="shared" si="0"/>
        <v>INTRA-CAND-BC-GD-GDLGD-CGPR-AECO/AV</v>
      </c>
      <c r="AJ25" s="79"/>
    </row>
    <row r="26" spans="1:36" x14ac:dyDescent="0.25">
      <c r="A26" s="86">
        <v>36696</v>
      </c>
      <c r="B26" s="87" t="s">
        <v>82</v>
      </c>
      <c r="C26" s="87" t="s">
        <v>83</v>
      </c>
      <c r="D26" s="87" t="s">
        <v>121</v>
      </c>
      <c r="E26" s="87" t="s">
        <v>21</v>
      </c>
      <c r="F26" s="87"/>
      <c r="G26" s="87" t="s">
        <v>104</v>
      </c>
      <c r="H26" s="86">
        <v>36678</v>
      </c>
      <c r="I26" s="87">
        <v>600000</v>
      </c>
      <c r="J26" s="82">
        <f t="shared" ca="1" si="1"/>
        <v>0</v>
      </c>
      <c r="K26" s="82" t="e">
        <f t="shared" ca="1" si="2"/>
        <v>#N/A</v>
      </c>
      <c r="L26" s="82" t="str">
        <f t="shared" ca="1" si="3"/>
        <v>IF-NWPL_ROCKY_M36678</v>
      </c>
      <c r="M26" s="82">
        <f t="shared" ca="1" si="4"/>
        <v>60</v>
      </c>
      <c r="N26" s="82">
        <f t="shared" ca="1" si="5"/>
        <v>0</v>
      </c>
      <c r="O26" s="93" t="e">
        <f t="shared" ca="1" si="6"/>
        <v>#REF!</v>
      </c>
      <c r="P26" s="93" t="str">
        <f ca="1">INDEX([17]Portfolios!A$3:G$929,MATCH(D26,[17]Portfolios!B$3:B$929,0),7)</f>
        <v>IMCANADA</v>
      </c>
      <c r="Q26" s="93" t="e">
        <f ca="1">IF($O26="P",INDEX('[17]Date Master'!I$3:J$332,MATCH($H26,'[17]Date Master'!I$3:I$332,0),2),0)</f>
        <v>#REF!</v>
      </c>
      <c r="R26" s="93" t="e">
        <f ca="1">IF($O26="D",INDEX('[17]Date Master'!O$3:P$332,MATCH($H26,'[17]Date Master'!O$3:O$332,0),2),0)</f>
        <v>#REF!</v>
      </c>
      <c r="S26" s="93" t="e">
        <f ca="1">IF($O26="PHY",INDEX('[17]Date Master'!R$3:S$332,MATCH($H26,'[17]Date Master'!R$3:R$332,0),2),0)</f>
        <v>#REF!</v>
      </c>
      <c r="T26" s="93" t="e">
        <f ca="1">IF($O26="G",INDEX('[17]Date Master'!R$3:S$332,MATCH($H26,'[17]Date Master'!R$3:R$332,0),2),0)</f>
        <v>#REF!</v>
      </c>
      <c r="U26" s="93" t="e">
        <f t="shared" ca="1" si="7"/>
        <v>#REF!</v>
      </c>
      <c r="V26" s="93" t="e">
        <f t="shared" ca="1" si="8"/>
        <v>#REF!</v>
      </c>
      <c r="W26" s="93" t="str">
        <f ca="1">IF(ISNA(V26),"-",INDEX([17]Portfolios!A$3:H$827,MATCH(D26,[17]Portfolios!B$3:B$827,0),7)&amp;H26)</f>
        <v>IMCANADA36678</v>
      </c>
      <c r="X26" s="93" t="str">
        <f t="shared" ca="1" si="9"/>
        <v>IMCANADAP36678</v>
      </c>
      <c r="Y26" s="93" t="e">
        <f t="shared" ca="1" si="10"/>
        <v>#REF!</v>
      </c>
      <c r="AC26" s="86">
        <v>36033</v>
      </c>
      <c r="AD26" s="87" t="s">
        <v>44</v>
      </c>
      <c r="AE26" s="87" t="s">
        <v>45</v>
      </c>
      <c r="AF26" s="87" t="s">
        <v>100</v>
      </c>
      <c r="AG26" t="s">
        <v>19</v>
      </c>
      <c r="AH26" t="str">
        <f t="shared" si="0"/>
        <v>INTRA-CAND-BC-GD-GDLGD-NTHWST/CANB</v>
      </c>
      <c r="AJ26" s="79"/>
    </row>
    <row r="27" spans="1:36" x14ac:dyDescent="0.25">
      <c r="A27" s="86">
        <v>36696</v>
      </c>
      <c r="B27" s="87" t="s">
        <v>82</v>
      </c>
      <c r="C27" s="87" t="s">
        <v>83</v>
      </c>
      <c r="D27" s="87" t="s">
        <v>121</v>
      </c>
      <c r="E27" s="87" t="s">
        <v>21</v>
      </c>
      <c r="F27" s="87"/>
      <c r="G27" s="87" t="s">
        <v>104</v>
      </c>
      <c r="H27" s="86">
        <v>36708</v>
      </c>
      <c r="I27" s="87">
        <v>386758</v>
      </c>
      <c r="J27" s="82">
        <f t="shared" ca="1" si="1"/>
        <v>0</v>
      </c>
      <c r="K27" s="82" t="e">
        <f t="shared" ca="1" si="2"/>
        <v>#N/A</v>
      </c>
      <c r="L27" s="82" t="str">
        <f t="shared" ca="1" si="3"/>
        <v>IF-NWPL_ROCKY_M36708</v>
      </c>
      <c r="M27" s="82">
        <f t="shared" ca="1" si="4"/>
        <v>38.675800000000002</v>
      </c>
      <c r="N27" s="82">
        <f t="shared" ca="1" si="5"/>
        <v>0</v>
      </c>
      <c r="O27" s="93" t="e">
        <f t="shared" ca="1" si="6"/>
        <v>#REF!</v>
      </c>
      <c r="P27" s="93" t="str">
        <f ca="1">INDEX([17]Portfolios!A$3:G$929,MATCH(D27,[17]Portfolios!B$3:B$929,0),7)</f>
        <v>IMCANADA</v>
      </c>
      <c r="Q27" s="93" t="e">
        <f ca="1">IF($O27="P",INDEX('[17]Date Master'!I$3:J$332,MATCH($H27,'[17]Date Master'!I$3:I$332,0),2),0)</f>
        <v>#REF!</v>
      </c>
      <c r="R27" s="93" t="e">
        <f ca="1">IF($O27="D",INDEX('[17]Date Master'!O$3:P$332,MATCH($H27,'[17]Date Master'!O$3:O$332,0),2),0)</f>
        <v>#REF!</v>
      </c>
      <c r="S27" s="93" t="e">
        <f ca="1">IF($O27="PHY",INDEX('[17]Date Master'!R$3:S$332,MATCH($H27,'[17]Date Master'!R$3:R$332,0),2),0)</f>
        <v>#REF!</v>
      </c>
      <c r="T27" s="93" t="e">
        <f ca="1">IF($O27="G",INDEX('[17]Date Master'!R$3:S$332,MATCH($H27,'[17]Date Master'!R$3:R$332,0),2),0)</f>
        <v>#REF!</v>
      </c>
      <c r="U27" s="93" t="e">
        <f t="shared" ca="1" si="7"/>
        <v>#REF!</v>
      </c>
      <c r="V27" s="93" t="e">
        <f t="shared" ca="1" si="8"/>
        <v>#REF!</v>
      </c>
      <c r="W27" s="93" t="str">
        <f ca="1">IF(ISNA(V27),"-",INDEX([17]Portfolios!A$3:H$827,MATCH(D27,[17]Portfolios!B$3:B$827,0),7)&amp;H27)</f>
        <v>IMCANADA36708</v>
      </c>
      <c r="X27" s="93" t="str">
        <f t="shared" ca="1" si="9"/>
        <v>IMCANADAP36708</v>
      </c>
      <c r="Y27" s="93" t="e">
        <f t="shared" ca="1" si="10"/>
        <v>#REF!</v>
      </c>
      <c r="AC27" s="86">
        <v>36033</v>
      </c>
      <c r="AD27" s="87" t="s">
        <v>44</v>
      </c>
      <c r="AE27" s="87" t="s">
        <v>101</v>
      </c>
      <c r="AF27" t="s">
        <v>86</v>
      </c>
      <c r="AG27" t="s">
        <v>21</v>
      </c>
      <c r="AH27" t="str">
        <f t="shared" si="0"/>
        <v>INTRA-CAND-WEST-PRCNG</v>
      </c>
      <c r="AJ27" s="79"/>
    </row>
    <row r="28" spans="1:36" x14ac:dyDescent="0.25">
      <c r="A28" s="86">
        <v>36696</v>
      </c>
      <c r="B28" s="87" t="s">
        <v>82</v>
      </c>
      <c r="C28" s="87" t="s">
        <v>83</v>
      </c>
      <c r="D28" s="87" t="s">
        <v>121</v>
      </c>
      <c r="E28" s="87" t="s">
        <v>21</v>
      </c>
      <c r="F28" s="87"/>
      <c r="G28" s="87" t="s">
        <v>86</v>
      </c>
      <c r="H28" s="86">
        <v>36678</v>
      </c>
      <c r="I28" s="87">
        <v>0</v>
      </c>
      <c r="J28" s="82">
        <f t="shared" ca="1" si="1"/>
        <v>0</v>
      </c>
      <c r="K28" s="82">
        <f t="shared" ca="1" si="2"/>
        <v>1</v>
      </c>
      <c r="L28" s="82" t="str">
        <f t="shared" ca="1" si="3"/>
        <v>NG36678</v>
      </c>
      <c r="M28" s="82">
        <f t="shared" ca="1" si="4"/>
        <v>0</v>
      </c>
      <c r="N28" s="82">
        <f t="shared" ca="1" si="5"/>
        <v>0</v>
      </c>
      <c r="O28" s="93" t="e">
        <f t="shared" ca="1" si="6"/>
        <v>#REF!</v>
      </c>
      <c r="P28" s="93" t="str">
        <f ca="1">INDEX([17]Portfolios!A$3:G$929,MATCH(D28,[17]Portfolios!B$3:B$929,0),7)</f>
        <v>IMCANADA</v>
      </c>
      <c r="Q28" s="93" t="e">
        <f ca="1">IF($O28="P",INDEX('[17]Date Master'!I$3:J$332,MATCH($H28,'[17]Date Master'!I$3:I$332,0),2),0)</f>
        <v>#REF!</v>
      </c>
      <c r="R28" s="93" t="e">
        <f ca="1">IF($O28="D",INDEX('[17]Date Master'!O$3:P$332,MATCH($H28,'[17]Date Master'!O$3:O$332,0),2),0)</f>
        <v>#REF!</v>
      </c>
      <c r="S28" s="93" t="e">
        <f ca="1">IF($O28="PHY",INDEX('[17]Date Master'!R$3:S$332,MATCH($H28,'[17]Date Master'!R$3:R$332,0),2),0)</f>
        <v>#REF!</v>
      </c>
      <c r="T28" s="93" t="e">
        <f ca="1">IF($O28="G",INDEX('[17]Date Master'!R$3:S$332,MATCH($H28,'[17]Date Master'!R$3:R$332,0),2),0)</f>
        <v>#REF!</v>
      </c>
      <c r="U28" s="93" t="e">
        <f t="shared" ca="1" si="7"/>
        <v>#REF!</v>
      </c>
      <c r="V28" s="93" t="e">
        <f t="shared" ca="1" si="8"/>
        <v>#REF!</v>
      </c>
      <c r="W28" s="93" t="str">
        <f ca="1">IF(ISNA(V28),"-",INDEX([17]Portfolios!A$3:H$827,MATCH(D28,[17]Portfolios!B$3:B$827,0),7)&amp;H28)</f>
        <v>IMCANADA36678</v>
      </c>
      <c r="X28" s="93" t="str">
        <f t="shared" ca="1" si="9"/>
        <v>IMCANADAP36678</v>
      </c>
      <c r="Y28" s="93" t="e">
        <f t="shared" ca="1" si="10"/>
        <v>#REF!</v>
      </c>
      <c r="AC28" s="86">
        <v>36033</v>
      </c>
      <c r="AD28" s="87" t="s">
        <v>44</v>
      </c>
      <c r="AE28" s="87" t="s">
        <v>101</v>
      </c>
      <c r="AF28" t="s">
        <v>103</v>
      </c>
      <c r="AG28" t="s">
        <v>21</v>
      </c>
      <c r="AH28" t="str">
        <f t="shared" si="0"/>
        <v>INTRA-CAND-WEST-PRCCGPR-AECO/BASIS</v>
      </c>
    </row>
    <row r="29" spans="1:36" x14ac:dyDescent="0.25">
      <c r="A29" s="86">
        <v>36696</v>
      </c>
      <c r="B29" s="87" t="s">
        <v>82</v>
      </c>
      <c r="C29" s="87" t="s">
        <v>83</v>
      </c>
      <c r="D29" s="87" t="s">
        <v>121</v>
      </c>
      <c r="E29" s="87" t="s">
        <v>21</v>
      </c>
      <c r="F29" s="87"/>
      <c r="G29" s="87" t="s">
        <v>86</v>
      </c>
      <c r="H29" s="86">
        <v>36708</v>
      </c>
      <c r="I29" s="87">
        <v>386758</v>
      </c>
      <c r="J29" s="82">
        <f t="shared" ca="1" si="1"/>
        <v>386758</v>
      </c>
      <c r="K29" s="82">
        <f t="shared" ca="1" si="2"/>
        <v>1</v>
      </c>
      <c r="L29" s="82" t="str">
        <f t="shared" ca="1" si="3"/>
        <v>NG36708</v>
      </c>
      <c r="M29" s="82">
        <f t="shared" ca="1" si="4"/>
        <v>38.675800000000002</v>
      </c>
      <c r="N29" s="82">
        <f t="shared" ca="1" si="5"/>
        <v>38.675800000000002</v>
      </c>
      <c r="O29" s="93" t="e">
        <f t="shared" ca="1" si="6"/>
        <v>#REF!</v>
      </c>
      <c r="P29" s="93" t="str">
        <f ca="1">INDEX([17]Portfolios!A$3:G$929,MATCH(D29,[17]Portfolios!B$3:B$929,0),7)</f>
        <v>IMCANADA</v>
      </c>
      <c r="Q29" s="93" t="e">
        <f ca="1">IF($O29="P",INDEX('[17]Date Master'!I$3:J$332,MATCH($H29,'[17]Date Master'!I$3:I$332,0),2),0)</f>
        <v>#REF!</v>
      </c>
      <c r="R29" s="93" t="e">
        <f ca="1">IF($O29="D",INDEX('[17]Date Master'!O$3:P$332,MATCH($H29,'[17]Date Master'!O$3:O$332,0),2),0)</f>
        <v>#REF!</v>
      </c>
      <c r="S29" s="93" t="e">
        <f ca="1">IF($O29="PHY",INDEX('[17]Date Master'!R$3:S$332,MATCH($H29,'[17]Date Master'!R$3:R$332,0),2),0)</f>
        <v>#REF!</v>
      </c>
      <c r="T29" s="93" t="e">
        <f ca="1">IF($O29="G",INDEX('[17]Date Master'!R$3:S$332,MATCH($H29,'[17]Date Master'!R$3:R$332,0),2),0)</f>
        <v>#REF!</v>
      </c>
      <c r="U29" s="93" t="e">
        <f t="shared" ca="1" si="7"/>
        <v>#REF!</v>
      </c>
      <c r="V29" s="93" t="e">
        <f t="shared" ca="1" si="8"/>
        <v>#REF!</v>
      </c>
      <c r="W29" s="93" t="str">
        <f ca="1">IF(ISNA(V29),"-",INDEX([17]Portfolios!A$3:H$827,MATCH(D29,[17]Portfolios!B$3:B$827,0),7)&amp;H29)</f>
        <v>IMCANADA36708</v>
      </c>
      <c r="X29" s="93" t="str">
        <f t="shared" ca="1" si="9"/>
        <v>IMCANADAP36708</v>
      </c>
      <c r="Y29" s="93" t="e">
        <f t="shared" ca="1" si="10"/>
        <v>#REF!</v>
      </c>
      <c r="AC29" s="86">
        <v>36033</v>
      </c>
      <c r="AD29" s="87" t="s">
        <v>44</v>
      </c>
      <c r="AE29" s="87" t="s">
        <v>101</v>
      </c>
      <c r="AF29" t="s">
        <v>104</v>
      </c>
      <c r="AG29" t="s">
        <v>21</v>
      </c>
      <c r="AH29" t="str">
        <f t="shared" si="0"/>
        <v>INTRA-CAND-WEST-PRCIF-NWPL_ROCKY_M</v>
      </c>
      <c r="AJ29" s="79"/>
    </row>
    <row r="30" spans="1:36" x14ac:dyDescent="0.25">
      <c r="A30" s="86">
        <v>36696</v>
      </c>
      <c r="B30" t="s">
        <v>82</v>
      </c>
      <c r="C30" t="s">
        <v>83</v>
      </c>
      <c r="D30" t="s">
        <v>121</v>
      </c>
      <c r="E30" t="s">
        <v>21</v>
      </c>
      <c r="G30" t="s">
        <v>86</v>
      </c>
      <c r="H30" s="86">
        <v>36739</v>
      </c>
      <c r="I30">
        <v>0</v>
      </c>
      <c r="J30" s="82">
        <f t="shared" ca="1" si="1"/>
        <v>0</v>
      </c>
      <c r="K30" s="82">
        <f t="shared" ca="1" si="2"/>
        <v>1</v>
      </c>
      <c r="L30" s="82" t="str">
        <f t="shared" ca="1" si="3"/>
        <v>NG36739</v>
      </c>
      <c r="M30" s="82">
        <f t="shared" ca="1" si="4"/>
        <v>0</v>
      </c>
      <c r="N30" s="82">
        <f t="shared" ca="1" si="5"/>
        <v>0</v>
      </c>
      <c r="O30" s="93" t="e">
        <f t="shared" ca="1" si="6"/>
        <v>#REF!</v>
      </c>
      <c r="P30" s="93" t="str">
        <f ca="1">INDEX([17]Portfolios!A$3:G$929,MATCH(D30,[17]Portfolios!B$3:B$929,0),7)</f>
        <v>IMCANADA</v>
      </c>
      <c r="Q30" s="93" t="e">
        <f ca="1">IF($O30="P",INDEX('[17]Date Master'!I$3:J$332,MATCH($H30,'[17]Date Master'!I$3:I$332,0),2),0)</f>
        <v>#REF!</v>
      </c>
      <c r="R30" s="93" t="e">
        <f ca="1">IF($O30="D",INDEX('[17]Date Master'!O$3:P$332,MATCH($H30,'[17]Date Master'!O$3:O$332,0),2),0)</f>
        <v>#REF!</v>
      </c>
      <c r="S30" s="93" t="e">
        <f ca="1">IF($O30="PHY",INDEX('[17]Date Master'!R$3:S$332,MATCH($H30,'[17]Date Master'!R$3:R$332,0),2),0)</f>
        <v>#REF!</v>
      </c>
      <c r="T30" s="93" t="e">
        <f ca="1">IF($O30="G",INDEX('[17]Date Master'!R$3:S$332,MATCH($H30,'[17]Date Master'!R$3:R$332,0),2),0)</f>
        <v>#REF!</v>
      </c>
      <c r="U30" s="93" t="e">
        <f t="shared" ca="1" si="7"/>
        <v>#REF!</v>
      </c>
      <c r="V30" s="93" t="e">
        <f t="shared" ca="1" si="8"/>
        <v>#REF!</v>
      </c>
      <c r="W30" s="93" t="str">
        <f ca="1">IF(ISNA(V30),"-",INDEX([17]Portfolios!A$3:H$827,MATCH(D30,[17]Portfolios!B$3:B$827,0),7)&amp;H30)</f>
        <v>IMCANADA36739</v>
      </c>
      <c r="X30" s="93" t="str">
        <f t="shared" ca="1" si="9"/>
        <v>IMCANADAP36739</v>
      </c>
      <c r="Y30" s="93" t="e">
        <f t="shared" ca="1" si="10"/>
        <v>#REF!</v>
      </c>
      <c r="AC30" s="86">
        <v>36033</v>
      </c>
      <c r="AD30" s="87" t="s">
        <v>44</v>
      </c>
      <c r="AE30" t="s">
        <v>84</v>
      </c>
      <c r="AF30" t="s">
        <v>47</v>
      </c>
      <c r="AG30" t="s">
        <v>19</v>
      </c>
      <c r="AH30" t="str">
        <f t="shared" si="0"/>
        <v>INTRA-CAND-WE-GD-GDLGD-AECOUS-DAILY</v>
      </c>
      <c r="AJ30" s="79"/>
    </row>
    <row r="31" spans="1:36" x14ac:dyDescent="0.25">
      <c r="A31" s="86">
        <v>36696</v>
      </c>
      <c r="B31" t="s">
        <v>82</v>
      </c>
      <c r="C31" t="s">
        <v>83</v>
      </c>
      <c r="D31" t="s">
        <v>121</v>
      </c>
      <c r="E31" t="s">
        <v>21</v>
      </c>
      <c r="G31" t="s">
        <v>86</v>
      </c>
      <c r="H31" s="86">
        <v>36770</v>
      </c>
      <c r="I31">
        <v>0</v>
      </c>
      <c r="J31" s="82">
        <f t="shared" ca="1" si="1"/>
        <v>0</v>
      </c>
      <c r="K31" s="82">
        <f t="shared" ca="1" si="2"/>
        <v>1</v>
      </c>
      <c r="L31" s="82" t="str">
        <f t="shared" ca="1" si="3"/>
        <v>NG36770</v>
      </c>
      <c r="M31" s="82">
        <f t="shared" ca="1" si="4"/>
        <v>0</v>
      </c>
      <c r="N31" s="82">
        <f t="shared" ca="1" si="5"/>
        <v>0</v>
      </c>
      <c r="O31" s="93" t="e">
        <f t="shared" ca="1" si="6"/>
        <v>#REF!</v>
      </c>
      <c r="P31" s="93" t="str">
        <f ca="1">INDEX([17]Portfolios!A$3:G$929,MATCH(D31,[17]Portfolios!B$3:B$929,0),7)</f>
        <v>IMCANADA</v>
      </c>
      <c r="Q31" s="93" t="e">
        <f ca="1">IF($O31="P",INDEX('[17]Date Master'!I$3:J$332,MATCH($H31,'[17]Date Master'!I$3:I$332,0),2),0)</f>
        <v>#REF!</v>
      </c>
      <c r="R31" s="93" t="e">
        <f ca="1">IF($O31="D",INDEX('[17]Date Master'!O$3:P$332,MATCH($H31,'[17]Date Master'!O$3:O$332,0),2),0)</f>
        <v>#REF!</v>
      </c>
      <c r="S31" s="93" t="e">
        <f ca="1">IF($O31="PHY",INDEX('[17]Date Master'!R$3:S$332,MATCH($H31,'[17]Date Master'!R$3:R$332,0),2),0)</f>
        <v>#REF!</v>
      </c>
      <c r="T31" s="93" t="e">
        <f ca="1">IF($O31="G",INDEX('[17]Date Master'!R$3:S$332,MATCH($H31,'[17]Date Master'!R$3:R$332,0),2),0)</f>
        <v>#REF!</v>
      </c>
      <c r="U31" s="93" t="e">
        <f t="shared" ca="1" si="7"/>
        <v>#REF!</v>
      </c>
      <c r="V31" s="93" t="e">
        <f t="shared" ca="1" si="8"/>
        <v>#REF!</v>
      </c>
      <c r="W31" s="93" t="str">
        <f ca="1">IF(ISNA(V31),"-",INDEX([17]Portfolios!A$3:H$827,MATCH(D31,[17]Portfolios!B$3:B$827,0),7)&amp;H31)</f>
        <v>IMCANADA36770</v>
      </c>
      <c r="X31" s="93" t="str">
        <f t="shared" ca="1" si="9"/>
        <v>IMCANADAP36770</v>
      </c>
      <c r="Y31" s="93" t="e">
        <f t="shared" ca="1" si="10"/>
        <v>#REF!</v>
      </c>
      <c r="AC31" s="86">
        <v>36033</v>
      </c>
      <c r="AD31" s="87" t="s">
        <v>44</v>
      </c>
      <c r="AE31" s="87" t="s">
        <v>94</v>
      </c>
      <c r="AF31" t="s">
        <v>105</v>
      </c>
      <c r="AG31" t="s">
        <v>30</v>
      </c>
      <c r="AH31" t="str">
        <f ca="1">CONCATENATE(AE31,AF31)</f>
        <v>INTRA-CAND-WEST-PHYGDC-EMPRESS/DAY</v>
      </c>
      <c r="AJ31" s="79"/>
    </row>
    <row r="32" spans="1:36" x14ac:dyDescent="0.25">
      <c r="A32" s="86">
        <v>36696</v>
      </c>
      <c r="B32" t="s">
        <v>82</v>
      </c>
      <c r="C32" t="s">
        <v>83</v>
      </c>
      <c r="D32" t="s">
        <v>121</v>
      </c>
      <c r="E32" t="s">
        <v>21</v>
      </c>
      <c r="G32" t="s">
        <v>86</v>
      </c>
      <c r="H32" s="86">
        <v>36800</v>
      </c>
      <c r="I32">
        <v>0</v>
      </c>
      <c r="J32" s="82">
        <f t="shared" ca="1" si="1"/>
        <v>0</v>
      </c>
      <c r="K32" s="82">
        <f t="shared" ca="1" si="2"/>
        <v>1</v>
      </c>
      <c r="L32" s="82" t="str">
        <f t="shared" ca="1" si="3"/>
        <v>NG36800</v>
      </c>
      <c r="M32" s="82">
        <f t="shared" ca="1" si="4"/>
        <v>0</v>
      </c>
      <c r="N32" s="82">
        <f t="shared" ca="1" si="5"/>
        <v>0</v>
      </c>
      <c r="O32" s="93" t="e">
        <f t="shared" ca="1" si="6"/>
        <v>#REF!</v>
      </c>
      <c r="P32" s="93" t="str">
        <f ca="1">INDEX([17]Portfolios!A$3:G$929,MATCH(D32,[17]Portfolios!B$3:B$929,0),7)</f>
        <v>IMCANADA</v>
      </c>
      <c r="Q32" s="93" t="e">
        <f ca="1">IF($O32="P",INDEX('[17]Date Master'!I$3:J$332,MATCH($H32,'[17]Date Master'!I$3:I$332,0),2),0)</f>
        <v>#REF!</v>
      </c>
      <c r="R32" s="93" t="e">
        <f ca="1">IF($O32="D",INDEX('[17]Date Master'!O$3:P$332,MATCH($H32,'[17]Date Master'!O$3:O$332,0),2),0)</f>
        <v>#REF!</v>
      </c>
      <c r="S32" s="93" t="e">
        <f ca="1">IF($O32="PHY",INDEX('[17]Date Master'!R$3:S$332,MATCH($H32,'[17]Date Master'!R$3:R$332,0),2),0)</f>
        <v>#REF!</v>
      </c>
      <c r="T32" s="93" t="e">
        <f ca="1">IF($O32="G",INDEX('[17]Date Master'!R$3:S$332,MATCH($H32,'[17]Date Master'!R$3:R$332,0),2),0)</f>
        <v>#REF!</v>
      </c>
      <c r="U32" s="93" t="e">
        <f t="shared" ca="1" si="7"/>
        <v>#REF!</v>
      </c>
      <c r="V32" s="93" t="e">
        <f t="shared" ca="1" si="8"/>
        <v>#REF!</v>
      </c>
      <c r="W32" s="93" t="str">
        <f ca="1">IF(ISNA(V32),"-",INDEX([17]Portfolios!A$3:H$827,MATCH(D32,[17]Portfolios!B$3:B$827,0),7)&amp;H32)</f>
        <v>IMCANADA36800</v>
      </c>
      <c r="X32" s="93" t="str">
        <f t="shared" ca="1" si="9"/>
        <v>IMCANADAP36800</v>
      </c>
      <c r="Y32" s="93" t="e">
        <f t="shared" ca="1" si="10"/>
        <v>#REF!</v>
      </c>
      <c r="AC32" s="86">
        <v>36033</v>
      </c>
      <c r="AD32" s="87" t="s">
        <v>44</v>
      </c>
      <c r="AE32" s="87" t="s">
        <v>106</v>
      </c>
      <c r="AF32" s="87" t="s">
        <v>88</v>
      </c>
      <c r="AG32" t="s">
        <v>21</v>
      </c>
      <c r="AH32" t="str">
        <f t="shared" ref="AH32:AH39" ca="1" si="11">CONCATENATE(AE32,AF32)</f>
        <v>IMCAN-ERMS-XL-PRCNGMR-AECO/C</v>
      </c>
      <c r="AJ32" s="79"/>
    </row>
    <row r="33" spans="1:34" x14ac:dyDescent="0.25">
      <c r="A33" s="86">
        <v>36696</v>
      </c>
      <c r="B33" t="s">
        <v>82</v>
      </c>
      <c r="C33" t="s">
        <v>83</v>
      </c>
      <c r="D33" t="s">
        <v>121</v>
      </c>
      <c r="E33" t="s">
        <v>21</v>
      </c>
      <c r="G33" t="s">
        <v>114</v>
      </c>
      <c r="H33" s="86">
        <v>36678</v>
      </c>
      <c r="I33">
        <v>0</v>
      </c>
      <c r="J33" s="82">
        <f t="shared" ca="1" si="1"/>
        <v>0</v>
      </c>
      <c r="K33" s="82" t="e">
        <f t="shared" ca="1" si="2"/>
        <v>#N/A</v>
      </c>
      <c r="L33" s="82" t="str">
        <f t="shared" ca="1" si="3"/>
        <v>NGGJ36678</v>
      </c>
      <c r="M33" s="82">
        <f t="shared" ca="1" si="4"/>
        <v>0</v>
      </c>
      <c r="N33" s="82">
        <f t="shared" ca="1" si="5"/>
        <v>0</v>
      </c>
      <c r="O33" s="93" t="e">
        <f t="shared" ca="1" si="6"/>
        <v>#REF!</v>
      </c>
      <c r="P33" s="93" t="str">
        <f ca="1">INDEX([17]Portfolios!A$3:G$929,MATCH(D33,[17]Portfolios!B$3:B$929,0),7)</f>
        <v>IMCANADA</v>
      </c>
      <c r="Q33" s="93" t="e">
        <f ca="1">IF($O33="P",INDEX('[17]Date Master'!I$3:J$332,MATCH($H33,'[17]Date Master'!I$3:I$332,0),2),0)</f>
        <v>#REF!</v>
      </c>
      <c r="R33" s="93" t="e">
        <f ca="1">IF($O33="D",INDEX('[17]Date Master'!O$3:P$332,MATCH($H33,'[17]Date Master'!O$3:O$332,0),2),0)</f>
        <v>#REF!</v>
      </c>
      <c r="S33" s="93" t="e">
        <f ca="1">IF($O33="PHY",INDEX('[17]Date Master'!R$3:S$332,MATCH($H33,'[17]Date Master'!R$3:R$332,0),2),0)</f>
        <v>#REF!</v>
      </c>
      <c r="T33" s="93" t="e">
        <f ca="1">IF($O33="G",INDEX('[17]Date Master'!R$3:S$332,MATCH($H33,'[17]Date Master'!R$3:R$332,0),2),0)</f>
        <v>#REF!</v>
      </c>
      <c r="U33" s="93" t="e">
        <f t="shared" ca="1" si="7"/>
        <v>#REF!</v>
      </c>
      <c r="V33" s="93" t="e">
        <f t="shared" ca="1" si="8"/>
        <v>#REF!</v>
      </c>
      <c r="W33" s="93" t="str">
        <f ca="1">IF(ISNA(V33),"-",INDEX([17]Portfolios!A$3:H$827,MATCH(D33,[17]Portfolios!B$3:B$827,0),7)&amp;H33)</f>
        <v>IMCANADA36678</v>
      </c>
      <c r="X33" s="93" t="str">
        <f t="shared" ca="1" si="9"/>
        <v>IMCANADAP36678</v>
      </c>
      <c r="Y33" s="93" t="e">
        <f t="shared" ca="1" si="10"/>
        <v>#REF!</v>
      </c>
      <c r="AC33" s="86">
        <v>36033</v>
      </c>
      <c r="AD33" s="87" t="s">
        <v>44</v>
      </c>
      <c r="AE33" s="87" t="s">
        <v>106</v>
      </c>
      <c r="AF33" s="94" t="s">
        <v>86</v>
      </c>
      <c r="AG33" t="s">
        <v>21</v>
      </c>
      <c r="AH33" t="str">
        <f t="shared" ca="1" si="11"/>
        <v>IMCAN-ERMS-XL-PRCNG</v>
      </c>
    </row>
    <row r="34" spans="1:34" x14ac:dyDescent="0.25">
      <c r="A34" s="86">
        <v>36696</v>
      </c>
      <c r="B34" t="s">
        <v>82</v>
      </c>
      <c r="C34" t="s">
        <v>83</v>
      </c>
      <c r="D34" t="s">
        <v>84</v>
      </c>
      <c r="E34" t="s">
        <v>51</v>
      </c>
      <c r="F34" t="s">
        <v>19</v>
      </c>
      <c r="G34" t="s">
        <v>47</v>
      </c>
      <c r="H34" s="86">
        <v>36678</v>
      </c>
      <c r="I34">
        <v>-55000</v>
      </c>
      <c r="J34" s="82">
        <f t="shared" ca="1" si="1"/>
        <v>11000</v>
      </c>
      <c r="K34" s="82">
        <f t="shared" ca="1" si="2"/>
        <v>-0.2</v>
      </c>
      <c r="L34" s="82" t="str">
        <f t="shared" ca="1" si="3"/>
        <v>GD-AECOUS-DAILY36678</v>
      </c>
      <c r="M34" s="82">
        <f t="shared" ca="1" si="4"/>
        <v>-5.5</v>
      </c>
      <c r="N34" s="82">
        <f t="shared" ca="1" si="5"/>
        <v>1.1000000000000001</v>
      </c>
      <c r="O34" s="93" t="str">
        <f t="shared" ca="1" si="6"/>
        <v>G</v>
      </c>
      <c r="P34" s="93" t="str">
        <f ca="1">INDEX([17]Portfolios!A$3:G$929,MATCH(D34,[17]Portfolios!B$3:B$929,0),7)</f>
        <v>IMCANADA</v>
      </c>
      <c r="Q34" s="93">
        <f ca="1">IF($O34="P",INDEX('[17]Date Master'!I$3:J$332,MATCH($H34,'[17]Date Master'!I$3:I$332,0),2),0)</f>
        <v>0</v>
      </c>
      <c r="R34" s="93">
        <f ca="1">IF($O34="D",INDEX('[17]Date Master'!O$3:P$332,MATCH($H34,'[17]Date Master'!O$3:O$332,0),2),0)</f>
        <v>0</v>
      </c>
      <c r="S34" s="93">
        <f ca="1">IF($O34="PHY",INDEX('[17]Date Master'!R$3:S$332,MATCH($H34,'[17]Date Master'!R$3:R$332,0),2),0)</f>
        <v>0</v>
      </c>
      <c r="T34" s="93">
        <f ca="1">IF($O34="G",INDEX('[17]Date Master'!R$3:S$332,MATCH($H34,'[17]Date Master'!R$3:R$332,0),2),0)</f>
        <v>1</v>
      </c>
      <c r="U34" s="93">
        <f t="shared" ca="1" si="7"/>
        <v>1</v>
      </c>
      <c r="V34" s="93" t="str">
        <f t="shared" ca="1" si="8"/>
        <v>IMCANADAG1</v>
      </c>
      <c r="W34" s="93" t="str">
        <f ca="1">IF(ISNA(V34),"-",INDEX([17]Portfolios!A$3:H$827,MATCH(D34,[17]Portfolios!B$3:B$827,0),7)&amp;H34)</f>
        <v>IMCANADA36678</v>
      </c>
      <c r="X34" s="93" t="str">
        <f t="shared" ca="1" si="9"/>
        <v>IMCANADAM36678</v>
      </c>
      <c r="Y34" s="93" t="str">
        <f t="shared" ca="1" si="10"/>
        <v>IMCANADAG</v>
      </c>
      <c r="AC34" s="86">
        <v>36033</v>
      </c>
      <c r="AD34" s="87" t="s">
        <v>44</v>
      </c>
      <c r="AE34" s="87" t="s">
        <v>106</v>
      </c>
      <c r="AF34" s="94" t="s">
        <v>63</v>
      </c>
      <c r="AG34" t="s">
        <v>21</v>
      </c>
      <c r="AH34" t="str">
        <f t="shared" ca="1" si="11"/>
        <v>IMCAN-ERMS-XL-PRCIF-NTHWST/CANBR</v>
      </c>
    </row>
    <row r="35" spans="1:34" x14ac:dyDescent="0.25">
      <c r="A35" s="86">
        <v>36696</v>
      </c>
      <c r="B35" t="s">
        <v>82</v>
      </c>
      <c r="C35" t="s">
        <v>83</v>
      </c>
      <c r="D35" t="s">
        <v>84</v>
      </c>
      <c r="E35" t="s">
        <v>51</v>
      </c>
      <c r="F35" t="s">
        <v>19</v>
      </c>
      <c r="G35" t="s">
        <v>47</v>
      </c>
      <c r="H35" s="86">
        <v>36708</v>
      </c>
      <c r="I35">
        <v>309321</v>
      </c>
      <c r="J35" s="82">
        <f t="shared" ca="1" si="1"/>
        <v>-61864.200000000004</v>
      </c>
      <c r="K35" s="82">
        <f t="shared" ca="1" si="2"/>
        <v>-0.2</v>
      </c>
      <c r="L35" s="82" t="str">
        <f t="shared" ca="1" si="3"/>
        <v>GD-AECOUS-DAILY36708</v>
      </c>
      <c r="M35" s="82">
        <f t="shared" ca="1" si="4"/>
        <v>30.932099999999998</v>
      </c>
      <c r="N35" s="82">
        <f t="shared" ca="1" si="5"/>
        <v>-6.18642</v>
      </c>
      <c r="O35" s="93" t="str">
        <f t="shared" ca="1" si="6"/>
        <v>G</v>
      </c>
      <c r="P35" s="93" t="str">
        <f ca="1">INDEX([17]Portfolios!A$3:G$929,MATCH(D35,[17]Portfolios!B$3:B$929,0),7)</f>
        <v>IMCANADA</v>
      </c>
      <c r="Q35" s="93">
        <f ca="1">IF($O35="P",INDEX('[17]Date Master'!I$3:J$332,MATCH($H35,'[17]Date Master'!I$3:I$332,0),2),0)</f>
        <v>0</v>
      </c>
      <c r="R35" s="93">
        <f ca="1">IF($O35="D",INDEX('[17]Date Master'!O$3:P$332,MATCH($H35,'[17]Date Master'!O$3:O$332,0),2),0)</f>
        <v>0</v>
      </c>
      <c r="S35" s="93">
        <f ca="1">IF($O35="PHY",INDEX('[17]Date Master'!R$3:S$332,MATCH($H35,'[17]Date Master'!R$3:R$332,0),2),0)</f>
        <v>0</v>
      </c>
      <c r="T35" s="93">
        <f ca="1">IF($O35="G",INDEX('[17]Date Master'!R$3:S$332,MATCH($H35,'[17]Date Master'!R$3:R$332,0),2),0)</f>
        <v>3</v>
      </c>
      <c r="U35" s="93">
        <f t="shared" ca="1" si="7"/>
        <v>3</v>
      </c>
      <c r="V35" s="93" t="str">
        <f t="shared" ca="1" si="8"/>
        <v>IMCANADAG3</v>
      </c>
      <c r="W35" s="93" t="str">
        <f ca="1">IF(ISNA(V35),"-",INDEX([17]Portfolios!A$3:H$827,MATCH(D35,[17]Portfolios!B$3:B$827,0),7)&amp;H35)</f>
        <v>IMCANADA36708</v>
      </c>
      <c r="X35" s="93" t="str">
        <f t="shared" ca="1" si="9"/>
        <v>IMCANADAM36708</v>
      </c>
      <c r="Y35" s="93" t="str">
        <f t="shared" ca="1" si="10"/>
        <v>IMCANADAG</v>
      </c>
      <c r="AC35" s="86">
        <v>36033</v>
      </c>
      <c r="AD35" s="87" t="s">
        <v>44</v>
      </c>
      <c r="AE35" s="87" t="s">
        <v>106</v>
      </c>
      <c r="AF35" s="87" t="s">
        <v>90</v>
      </c>
      <c r="AG35" t="s">
        <v>21</v>
      </c>
      <c r="AH35" t="str">
        <f t="shared" ca="1" si="11"/>
        <v>IMCAN-ERMS-XL-PRCSTATION2/US$</v>
      </c>
    </row>
    <row r="36" spans="1:34" x14ac:dyDescent="0.25">
      <c r="A36" s="86">
        <v>36696</v>
      </c>
      <c r="B36" t="s">
        <v>82</v>
      </c>
      <c r="C36" t="s">
        <v>83</v>
      </c>
      <c r="D36" t="s">
        <v>84</v>
      </c>
      <c r="E36" t="s">
        <v>51</v>
      </c>
      <c r="F36" t="s">
        <v>19</v>
      </c>
      <c r="G36" t="s">
        <v>46</v>
      </c>
      <c r="H36" s="86">
        <v>36678</v>
      </c>
      <c r="I36">
        <v>693074</v>
      </c>
      <c r="J36" s="82">
        <f t="shared" ca="1" si="1"/>
        <v>0</v>
      </c>
      <c r="K36" s="82" t="e">
        <f t="shared" ca="1" si="2"/>
        <v>#N/A</v>
      </c>
      <c r="L36" s="82" t="str">
        <f t="shared" ca="1" si="3"/>
        <v>GD-CGPR-AECO/AV36678</v>
      </c>
      <c r="M36" s="82">
        <f t="shared" ca="1" si="4"/>
        <v>69.307400000000001</v>
      </c>
      <c r="N36" s="82">
        <f t="shared" ca="1" si="5"/>
        <v>0</v>
      </c>
      <c r="O36" s="93" t="str">
        <f t="shared" ca="1" si="6"/>
        <v>PHY</v>
      </c>
      <c r="P36" s="93" t="str">
        <f ca="1">INDEX([17]Portfolios!A$3:G$929,MATCH(D36,[17]Portfolios!B$3:B$929,0),7)</f>
        <v>IMCANADA</v>
      </c>
      <c r="Q36" s="93">
        <f ca="1">IF($O36="P",INDEX('[17]Date Master'!I$3:J$332,MATCH($H36,'[17]Date Master'!I$3:I$332,0),2),0)</f>
        <v>0</v>
      </c>
      <c r="R36" s="93">
        <f ca="1">IF($O36="D",INDEX('[17]Date Master'!O$3:P$332,MATCH($H36,'[17]Date Master'!O$3:O$332,0),2),0)</f>
        <v>0</v>
      </c>
      <c r="S36" s="93">
        <f ca="1">IF($O36="PHY",INDEX('[17]Date Master'!R$3:S$332,MATCH($H36,'[17]Date Master'!R$3:R$332,0),2),0)</f>
        <v>1</v>
      </c>
      <c r="T36" s="93">
        <f ca="1">IF($O36="G",INDEX('[17]Date Master'!R$3:S$332,MATCH($H36,'[17]Date Master'!R$3:R$332,0),2),0)</f>
        <v>0</v>
      </c>
      <c r="U36" s="93">
        <f t="shared" ca="1" si="7"/>
        <v>1</v>
      </c>
      <c r="V36" s="93" t="str">
        <f t="shared" ca="1" si="8"/>
        <v>IMCANADAPHY1</v>
      </c>
      <c r="W36" s="93" t="str">
        <f ca="1">IF(ISNA(V36),"-",INDEX([17]Portfolios!A$3:H$827,MATCH(D36,[17]Portfolios!B$3:B$827,0),7)&amp;H36)</f>
        <v>IMCANADA36678</v>
      </c>
      <c r="X36" s="93" t="str">
        <f t="shared" ca="1" si="9"/>
        <v>IMCANADAM36678</v>
      </c>
      <c r="Y36" s="93" t="str">
        <f t="shared" ca="1" si="10"/>
        <v>IMCANADAPHY</v>
      </c>
      <c r="AC36" s="86">
        <v>36033</v>
      </c>
      <c r="AD36" s="87" t="s">
        <v>44</v>
      </c>
      <c r="AE36" s="87" t="s">
        <v>106</v>
      </c>
      <c r="AF36" s="87" t="s">
        <v>81</v>
      </c>
      <c r="AG36" t="s">
        <v>21</v>
      </c>
      <c r="AH36" t="str">
        <f t="shared" ca="1" si="11"/>
        <v>IMCAN-ERMS-XL-PRCIF-NWPL-ROCK/CA</v>
      </c>
    </row>
    <row r="37" spans="1:34" x14ac:dyDescent="0.25">
      <c r="A37" s="86">
        <v>36696</v>
      </c>
      <c r="B37" t="s">
        <v>82</v>
      </c>
      <c r="C37" t="s">
        <v>83</v>
      </c>
      <c r="D37" t="s">
        <v>84</v>
      </c>
      <c r="E37" t="s">
        <v>51</v>
      </c>
      <c r="F37" t="s">
        <v>19</v>
      </c>
      <c r="G37" t="s">
        <v>46</v>
      </c>
      <c r="H37" s="86">
        <v>36708</v>
      </c>
      <c r="I37">
        <v>-1585928</v>
      </c>
      <c r="J37" s="82">
        <f t="shared" ca="1" si="1"/>
        <v>0</v>
      </c>
      <c r="K37" s="82" t="e">
        <f t="shared" ca="1" si="2"/>
        <v>#N/A</v>
      </c>
      <c r="L37" s="82" t="str">
        <f t="shared" ca="1" si="3"/>
        <v>GD-CGPR-AECO/AV36708</v>
      </c>
      <c r="M37" s="82">
        <f t="shared" ca="1" si="4"/>
        <v>-158.59280000000001</v>
      </c>
      <c r="N37" s="82">
        <f t="shared" ca="1" si="5"/>
        <v>0</v>
      </c>
      <c r="O37" s="93" t="str">
        <f t="shared" ca="1" si="6"/>
        <v>PHY</v>
      </c>
      <c r="P37" s="93" t="str">
        <f ca="1">INDEX([17]Portfolios!A$3:G$929,MATCH(D37,[17]Portfolios!B$3:B$929,0),7)</f>
        <v>IMCANADA</v>
      </c>
      <c r="Q37" s="93">
        <f ca="1">IF($O37="P",INDEX('[17]Date Master'!I$3:J$332,MATCH($H37,'[17]Date Master'!I$3:I$332,0),2),0)</f>
        <v>0</v>
      </c>
      <c r="R37" s="93">
        <f ca="1">IF($O37="D",INDEX('[17]Date Master'!O$3:P$332,MATCH($H37,'[17]Date Master'!O$3:O$332,0),2),0)</f>
        <v>0</v>
      </c>
      <c r="S37" s="93">
        <f ca="1">IF($O37="PHY",INDEX('[17]Date Master'!R$3:S$332,MATCH($H37,'[17]Date Master'!R$3:R$332,0),2),0)</f>
        <v>3</v>
      </c>
      <c r="T37" s="93">
        <f ca="1">IF($O37="G",INDEX('[17]Date Master'!R$3:S$332,MATCH($H37,'[17]Date Master'!R$3:R$332,0),2),0)</f>
        <v>0</v>
      </c>
      <c r="U37" s="93">
        <f t="shared" ca="1" si="7"/>
        <v>3</v>
      </c>
      <c r="V37" s="93" t="str">
        <f t="shared" ca="1" si="8"/>
        <v>IMCANADAPHY3</v>
      </c>
      <c r="W37" s="93" t="str">
        <f ca="1">IF(ISNA(V37),"-",INDEX([17]Portfolios!A$3:H$827,MATCH(D37,[17]Portfolios!B$3:B$827,0),7)&amp;H37)</f>
        <v>IMCANADA36708</v>
      </c>
      <c r="X37" s="93" t="str">
        <f t="shared" ca="1" si="9"/>
        <v>IMCANADAM36708</v>
      </c>
      <c r="Y37" s="93" t="str">
        <f t="shared" ca="1" si="10"/>
        <v>IMCANADAPHY</v>
      </c>
      <c r="AC37" s="86">
        <v>36033</v>
      </c>
      <c r="AD37" s="87" t="s">
        <v>44</v>
      </c>
      <c r="AE37" s="87" t="s">
        <v>106</v>
      </c>
      <c r="AF37" s="87" t="s">
        <v>109</v>
      </c>
      <c r="AG37" t="s">
        <v>21</v>
      </c>
      <c r="AH37" t="str">
        <f t="shared" ca="1" si="11"/>
        <v>IMCAN-ERMS-XL-PRCNGI-MALIN/FP</v>
      </c>
    </row>
    <row r="38" spans="1:34" x14ac:dyDescent="0.25">
      <c r="A38" s="86">
        <v>36696</v>
      </c>
      <c r="B38" t="s">
        <v>82</v>
      </c>
      <c r="C38" t="s">
        <v>83</v>
      </c>
      <c r="D38" t="s">
        <v>84</v>
      </c>
      <c r="E38" t="s">
        <v>51</v>
      </c>
      <c r="F38" t="s">
        <v>19</v>
      </c>
      <c r="G38" t="s">
        <v>46</v>
      </c>
      <c r="H38" s="86">
        <v>36739</v>
      </c>
      <c r="I38">
        <v>-1722620</v>
      </c>
      <c r="J38" s="82">
        <f t="shared" ca="1" si="1"/>
        <v>0</v>
      </c>
      <c r="K38" s="82" t="e">
        <f t="shared" ca="1" si="2"/>
        <v>#N/A</v>
      </c>
      <c r="L38" s="82" t="str">
        <f t="shared" ca="1" si="3"/>
        <v>GD-CGPR-AECO/AV36739</v>
      </c>
      <c r="M38" s="82">
        <f t="shared" ca="1" si="4"/>
        <v>-172.262</v>
      </c>
      <c r="N38" s="82">
        <f t="shared" ca="1" si="5"/>
        <v>0</v>
      </c>
      <c r="O38" s="93" t="str">
        <f t="shared" ca="1" si="6"/>
        <v>PHY</v>
      </c>
      <c r="P38" s="93" t="str">
        <f ca="1">INDEX([17]Portfolios!A$3:G$929,MATCH(D38,[17]Portfolios!B$3:B$929,0),7)</f>
        <v>IMCANADA</v>
      </c>
      <c r="Q38" s="93">
        <f ca="1">IF($O38="P",INDEX('[17]Date Master'!I$3:J$332,MATCH($H38,'[17]Date Master'!I$3:I$332,0),2),0)</f>
        <v>0</v>
      </c>
      <c r="R38" s="93">
        <f ca="1">IF($O38="D",INDEX('[17]Date Master'!O$3:P$332,MATCH($H38,'[17]Date Master'!O$3:O$332,0),2),0)</f>
        <v>0</v>
      </c>
      <c r="S38" s="93">
        <f ca="1">IF($O38="PHY",INDEX('[17]Date Master'!R$3:S$332,MATCH($H38,'[17]Date Master'!R$3:R$332,0),2),0)</f>
        <v>4</v>
      </c>
      <c r="T38" s="93">
        <f ca="1">IF($O38="G",INDEX('[17]Date Master'!R$3:S$332,MATCH($H38,'[17]Date Master'!R$3:R$332,0),2),0)</f>
        <v>0</v>
      </c>
      <c r="U38" s="93">
        <f t="shared" ca="1" si="7"/>
        <v>4</v>
      </c>
      <c r="V38" s="93" t="str">
        <f t="shared" ca="1" si="8"/>
        <v>IMCANADAPHY4</v>
      </c>
      <c r="W38" s="93" t="str">
        <f ca="1">IF(ISNA(V38),"-",INDEX([17]Portfolios!A$3:H$827,MATCH(D38,[17]Portfolios!B$3:B$827,0),7)&amp;H38)</f>
        <v>IMCANADA36739</v>
      </c>
      <c r="X38" s="93" t="str">
        <f t="shared" ca="1" si="9"/>
        <v>IMCANADAM36739</v>
      </c>
      <c r="Y38" s="93" t="str">
        <f t="shared" ca="1" si="10"/>
        <v>IMCANADAPHY</v>
      </c>
      <c r="AC38" s="86">
        <v>36033</v>
      </c>
      <c r="AD38" s="87" t="s">
        <v>44</v>
      </c>
      <c r="AE38" s="87" t="s">
        <v>110</v>
      </c>
      <c r="AF38" s="87" t="s">
        <v>103</v>
      </c>
      <c r="AG38" t="s">
        <v>20</v>
      </c>
      <c r="AH38" t="str">
        <f t="shared" ca="1" si="11"/>
        <v>IMCAN-ERMS-XL-BASCGPR-AECO/BASIS</v>
      </c>
    </row>
    <row r="39" spans="1:34" x14ac:dyDescent="0.25">
      <c r="A39" s="86">
        <v>36696</v>
      </c>
      <c r="B39" t="s">
        <v>82</v>
      </c>
      <c r="C39" t="s">
        <v>83</v>
      </c>
      <c r="D39" t="s">
        <v>84</v>
      </c>
      <c r="E39" t="s">
        <v>51</v>
      </c>
      <c r="F39" t="s">
        <v>19</v>
      </c>
      <c r="G39" t="s">
        <v>46</v>
      </c>
      <c r="H39" s="86">
        <v>36770</v>
      </c>
      <c r="I39">
        <v>-1605602</v>
      </c>
      <c r="J39" s="82">
        <f t="shared" ca="1" si="1"/>
        <v>0</v>
      </c>
      <c r="K39" s="82" t="e">
        <f t="shared" ca="1" si="2"/>
        <v>#N/A</v>
      </c>
      <c r="L39" s="82" t="str">
        <f t="shared" ca="1" si="3"/>
        <v>GD-CGPR-AECO/AV36770</v>
      </c>
      <c r="M39" s="82">
        <f t="shared" ca="1" si="4"/>
        <v>-160.56020000000001</v>
      </c>
      <c r="N39" s="82">
        <f t="shared" ca="1" si="5"/>
        <v>0</v>
      </c>
      <c r="O39" s="93" t="str">
        <f t="shared" ca="1" si="6"/>
        <v>PHY</v>
      </c>
      <c r="P39" s="93" t="str">
        <f ca="1">INDEX([17]Portfolios!A$3:G$929,MATCH(D39,[17]Portfolios!B$3:B$929,0),7)</f>
        <v>IMCANADA</v>
      </c>
      <c r="Q39" s="93">
        <f ca="1">IF($O39="P",INDEX('[17]Date Master'!I$3:J$332,MATCH($H39,'[17]Date Master'!I$3:I$332,0),2),0)</f>
        <v>0</v>
      </c>
      <c r="R39" s="93">
        <f ca="1">IF($O39="D",INDEX('[17]Date Master'!O$3:P$332,MATCH($H39,'[17]Date Master'!O$3:O$332,0),2),0)</f>
        <v>0</v>
      </c>
      <c r="S39" s="93">
        <f ca="1">IF($O39="PHY",INDEX('[17]Date Master'!R$3:S$332,MATCH($H39,'[17]Date Master'!R$3:R$332,0),2),0)</f>
        <v>5</v>
      </c>
      <c r="T39" s="93">
        <f ca="1">IF($O39="G",INDEX('[17]Date Master'!R$3:S$332,MATCH($H39,'[17]Date Master'!R$3:R$332,0),2),0)</f>
        <v>0</v>
      </c>
      <c r="U39" s="93">
        <f t="shared" ca="1" si="7"/>
        <v>5</v>
      </c>
      <c r="V39" s="93" t="str">
        <f t="shared" ca="1" si="8"/>
        <v>IMCANADAPHY5</v>
      </c>
      <c r="W39" s="93" t="str">
        <f ca="1">IF(ISNA(V39),"-",INDEX([17]Portfolios!A$3:H$827,MATCH(D39,[17]Portfolios!B$3:B$827,0),7)&amp;H39)</f>
        <v>IMCANADA36770</v>
      </c>
      <c r="X39" s="93" t="str">
        <f t="shared" ca="1" si="9"/>
        <v>IMCANADAM36770</v>
      </c>
      <c r="Y39" s="93" t="str">
        <f t="shared" ca="1" si="10"/>
        <v>IMCANADAPHY</v>
      </c>
      <c r="AC39" s="86">
        <v>36033</v>
      </c>
      <c r="AD39" s="87" t="s">
        <v>44</v>
      </c>
      <c r="AE39" s="87" t="s">
        <v>111</v>
      </c>
      <c r="AF39" s="87" t="s">
        <v>57</v>
      </c>
      <c r="AG39" t="s">
        <v>19</v>
      </c>
      <c r="AH39" t="str">
        <f t="shared" ca="1" si="11"/>
        <v>IMCAN-ERMS-XL-GDLGDP-HEHUB</v>
      </c>
    </row>
    <row r="40" spans="1:34" x14ac:dyDescent="0.25">
      <c r="A40">
        <v>36696</v>
      </c>
      <c r="B40" t="s">
        <v>82</v>
      </c>
      <c r="C40" t="s">
        <v>83</v>
      </c>
      <c r="D40" t="s">
        <v>84</v>
      </c>
      <c r="E40" t="s">
        <v>51</v>
      </c>
      <c r="F40" t="s">
        <v>19</v>
      </c>
      <c r="G40" t="s">
        <v>46</v>
      </c>
      <c r="H40" s="86">
        <v>36800</v>
      </c>
      <c r="I40">
        <v>-1649736</v>
      </c>
      <c r="J40" s="82">
        <f t="shared" ca="1" si="1"/>
        <v>0</v>
      </c>
      <c r="K40" s="82" t="e">
        <f t="shared" ca="1" si="2"/>
        <v>#N/A</v>
      </c>
      <c r="L40" s="82" t="str">
        <f t="shared" ca="1" si="3"/>
        <v>GD-CGPR-AECO/AV36800</v>
      </c>
      <c r="M40" s="82">
        <f t="shared" ca="1" si="4"/>
        <v>-164.9736</v>
      </c>
      <c r="N40" s="82">
        <f t="shared" ca="1" si="5"/>
        <v>0</v>
      </c>
      <c r="O40" s="93" t="str">
        <f t="shared" ca="1" si="6"/>
        <v>PHY</v>
      </c>
      <c r="P40" s="93" t="str">
        <f ca="1">INDEX([17]Portfolios!A$3:G$929,MATCH(D40,[17]Portfolios!B$3:B$929,0),7)</f>
        <v>IMCANADA</v>
      </c>
      <c r="Q40" s="93">
        <f ca="1">IF($O40="P",INDEX('[17]Date Master'!I$3:J$332,MATCH($H40,'[17]Date Master'!I$3:I$332,0),2),0)</f>
        <v>0</v>
      </c>
      <c r="R40" s="93">
        <f ca="1">IF($O40="D",INDEX('[17]Date Master'!O$3:P$332,MATCH($H40,'[17]Date Master'!O$3:O$332,0),2),0)</f>
        <v>0</v>
      </c>
      <c r="S40" s="93">
        <f ca="1">IF($O40="PHY",INDEX('[17]Date Master'!R$3:S$332,MATCH($H40,'[17]Date Master'!R$3:R$332,0),2),0)</f>
        <v>6</v>
      </c>
      <c r="T40" s="93">
        <f ca="1">IF($O40="G",INDEX('[17]Date Master'!R$3:S$332,MATCH($H40,'[17]Date Master'!R$3:R$332,0),2),0)</f>
        <v>0</v>
      </c>
      <c r="U40" s="93">
        <f t="shared" ca="1" si="7"/>
        <v>6</v>
      </c>
      <c r="V40" s="93" t="str">
        <f t="shared" ca="1" si="8"/>
        <v>IMCANADAPHY6</v>
      </c>
      <c r="W40" s="93" t="str">
        <f ca="1">IF(ISNA(V40),"-",INDEX([17]Portfolios!A$3:H$827,MATCH(D40,[17]Portfolios!B$3:B$827,0),7)&amp;H40)</f>
        <v>IMCANADA36800</v>
      </c>
      <c r="X40" s="93" t="str">
        <f t="shared" ca="1" si="9"/>
        <v>IMCANADAM36800</v>
      </c>
      <c r="Y40" s="93" t="str">
        <f t="shared" ca="1" si="10"/>
        <v>IMCANADAPHY</v>
      </c>
      <c r="AC40" s="86">
        <v>36033</v>
      </c>
      <c r="AD40" s="87" t="s">
        <v>44</v>
      </c>
      <c r="AE40" t="s">
        <v>101</v>
      </c>
      <c r="AF40" t="s">
        <v>115</v>
      </c>
      <c r="AG40" t="s">
        <v>21</v>
      </c>
      <c r="AH40" t="s">
        <v>116</v>
      </c>
    </row>
    <row r="41" spans="1:34" x14ac:dyDescent="0.25">
      <c r="A41">
        <v>36696</v>
      </c>
      <c r="B41" t="s">
        <v>82</v>
      </c>
      <c r="C41" t="s">
        <v>83</v>
      </c>
      <c r="D41" t="s">
        <v>84</v>
      </c>
      <c r="E41" t="s">
        <v>51</v>
      </c>
      <c r="F41" t="s">
        <v>19</v>
      </c>
      <c r="G41" t="s">
        <v>46</v>
      </c>
      <c r="H41" s="86">
        <v>36831</v>
      </c>
      <c r="I41">
        <v>-251718</v>
      </c>
      <c r="J41" s="82">
        <f t="shared" ca="1" si="1"/>
        <v>0</v>
      </c>
      <c r="K41" s="82" t="e">
        <f t="shared" ca="1" si="2"/>
        <v>#N/A</v>
      </c>
      <c r="L41" s="82" t="str">
        <f t="shared" ca="1" si="3"/>
        <v>GD-CGPR-AECO/AV36831</v>
      </c>
      <c r="M41" s="82">
        <f t="shared" ca="1" si="4"/>
        <v>-25.171800000000001</v>
      </c>
      <c r="N41" s="82">
        <f t="shared" ca="1" si="5"/>
        <v>0</v>
      </c>
      <c r="O41" s="93" t="str">
        <f t="shared" ca="1" si="6"/>
        <v>PHY</v>
      </c>
      <c r="P41" s="93" t="str">
        <f ca="1">INDEX([17]Portfolios!A$3:G$929,MATCH(D41,[17]Portfolios!B$3:B$929,0),7)</f>
        <v>IMCANADA</v>
      </c>
      <c r="Q41" s="93">
        <f ca="1">IF($O41="P",INDEX('[17]Date Master'!I$3:J$332,MATCH($H41,'[17]Date Master'!I$3:I$332,0),2),0)</f>
        <v>0</v>
      </c>
      <c r="R41" s="93">
        <f ca="1">IF($O41="D",INDEX('[17]Date Master'!O$3:P$332,MATCH($H41,'[17]Date Master'!O$3:O$332,0),2),0)</f>
        <v>0</v>
      </c>
      <c r="S41" s="93">
        <f ca="1">IF($O41="PHY",INDEX('[17]Date Master'!R$3:S$332,MATCH($H41,'[17]Date Master'!R$3:R$332,0),2),0)</f>
        <v>7</v>
      </c>
      <c r="T41" s="93">
        <f ca="1">IF($O41="G",INDEX('[17]Date Master'!R$3:S$332,MATCH($H41,'[17]Date Master'!R$3:R$332,0),2),0)</f>
        <v>0</v>
      </c>
      <c r="U41" s="93">
        <f t="shared" ca="1" si="7"/>
        <v>7</v>
      </c>
      <c r="V41" s="93" t="str">
        <f t="shared" ca="1" si="8"/>
        <v>IMCANADAPHY7</v>
      </c>
      <c r="W41" s="93" t="str">
        <f ca="1">IF(ISNA(V41),"-",INDEX([17]Portfolios!A$3:H$827,MATCH(D41,[17]Portfolios!B$3:B$827,0),7)&amp;H41)</f>
        <v>IMCANADA36831</v>
      </c>
      <c r="X41" s="93" t="str">
        <f t="shared" ca="1" si="9"/>
        <v>IMCANADAM36831</v>
      </c>
      <c r="Y41" s="93" t="str">
        <f t="shared" ca="1" si="10"/>
        <v>IMCANADAPHY</v>
      </c>
      <c r="AC41" s="86">
        <v>36033</v>
      </c>
      <c r="AD41" s="87" t="s">
        <v>44</v>
      </c>
      <c r="AE41" t="s">
        <v>101</v>
      </c>
      <c r="AF41" t="s">
        <v>88</v>
      </c>
      <c r="AG41" t="s">
        <v>21</v>
      </c>
      <c r="AH41" t="s">
        <v>117</v>
      </c>
    </row>
    <row r="42" spans="1:34" x14ac:dyDescent="0.25">
      <c r="A42">
        <v>36696</v>
      </c>
      <c r="B42" t="s">
        <v>82</v>
      </c>
      <c r="C42" t="s">
        <v>83</v>
      </c>
      <c r="D42" t="s">
        <v>84</v>
      </c>
      <c r="E42" t="s">
        <v>51</v>
      </c>
      <c r="F42" t="s">
        <v>19</v>
      </c>
      <c r="G42" t="s">
        <v>46</v>
      </c>
      <c r="H42" s="86">
        <v>36861</v>
      </c>
      <c r="I42">
        <v>-258621</v>
      </c>
      <c r="J42" s="82">
        <f t="shared" ca="1" si="1"/>
        <v>0</v>
      </c>
      <c r="K42" s="82" t="e">
        <f t="shared" ca="1" si="2"/>
        <v>#N/A</v>
      </c>
      <c r="L42" s="82" t="str">
        <f t="shared" ca="1" si="3"/>
        <v>GD-CGPR-AECO/AV36861</v>
      </c>
      <c r="M42" s="82">
        <f t="shared" ca="1" si="4"/>
        <v>-25.862100000000002</v>
      </c>
      <c r="N42" s="82">
        <f t="shared" ca="1" si="5"/>
        <v>0</v>
      </c>
      <c r="O42" s="93" t="str">
        <f t="shared" ca="1" si="6"/>
        <v>PHY</v>
      </c>
      <c r="P42" s="93" t="str">
        <f ca="1">INDEX([17]Portfolios!A$3:G$929,MATCH(D42,[17]Portfolios!B$3:B$929,0),7)</f>
        <v>IMCANADA</v>
      </c>
      <c r="Q42" s="93">
        <f ca="1">IF($O42="P",INDEX('[17]Date Master'!I$3:J$332,MATCH($H42,'[17]Date Master'!I$3:I$332,0),2),0)</f>
        <v>0</v>
      </c>
      <c r="R42" s="93">
        <f ca="1">IF($O42="D",INDEX('[17]Date Master'!O$3:P$332,MATCH($H42,'[17]Date Master'!O$3:O$332,0),2),0)</f>
        <v>0</v>
      </c>
      <c r="S42" s="93">
        <f ca="1">IF($O42="PHY",INDEX('[17]Date Master'!R$3:S$332,MATCH($H42,'[17]Date Master'!R$3:R$332,0),2),0)</f>
        <v>8</v>
      </c>
      <c r="T42" s="93">
        <f ca="1">IF($O42="G",INDEX('[17]Date Master'!R$3:S$332,MATCH($H42,'[17]Date Master'!R$3:R$332,0),2),0)</f>
        <v>0</v>
      </c>
      <c r="U42" s="93">
        <f t="shared" ca="1" si="7"/>
        <v>8</v>
      </c>
      <c r="V42" s="93" t="str">
        <f t="shared" ca="1" si="8"/>
        <v>IMCANADAPHY8</v>
      </c>
      <c r="W42" s="93" t="str">
        <f ca="1">IF(ISNA(V42),"-",INDEX([17]Portfolios!A$3:H$827,MATCH(D42,[17]Portfolios!B$3:B$827,0),7)&amp;H42)</f>
        <v>IMCANADA36861</v>
      </c>
      <c r="X42" s="93" t="str">
        <f t="shared" ca="1" si="9"/>
        <v>IMCANADAM36861</v>
      </c>
      <c r="Y42" s="93" t="str">
        <f t="shared" ca="1" si="10"/>
        <v>IMCANADAPHY</v>
      </c>
      <c r="AC42" s="86">
        <v>36033</v>
      </c>
      <c r="AD42" s="87" t="s">
        <v>44</v>
      </c>
      <c r="AE42" t="s">
        <v>101</v>
      </c>
      <c r="AF42" t="s">
        <v>114</v>
      </c>
      <c r="AG42" t="s">
        <v>21</v>
      </c>
      <c r="AH42" t="s">
        <v>118</v>
      </c>
    </row>
    <row r="43" spans="1:34" x14ac:dyDescent="0.25">
      <c r="A43">
        <v>36696</v>
      </c>
      <c r="B43" t="s">
        <v>82</v>
      </c>
      <c r="C43" t="s">
        <v>83</v>
      </c>
      <c r="D43" t="s">
        <v>84</v>
      </c>
      <c r="E43" t="s">
        <v>51</v>
      </c>
      <c r="F43" t="s">
        <v>19</v>
      </c>
      <c r="G43" t="s">
        <v>46</v>
      </c>
      <c r="H43" s="86">
        <v>36892</v>
      </c>
      <c r="I43">
        <v>-214607</v>
      </c>
      <c r="J43" s="82">
        <f t="shared" ca="1" si="1"/>
        <v>0</v>
      </c>
      <c r="K43" s="82" t="e">
        <f t="shared" ca="1" si="2"/>
        <v>#N/A</v>
      </c>
      <c r="L43" s="82" t="str">
        <f t="shared" ca="1" si="3"/>
        <v>GD-CGPR-AECO/AV36892</v>
      </c>
      <c r="M43" s="82">
        <f t="shared" ca="1" si="4"/>
        <v>-21.460699999999999</v>
      </c>
      <c r="N43" s="82">
        <f t="shared" ca="1" si="5"/>
        <v>0</v>
      </c>
      <c r="O43" s="93" t="str">
        <f t="shared" ca="1" si="6"/>
        <v>PHY</v>
      </c>
      <c r="P43" s="93" t="str">
        <f ca="1">INDEX([17]Portfolios!A$3:G$929,MATCH(D43,[17]Portfolios!B$3:B$929,0),7)</f>
        <v>IMCANADA</v>
      </c>
      <c r="Q43" s="93">
        <f ca="1">IF($O43="P",INDEX('[17]Date Master'!I$3:J$332,MATCH($H43,'[17]Date Master'!I$3:I$332,0),2),0)</f>
        <v>0</v>
      </c>
      <c r="R43" s="93">
        <f ca="1">IF($O43="D",INDEX('[17]Date Master'!O$3:P$332,MATCH($H43,'[17]Date Master'!O$3:O$332,0),2),0)</f>
        <v>0</v>
      </c>
      <c r="S43" s="93">
        <f ca="1">IF($O43="PHY",INDEX('[17]Date Master'!R$3:S$332,MATCH($H43,'[17]Date Master'!R$3:R$332,0),2),0)</f>
        <v>9</v>
      </c>
      <c r="T43" s="93">
        <f ca="1">IF($O43="G",INDEX('[17]Date Master'!R$3:S$332,MATCH($H43,'[17]Date Master'!R$3:R$332,0),2),0)</f>
        <v>0</v>
      </c>
      <c r="U43" s="93">
        <f t="shared" ca="1" si="7"/>
        <v>9</v>
      </c>
      <c r="V43" s="93" t="str">
        <f t="shared" ca="1" si="8"/>
        <v>IMCANADAPHY9</v>
      </c>
      <c r="W43" s="93" t="str">
        <f ca="1">IF(ISNA(V43),"-",INDEX([17]Portfolios!A$3:H$827,MATCH(D43,[17]Portfolios!B$3:B$827,0),7)&amp;H43)</f>
        <v>IMCANADA36892</v>
      </c>
      <c r="X43" s="93" t="str">
        <f t="shared" ca="1" si="9"/>
        <v>IMCANADAM36892</v>
      </c>
      <c r="Y43" s="93" t="str">
        <f t="shared" ca="1" si="10"/>
        <v>IMCANADAPHY</v>
      </c>
      <c r="AC43" s="86">
        <v>36033</v>
      </c>
      <c r="AD43" s="87" t="s">
        <v>44</v>
      </c>
      <c r="AE43" s="87" t="s">
        <v>84</v>
      </c>
      <c r="AF43" s="87" t="s">
        <v>102</v>
      </c>
      <c r="AG43" t="s">
        <v>19</v>
      </c>
      <c r="AH43" t="str">
        <f t="shared" ref="AH43:AH61" ca="1" si="12">CONCATENATE(AE43,AF43)</f>
        <v>INTRA-CAND-WE-GD-GDLGDP-KERN/OPAL</v>
      </c>
    </row>
    <row r="44" spans="1:34" x14ac:dyDescent="0.25">
      <c r="A44">
        <v>36696</v>
      </c>
      <c r="B44" t="s">
        <v>82</v>
      </c>
      <c r="C44" t="s">
        <v>83</v>
      </c>
      <c r="D44" t="s">
        <v>84</v>
      </c>
      <c r="E44" t="s">
        <v>51</v>
      </c>
      <c r="F44" t="s">
        <v>19</v>
      </c>
      <c r="G44" t="s">
        <v>46</v>
      </c>
      <c r="H44" s="86">
        <v>36923</v>
      </c>
      <c r="I44">
        <v>-188861</v>
      </c>
      <c r="J44" s="82">
        <f t="shared" ca="1" si="1"/>
        <v>0</v>
      </c>
      <c r="K44" s="82" t="e">
        <f t="shared" ca="1" si="2"/>
        <v>#N/A</v>
      </c>
      <c r="L44" s="82" t="str">
        <f t="shared" ca="1" si="3"/>
        <v>GD-CGPR-AECO/AV36923</v>
      </c>
      <c r="M44" s="82">
        <f t="shared" ca="1" si="4"/>
        <v>-18.886099999999999</v>
      </c>
      <c r="N44" s="82">
        <f t="shared" ca="1" si="5"/>
        <v>0</v>
      </c>
      <c r="O44" s="93" t="str">
        <f t="shared" ca="1" si="6"/>
        <v>PHY</v>
      </c>
      <c r="P44" s="93" t="str">
        <f ca="1">INDEX([17]Portfolios!A$3:G$929,MATCH(D44,[17]Portfolios!B$3:B$929,0),7)</f>
        <v>IMCANADA</v>
      </c>
      <c r="Q44" s="93">
        <f ca="1">IF($O44="P",INDEX('[17]Date Master'!I$3:J$332,MATCH($H44,'[17]Date Master'!I$3:I$332,0),2),0)</f>
        <v>0</v>
      </c>
      <c r="R44" s="93">
        <f ca="1">IF($O44="D",INDEX('[17]Date Master'!O$3:P$332,MATCH($H44,'[17]Date Master'!O$3:O$332,0),2),0)</f>
        <v>0</v>
      </c>
      <c r="S44" s="93">
        <f ca="1">IF($O44="PHY",INDEX('[17]Date Master'!R$3:S$332,MATCH($H44,'[17]Date Master'!R$3:R$332,0),2),0)</f>
        <v>9</v>
      </c>
      <c r="T44" s="93">
        <f ca="1">IF($O44="G",INDEX('[17]Date Master'!R$3:S$332,MATCH($H44,'[17]Date Master'!R$3:R$332,0),2),0)</f>
        <v>0</v>
      </c>
      <c r="U44" s="93">
        <f t="shared" ca="1" si="7"/>
        <v>9</v>
      </c>
      <c r="V44" s="93" t="str">
        <f t="shared" ca="1" si="8"/>
        <v>IMCANADAPHY9</v>
      </c>
      <c r="W44" s="93" t="str">
        <f ca="1">IF(ISNA(V44),"-",INDEX([17]Portfolios!A$3:H$827,MATCH(D44,[17]Portfolios!B$3:B$827,0),7)&amp;H44)</f>
        <v>IMCANADA36923</v>
      </c>
      <c r="X44" s="93" t="str">
        <f t="shared" ca="1" si="9"/>
        <v>IMCANADAM36923</v>
      </c>
      <c r="Y44" s="93" t="str">
        <f t="shared" ca="1" si="10"/>
        <v>IMCANADAPHY</v>
      </c>
      <c r="AC44" s="86">
        <v>36034</v>
      </c>
      <c r="AD44" s="87" t="s">
        <v>44</v>
      </c>
      <c r="AE44" t="s">
        <v>94</v>
      </c>
      <c r="AF44" t="s">
        <v>107</v>
      </c>
      <c r="AG44" t="s">
        <v>30</v>
      </c>
      <c r="AH44" t="str">
        <f t="shared" ca="1" si="12"/>
        <v>INTRA-CAND-WEST-PHYCHIPPAWA-CDN/IM</v>
      </c>
    </row>
    <row r="45" spans="1:34" x14ac:dyDescent="0.25">
      <c r="A45">
        <v>36696</v>
      </c>
      <c r="B45" t="s">
        <v>82</v>
      </c>
      <c r="C45" t="s">
        <v>83</v>
      </c>
      <c r="D45" t="s">
        <v>84</v>
      </c>
      <c r="E45" t="s">
        <v>51</v>
      </c>
      <c r="F45" t="s">
        <v>19</v>
      </c>
      <c r="G45" t="s">
        <v>46</v>
      </c>
      <c r="H45" s="86">
        <v>36951</v>
      </c>
      <c r="I45">
        <v>-207953</v>
      </c>
      <c r="J45" s="82">
        <f t="shared" ca="1" si="1"/>
        <v>0</v>
      </c>
      <c r="K45" s="82" t="e">
        <f t="shared" ca="1" si="2"/>
        <v>#N/A</v>
      </c>
      <c r="L45" s="82" t="str">
        <f t="shared" ca="1" si="3"/>
        <v>GD-CGPR-AECO/AV36951</v>
      </c>
      <c r="M45" s="82">
        <f t="shared" ca="1" si="4"/>
        <v>-20.795300000000001</v>
      </c>
      <c r="N45" s="82">
        <f t="shared" ca="1" si="5"/>
        <v>0</v>
      </c>
      <c r="O45" s="93" t="str">
        <f t="shared" ca="1" si="6"/>
        <v>PHY</v>
      </c>
      <c r="P45" s="93" t="str">
        <f ca="1">INDEX([17]Portfolios!A$3:G$929,MATCH(D45,[17]Portfolios!B$3:B$929,0),7)</f>
        <v>IMCANADA</v>
      </c>
      <c r="Q45" s="93">
        <f ca="1">IF($O45="P",INDEX('[17]Date Master'!I$3:J$332,MATCH($H45,'[17]Date Master'!I$3:I$332,0),2),0)</f>
        <v>0</v>
      </c>
      <c r="R45" s="93">
        <f ca="1">IF($O45="D",INDEX('[17]Date Master'!O$3:P$332,MATCH($H45,'[17]Date Master'!O$3:O$332,0),2),0)</f>
        <v>0</v>
      </c>
      <c r="S45" s="93">
        <f ca="1">IF($O45="PHY",INDEX('[17]Date Master'!R$3:S$332,MATCH($H45,'[17]Date Master'!R$3:R$332,0),2),0)</f>
        <v>9</v>
      </c>
      <c r="T45" s="93">
        <f ca="1">IF($O45="G",INDEX('[17]Date Master'!R$3:S$332,MATCH($H45,'[17]Date Master'!R$3:R$332,0),2),0)</f>
        <v>0</v>
      </c>
      <c r="U45" s="93">
        <f t="shared" ca="1" si="7"/>
        <v>9</v>
      </c>
      <c r="V45" s="93" t="str">
        <f t="shared" ca="1" si="8"/>
        <v>IMCANADAPHY9</v>
      </c>
      <c r="W45" s="93" t="str">
        <f ca="1">IF(ISNA(V45),"-",INDEX([17]Portfolios!A$3:H$827,MATCH(D45,[17]Portfolios!B$3:B$827,0),7)&amp;H45)</f>
        <v>IMCANADA36951</v>
      </c>
      <c r="X45" s="93" t="str">
        <f t="shared" ca="1" si="9"/>
        <v>IMCANADAM36951</v>
      </c>
      <c r="Y45" s="93" t="str">
        <f t="shared" ca="1" si="10"/>
        <v>IMCANADAPHY</v>
      </c>
      <c r="AC45" s="86">
        <v>36035</v>
      </c>
      <c r="AD45" s="87" t="s">
        <v>44</v>
      </c>
      <c r="AE45" t="s">
        <v>94</v>
      </c>
      <c r="AF45" t="s">
        <v>107</v>
      </c>
      <c r="AG45" t="s">
        <v>30</v>
      </c>
      <c r="AH45" t="str">
        <f t="shared" ca="1" si="12"/>
        <v>INTRA-CAND-WEST-PHYCHIPPAWA-CDN/IM</v>
      </c>
    </row>
    <row r="46" spans="1:34" x14ac:dyDescent="0.25">
      <c r="A46">
        <v>36696</v>
      </c>
      <c r="B46" t="s">
        <v>82</v>
      </c>
      <c r="C46" t="s">
        <v>83</v>
      </c>
      <c r="D46" t="s">
        <v>84</v>
      </c>
      <c r="E46" t="s">
        <v>51</v>
      </c>
      <c r="F46" t="s">
        <v>19</v>
      </c>
      <c r="G46" t="s">
        <v>46</v>
      </c>
      <c r="H46" s="86">
        <v>36982</v>
      </c>
      <c r="I46">
        <v>-200027</v>
      </c>
      <c r="J46" s="82">
        <f t="shared" ca="1" si="1"/>
        <v>0</v>
      </c>
      <c r="K46" s="82" t="e">
        <f t="shared" ca="1" si="2"/>
        <v>#N/A</v>
      </c>
      <c r="L46" s="82" t="str">
        <f t="shared" ca="1" si="3"/>
        <v>GD-CGPR-AECO/AV36982</v>
      </c>
      <c r="M46" s="82">
        <f t="shared" ca="1" si="4"/>
        <v>-20.002700000000001</v>
      </c>
      <c r="N46" s="82">
        <f t="shared" ca="1" si="5"/>
        <v>0</v>
      </c>
      <c r="O46" s="93" t="str">
        <f t="shared" ca="1" si="6"/>
        <v>PHY</v>
      </c>
      <c r="P46" s="93" t="str">
        <f ca="1">INDEX([17]Portfolios!A$3:G$929,MATCH(D46,[17]Portfolios!B$3:B$929,0),7)</f>
        <v>IMCANADA</v>
      </c>
      <c r="Q46" s="93">
        <f ca="1">IF($O46="P",INDEX('[17]Date Master'!I$3:J$332,MATCH($H46,'[17]Date Master'!I$3:I$332,0),2),0)</f>
        <v>0</v>
      </c>
      <c r="R46" s="93">
        <f ca="1">IF($O46="D",INDEX('[17]Date Master'!O$3:P$332,MATCH($H46,'[17]Date Master'!O$3:O$332,0),2),0)</f>
        <v>0</v>
      </c>
      <c r="S46" s="93">
        <f ca="1">IF($O46="PHY",INDEX('[17]Date Master'!R$3:S$332,MATCH($H46,'[17]Date Master'!R$3:R$332,0),2),0)</f>
        <v>9</v>
      </c>
      <c r="T46" s="93">
        <f ca="1">IF($O46="G",INDEX('[17]Date Master'!R$3:S$332,MATCH($H46,'[17]Date Master'!R$3:R$332,0),2),0)</f>
        <v>0</v>
      </c>
      <c r="U46" s="93">
        <f t="shared" ca="1" si="7"/>
        <v>9</v>
      </c>
      <c r="V46" s="93" t="str">
        <f t="shared" ca="1" si="8"/>
        <v>IMCANADAPHY9</v>
      </c>
      <c r="W46" s="93" t="str">
        <f ca="1">IF(ISNA(V46),"-",INDEX([17]Portfolios!A$3:H$827,MATCH(D46,[17]Portfolios!B$3:B$827,0),7)&amp;H46)</f>
        <v>IMCANADA36982</v>
      </c>
      <c r="X46" s="93" t="str">
        <f t="shared" ca="1" si="9"/>
        <v>IMCANADAM36982</v>
      </c>
      <c r="Y46" s="93" t="str">
        <f t="shared" ca="1" si="10"/>
        <v>IMCANADAPHY</v>
      </c>
      <c r="AC46" s="86">
        <v>36036</v>
      </c>
      <c r="AD46" s="87" t="s">
        <v>44</v>
      </c>
      <c r="AE46" t="s">
        <v>94</v>
      </c>
      <c r="AF46" t="s">
        <v>53</v>
      </c>
      <c r="AG46" t="s">
        <v>30</v>
      </c>
      <c r="AH46" t="str">
        <f t="shared" ca="1" si="12"/>
        <v>INTRA-CAND-WEST-PHYCHIPPAWA/IM</v>
      </c>
    </row>
    <row r="47" spans="1:34" x14ac:dyDescent="0.25">
      <c r="A47">
        <v>36696</v>
      </c>
      <c r="B47" t="s">
        <v>82</v>
      </c>
      <c r="C47" t="s">
        <v>83</v>
      </c>
      <c r="D47" t="s">
        <v>84</v>
      </c>
      <c r="E47" t="s">
        <v>51</v>
      </c>
      <c r="F47" t="s">
        <v>19</v>
      </c>
      <c r="G47" t="s">
        <v>46</v>
      </c>
      <c r="H47" s="86">
        <v>37012</v>
      </c>
      <c r="I47">
        <v>-205494</v>
      </c>
      <c r="J47" s="82">
        <f t="shared" ca="1" si="1"/>
        <v>0</v>
      </c>
      <c r="K47" s="82" t="e">
        <f t="shared" ca="1" si="2"/>
        <v>#N/A</v>
      </c>
      <c r="L47" s="82" t="str">
        <f t="shared" ca="1" si="3"/>
        <v>GD-CGPR-AECO/AV37012</v>
      </c>
      <c r="M47" s="82">
        <f t="shared" ca="1" si="4"/>
        <v>-20.549399999999999</v>
      </c>
      <c r="N47" s="82">
        <f t="shared" ca="1" si="5"/>
        <v>0</v>
      </c>
      <c r="O47" s="93" t="str">
        <f t="shared" ca="1" si="6"/>
        <v>PHY</v>
      </c>
      <c r="P47" s="93" t="str">
        <f ca="1">INDEX([17]Portfolios!A$3:G$929,MATCH(D47,[17]Portfolios!B$3:B$929,0),7)</f>
        <v>IMCANADA</v>
      </c>
      <c r="Q47" s="93">
        <f ca="1">IF($O47="P",INDEX('[17]Date Master'!I$3:J$332,MATCH($H47,'[17]Date Master'!I$3:I$332,0),2),0)</f>
        <v>0</v>
      </c>
      <c r="R47" s="93">
        <f ca="1">IF($O47="D",INDEX('[17]Date Master'!O$3:P$332,MATCH($H47,'[17]Date Master'!O$3:O$332,0),2),0)</f>
        <v>0</v>
      </c>
      <c r="S47" s="93">
        <f ca="1">IF($O47="PHY",INDEX('[17]Date Master'!R$3:S$332,MATCH($H47,'[17]Date Master'!R$3:R$332,0),2),0)</f>
        <v>9</v>
      </c>
      <c r="T47" s="93">
        <f ca="1">IF($O47="G",INDEX('[17]Date Master'!R$3:S$332,MATCH($H47,'[17]Date Master'!R$3:R$332,0),2),0)</f>
        <v>0</v>
      </c>
      <c r="U47" s="93">
        <f t="shared" ca="1" si="7"/>
        <v>9</v>
      </c>
      <c r="V47" s="93" t="str">
        <f t="shared" ca="1" si="8"/>
        <v>IMCANADAPHY9</v>
      </c>
      <c r="W47" s="93" t="str">
        <f ca="1">IF(ISNA(V47),"-",INDEX([17]Portfolios!A$3:H$827,MATCH(D47,[17]Portfolios!B$3:B$827,0),7)&amp;H47)</f>
        <v>IMCANADA37012</v>
      </c>
      <c r="X47" s="93" t="str">
        <f t="shared" ca="1" si="9"/>
        <v>IMCANADAM37012</v>
      </c>
      <c r="Y47" s="93" t="str">
        <f t="shared" ca="1" si="10"/>
        <v>IMCANADAPHY</v>
      </c>
      <c r="AC47" s="86">
        <v>36033</v>
      </c>
      <c r="AD47" s="87" t="s">
        <v>44</v>
      </c>
      <c r="AE47" t="s">
        <v>94</v>
      </c>
      <c r="AF47" t="s">
        <v>108</v>
      </c>
      <c r="AG47" t="s">
        <v>30</v>
      </c>
      <c r="AH47" t="str">
        <f t="shared" ca="1" si="12"/>
        <v>INTRA-CAND-WEST-PHYEMERSON-ONT</v>
      </c>
    </row>
    <row r="48" spans="1:34" x14ac:dyDescent="0.25">
      <c r="A48">
        <v>36696</v>
      </c>
      <c r="B48" t="s">
        <v>82</v>
      </c>
      <c r="C48" t="s">
        <v>83</v>
      </c>
      <c r="D48" t="s">
        <v>84</v>
      </c>
      <c r="E48" t="s">
        <v>51</v>
      </c>
      <c r="F48" t="s">
        <v>19</v>
      </c>
      <c r="G48" t="s">
        <v>46</v>
      </c>
      <c r="H48" s="86">
        <v>37043</v>
      </c>
      <c r="I48">
        <v>-197668</v>
      </c>
      <c r="J48" s="82">
        <f t="shared" ca="1" si="1"/>
        <v>0</v>
      </c>
      <c r="K48" s="82" t="e">
        <f t="shared" ca="1" si="2"/>
        <v>#N/A</v>
      </c>
      <c r="L48" s="82" t="str">
        <f t="shared" ca="1" si="3"/>
        <v>GD-CGPR-AECO/AV37043</v>
      </c>
      <c r="M48" s="82">
        <f t="shared" ca="1" si="4"/>
        <v>-19.7668</v>
      </c>
      <c r="N48" s="82">
        <f t="shared" ca="1" si="5"/>
        <v>0</v>
      </c>
      <c r="O48" s="93" t="str">
        <f t="shared" ca="1" si="6"/>
        <v>PHY</v>
      </c>
      <c r="P48" s="93" t="str">
        <f ca="1">INDEX([17]Portfolios!A$3:G$929,MATCH(D48,[17]Portfolios!B$3:B$929,0),7)</f>
        <v>IMCANADA</v>
      </c>
      <c r="Q48" s="93">
        <f ca="1">IF($O48="P",INDEX('[17]Date Master'!I$3:J$332,MATCH($H48,'[17]Date Master'!I$3:I$332,0),2),0)</f>
        <v>0</v>
      </c>
      <c r="R48" s="93">
        <f ca="1">IF($O48="D",INDEX('[17]Date Master'!O$3:P$332,MATCH($H48,'[17]Date Master'!O$3:O$332,0),2),0)</f>
        <v>0</v>
      </c>
      <c r="S48" s="93">
        <f ca="1">IF($O48="PHY",INDEX('[17]Date Master'!R$3:S$332,MATCH($H48,'[17]Date Master'!R$3:R$332,0),2),0)</f>
        <v>9</v>
      </c>
      <c r="T48" s="93">
        <f ca="1">IF($O48="G",INDEX('[17]Date Master'!R$3:S$332,MATCH($H48,'[17]Date Master'!R$3:R$332,0),2),0)</f>
        <v>0</v>
      </c>
      <c r="U48" s="93">
        <f t="shared" ca="1" si="7"/>
        <v>9</v>
      </c>
      <c r="V48" s="93" t="str">
        <f t="shared" ca="1" si="8"/>
        <v>IMCANADAPHY9</v>
      </c>
      <c r="W48" s="93" t="str">
        <f ca="1">IF(ISNA(V48),"-",INDEX([17]Portfolios!A$3:H$827,MATCH(D48,[17]Portfolios!B$3:B$827,0),7)&amp;H48)</f>
        <v>IMCANADA37043</v>
      </c>
      <c r="X48" s="93" t="str">
        <f t="shared" ca="1" si="9"/>
        <v>IMCANADAM37043</v>
      </c>
      <c r="Y48" s="93" t="str">
        <f t="shared" ca="1" si="10"/>
        <v>IMCANADAPHY</v>
      </c>
      <c r="AC48" s="86">
        <v>36033</v>
      </c>
      <c r="AD48" s="87" t="s">
        <v>44</v>
      </c>
      <c r="AE48" t="s">
        <v>94</v>
      </c>
      <c r="AF48" t="s">
        <v>108</v>
      </c>
      <c r="AG48" t="s">
        <v>30</v>
      </c>
      <c r="AH48" t="str">
        <f t="shared" ca="1" si="12"/>
        <v>INTRA-CAND-WEST-PHYEMERSON-ONT</v>
      </c>
    </row>
    <row r="49" spans="1:34" x14ac:dyDescent="0.25">
      <c r="A49">
        <v>36696</v>
      </c>
      <c r="B49" t="s">
        <v>82</v>
      </c>
      <c r="C49" t="s">
        <v>83</v>
      </c>
      <c r="D49" t="s">
        <v>84</v>
      </c>
      <c r="E49" t="s">
        <v>51</v>
      </c>
      <c r="F49" t="s">
        <v>19</v>
      </c>
      <c r="G49" t="s">
        <v>46</v>
      </c>
      <c r="H49" s="86">
        <v>37073</v>
      </c>
      <c r="I49">
        <v>-203066</v>
      </c>
      <c r="J49" s="82">
        <f t="shared" ca="1" si="1"/>
        <v>0</v>
      </c>
      <c r="K49" s="82" t="e">
        <f t="shared" ca="1" si="2"/>
        <v>#N/A</v>
      </c>
      <c r="L49" s="82" t="str">
        <f t="shared" ca="1" si="3"/>
        <v>GD-CGPR-AECO/AV37073</v>
      </c>
      <c r="M49" s="82">
        <f t="shared" ca="1" si="4"/>
        <v>-20.3066</v>
      </c>
      <c r="N49" s="82">
        <f t="shared" ca="1" si="5"/>
        <v>0</v>
      </c>
      <c r="O49" s="93" t="str">
        <f t="shared" ca="1" si="6"/>
        <v>PHY</v>
      </c>
      <c r="P49" s="93" t="str">
        <f ca="1">INDEX([17]Portfolios!A$3:G$929,MATCH(D49,[17]Portfolios!B$3:B$929,0),7)</f>
        <v>IMCANADA</v>
      </c>
      <c r="Q49" s="93">
        <f ca="1">IF($O49="P",INDEX('[17]Date Master'!I$3:J$332,MATCH($H49,'[17]Date Master'!I$3:I$332,0),2),0)</f>
        <v>0</v>
      </c>
      <c r="R49" s="93">
        <f ca="1">IF($O49="D",INDEX('[17]Date Master'!O$3:P$332,MATCH($H49,'[17]Date Master'!O$3:O$332,0),2),0)</f>
        <v>0</v>
      </c>
      <c r="S49" s="93">
        <f ca="1">IF($O49="PHY",INDEX('[17]Date Master'!R$3:S$332,MATCH($H49,'[17]Date Master'!R$3:R$332,0),2),0)</f>
        <v>9</v>
      </c>
      <c r="T49" s="93">
        <f ca="1">IF($O49="G",INDEX('[17]Date Master'!R$3:S$332,MATCH($H49,'[17]Date Master'!R$3:R$332,0),2),0)</f>
        <v>0</v>
      </c>
      <c r="U49" s="93">
        <f t="shared" ca="1" si="7"/>
        <v>9</v>
      </c>
      <c r="V49" s="93" t="str">
        <f t="shared" ca="1" si="8"/>
        <v>IMCANADAPHY9</v>
      </c>
      <c r="W49" s="93" t="str">
        <f ca="1">IF(ISNA(V49),"-",INDEX([17]Portfolios!A$3:H$827,MATCH(D49,[17]Portfolios!B$3:B$827,0),7)&amp;H49)</f>
        <v>IMCANADA37073</v>
      </c>
      <c r="X49" s="93" t="str">
        <f t="shared" ca="1" si="9"/>
        <v>IMCANADAM37073</v>
      </c>
      <c r="Y49" s="93" t="str">
        <f t="shared" ca="1" si="10"/>
        <v>IMCANADAPHY</v>
      </c>
      <c r="AC49" s="86">
        <v>36033</v>
      </c>
      <c r="AD49" s="87" t="s">
        <v>44</v>
      </c>
      <c r="AE49" t="s">
        <v>94</v>
      </c>
      <c r="AF49" t="s">
        <v>112</v>
      </c>
      <c r="AG49" t="s">
        <v>30</v>
      </c>
      <c r="AH49" t="str">
        <f t="shared" ca="1" si="12"/>
        <v>INTRA-CAND-WEST-PHYGD-AECOUSD-DAIL</v>
      </c>
    </row>
    <row r="50" spans="1:34" x14ac:dyDescent="0.25">
      <c r="A50">
        <v>36696</v>
      </c>
      <c r="B50" t="s">
        <v>82</v>
      </c>
      <c r="C50" t="s">
        <v>83</v>
      </c>
      <c r="D50" t="s">
        <v>84</v>
      </c>
      <c r="E50" t="s">
        <v>51</v>
      </c>
      <c r="F50" t="s">
        <v>19</v>
      </c>
      <c r="G50" t="s">
        <v>46</v>
      </c>
      <c r="H50" s="86">
        <v>37104</v>
      </c>
      <c r="I50">
        <v>-201843</v>
      </c>
      <c r="J50" s="82">
        <f t="shared" ca="1" si="1"/>
        <v>0</v>
      </c>
      <c r="K50" s="82" t="e">
        <f t="shared" ca="1" si="2"/>
        <v>#N/A</v>
      </c>
      <c r="L50" s="82" t="str">
        <f t="shared" ca="1" si="3"/>
        <v>GD-CGPR-AECO/AV37104</v>
      </c>
      <c r="M50" s="82">
        <f t="shared" ca="1" si="4"/>
        <v>-20.1843</v>
      </c>
      <c r="N50" s="82">
        <f t="shared" ca="1" si="5"/>
        <v>0</v>
      </c>
      <c r="O50" s="93" t="str">
        <f t="shared" ca="1" si="6"/>
        <v>PHY</v>
      </c>
      <c r="P50" s="93" t="str">
        <f ca="1">INDEX([17]Portfolios!A$3:G$929,MATCH(D50,[17]Portfolios!B$3:B$929,0),7)</f>
        <v>IMCANADA</v>
      </c>
      <c r="Q50" s="93">
        <f ca="1">IF($O50="P",INDEX('[17]Date Master'!I$3:J$332,MATCH($H50,'[17]Date Master'!I$3:I$332,0),2),0)</f>
        <v>0</v>
      </c>
      <c r="R50" s="93">
        <f ca="1">IF($O50="D",INDEX('[17]Date Master'!O$3:P$332,MATCH($H50,'[17]Date Master'!O$3:O$332,0),2),0)</f>
        <v>0</v>
      </c>
      <c r="S50" s="93">
        <f ca="1">IF($O50="PHY",INDEX('[17]Date Master'!R$3:S$332,MATCH($H50,'[17]Date Master'!R$3:R$332,0),2),0)</f>
        <v>9</v>
      </c>
      <c r="T50" s="93">
        <f ca="1">IF($O50="G",INDEX('[17]Date Master'!R$3:S$332,MATCH($H50,'[17]Date Master'!R$3:R$332,0),2),0)</f>
        <v>0</v>
      </c>
      <c r="U50" s="93">
        <f t="shared" ca="1" si="7"/>
        <v>9</v>
      </c>
      <c r="V50" s="93" t="str">
        <f t="shared" ca="1" si="8"/>
        <v>IMCANADAPHY9</v>
      </c>
      <c r="W50" s="93" t="str">
        <f ca="1">IF(ISNA(V50),"-",INDEX([17]Portfolios!A$3:H$827,MATCH(D50,[17]Portfolios!B$3:B$827,0),7)&amp;H50)</f>
        <v>IMCANADA37104</v>
      </c>
      <c r="X50" s="93" t="str">
        <f t="shared" ca="1" si="9"/>
        <v>IMCANADAM37104</v>
      </c>
      <c r="Y50" s="93" t="str">
        <f t="shared" ca="1" si="10"/>
        <v>IMCANADAPHY</v>
      </c>
      <c r="AC50" s="86">
        <v>36033</v>
      </c>
      <c r="AD50" s="87" t="s">
        <v>44</v>
      </c>
      <c r="AE50" t="s">
        <v>94</v>
      </c>
      <c r="AF50" t="s">
        <v>87</v>
      </c>
      <c r="AG50" t="s">
        <v>30</v>
      </c>
      <c r="AH50" t="str">
        <f t="shared" ca="1" si="12"/>
        <v>INTRA-CAND-WEST-PHYGDM-WADDINGTON</v>
      </c>
    </row>
    <row r="51" spans="1:34" x14ac:dyDescent="0.25">
      <c r="A51">
        <v>36696</v>
      </c>
      <c r="B51" t="s">
        <v>82</v>
      </c>
      <c r="C51" t="s">
        <v>83</v>
      </c>
      <c r="D51" t="s">
        <v>84</v>
      </c>
      <c r="E51" t="s">
        <v>51</v>
      </c>
      <c r="F51" t="s">
        <v>19</v>
      </c>
      <c r="G51" t="s">
        <v>46</v>
      </c>
      <c r="H51" s="86">
        <v>37135</v>
      </c>
      <c r="I51">
        <v>-194154</v>
      </c>
      <c r="J51" s="82">
        <f t="shared" ca="1" si="1"/>
        <v>0</v>
      </c>
      <c r="K51" s="82" t="e">
        <f t="shared" ca="1" si="2"/>
        <v>#N/A</v>
      </c>
      <c r="L51" s="82" t="str">
        <f t="shared" ca="1" si="3"/>
        <v>GD-CGPR-AECO/AV37135</v>
      </c>
      <c r="M51" s="82">
        <f t="shared" ca="1" si="4"/>
        <v>-19.415400000000002</v>
      </c>
      <c r="N51" s="82">
        <f t="shared" ca="1" si="5"/>
        <v>0</v>
      </c>
      <c r="O51" s="93" t="str">
        <f t="shared" ca="1" si="6"/>
        <v>PHY</v>
      </c>
      <c r="P51" s="93" t="str">
        <f ca="1">INDEX([17]Portfolios!A$3:G$929,MATCH(D51,[17]Portfolios!B$3:B$929,0),7)</f>
        <v>IMCANADA</v>
      </c>
      <c r="Q51" s="93">
        <f ca="1">IF($O51="P",INDEX('[17]Date Master'!I$3:J$332,MATCH($H51,'[17]Date Master'!I$3:I$332,0),2),0)</f>
        <v>0</v>
      </c>
      <c r="R51" s="93">
        <f ca="1">IF($O51="D",INDEX('[17]Date Master'!O$3:P$332,MATCH($H51,'[17]Date Master'!O$3:O$332,0),2),0)</f>
        <v>0</v>
      </c>
      <c r="S51" s="93">
        <f ca="1">IF($O51="PHY",INDEX('[17]Date Master'!R$3:S$332,MATCH($H51,'[17]Date Master'!R$3:R$332,0),2),0)</f>
        <v>9</v>
      </c>
      <c r="T51" s="93">
        <f ca="1">IF($O51="G",INDEX('[17]Date Master'!R$3:S$332,MATCH($H51,'[17]Date Master'!R$3:R$332,0),2),0)</f>
        <v>0</v>
      </c>
      <c r="U51" s="93">
        <f t="shared" ca="1" si="7"/>
        <v>9</v>
      </c>
      <c r="V51" s="93" t="str">
        <f t="shared" ca="1" si="8"/>
        <v>IMCANADAPHY9</v>
      </c>
      <c r="W51" s="93" t="str">
        <f ca="1">IF(ISNA(V51),"-",INDEX([17]Portfolios!A$3:H$827,MATCH(D51,[17]Portfolios!B$3:B$827,0),7)&amp;H51)</f>
        <v>IMCANADA37135</v>
      </c>
      <c r="X51" s="93" t="str">
        <f t="shared" ca="1" si="9"/>
        <v>IMCANADAM37135</v>
      </c>
      <c r="Y51" s="93" t="str">
        <f t="shared" ca="1" si="10"/>
        <v>IMCANADAPHY</v>
      </c>
      <c r="AC51" s="86">
        <v>36033</v>
      </c>
      <c r="AD51" s="87" t="s">
        <v>44</v>
      </c>
      <c r="AE51" t="s">
        <v>94</v>
      </c>
      <c r="AF51" t="s">
        <v>89</v>
      </c>
      <c r="AG51" t="s">
        <v>30</v>
      </c>
      <c r="AH51" t="str">
        <f t="shared" ca="1" si="12"/>
        <v>INTRA-CAND-WEST-PHYNIAGARA/IM</v>
      </c>
    </row>
    <row r="52" spans="1:34" x14ac:dyDescent="0.25">
      <c r="A52">
        <v>36696</v>
      </c>
      <c r="B52" t="s">
        <v>82</v>
      </c>
      <c r="C52" t="s">
        <v>83</v>
      </c>
      <c r="D52" t="s">
        <v>84</v>
      </c>
      <c r="E52" t="s">
        <v>51</v>
      </c>
      <c r="F52" t="s">
        <v>19</v>
      </c>
      <c r="G52" t="s">
        <v>46</v>
      </c>
      <c r="H52" s="86">
        <v>37165</v>
      </c>
      <c r="I52">
        <v>-199455</v>
      </c>
      <c r="J52" s="82">
        <f t="shared" ca="1" si="1"/>
        <v>0</v>
      </c>
      <c r="K52" s="82" t="e">
        <f t="shared" ca="1" si="2"/>
        <v>#N/A</v>
      </c>
      <c r="L52" s="82" t="str">
        <f t="shared" ca="1" si="3"/>
        <v>GD-CGPR-AECO/AV37165</v>
      </c>
      <c r="M52" s="82">
        <f t="shared" ca="1" si="4"/>
        <v>-19.945499999999999</v>
      </c>
      <c r="N52" s="82">
        <f t="shared" ca="1" si="5"/>
        <v>0</v>
      </c>
      <c r="O52" s="93" t="str">
        <f t="shared" ca="1" si="6"/>
        <v>PHY</v>
      </c>
      <c r="P52" s="93" t="str">
        <f ca="1">INDEX([17]Portfolios!A$3:G$929,MATCH(D52,[17]Portfolios!B$3:B$929,0),7)</f>
        <v>IMCANADA</v>
      </c>
      <c r="Q52" s="93">
        <f ca="1">IF($O52="P",INDEX('[17]Date Master'!I$3:J$332,MATCH($H52,'[17]Date Master'!I$3:I$332,0),2),0)</f>
        <v>0</v>
      </c>
      <c r="R52" s="93">
        <f ca="1">IF($O52="D",INDEX('[17]Date Master'!O$3:P$332,MATCH($H52,'[17]Date Master'!O$3:O$332,0),2),0)</f>
        <v>0</v>
      </c>
      <c r="S52" s="93">
        <f ca="1">IF($O52="PHY",INDEX('[17]Date Master'!R$3:S$332,MATCH($H52,'[17]Date Master'!R$3:R$332,0),2),0)</f>
        <v>9</v>
      </c>
      <c r="T52" s="93">
        <f ca="1">IF($O52="G",INDEX('[17]Date Master'!R$3:S$332,MATCH($H52,'[17]Date Master'!R$3:R$332,0),2),0)</f>
        <v>0</v>
      </c>
      <c r="U52" s="93">
        <f t="shared" ca="1" si="7"/>
        <v>9</v>
      </c>
      <c r="V52" s="93" t="str">
        <f t="shared" ca="1" si="8"/>
        <v>IMCANADAPHY9</v>
      </c>
      <c r="W52" s="93" t="str">
        <f ca="1">IF(ISNA(V52),"-",INDEX([17]Portfolios!A$3:H$827,MATCH(D52,[17]Portfolios!B$3:B$827,0),7)&amp;H52)</f>
        <v>IMCANADA37165</v>
      </c>
      <c r="X52" s="93" t="str">
        <f t="shared" ca="1" si="9"/>
        <v>IMCANADAM37165</v>
      </c>
      <c r="Y52" s="93" t="str">
        <f t="shared" ca="1" si="10"/>
        <v>IMCANADAPHY</v>
      </c>
      <c r="AC52" s="86">
        <v>36033</v>
      </c>
      <c r="AD52" s="87" t="s">
        <v>44</v>
      </c>
      <c r="AE52" t="s">
        <v>94</v>
      </c>
      <c r="AF52" t="s">
        <v>89</v>
      </c>
      <c r="AG52" t="s">
        <v>30</v>
      </c>
      <c r="AH52" t="str">
        <f t="shared" ca="1" si="12"/>
        <v>INTRA-CAND-WEST-PHYNIAGARA/IM</v>
      </c>
    </row>
    <row r="53" spans="1:34" x14ac:dyDescent="0.25">
      <c r="A53">
        <v>36696</v>
      </c>
      <c r="B53" t="s">
        <v>82</v>
      </c>
      <c r="C53" t="s">
        <v>83</v>
      </c>
      <c r="D53" t="s">
        <v>84</v>
      </c>
      <c r="E53" t="s">
        <v>51</v>
      </c>
      <c r="F53" t="s">
        <v>19</v>
      </c>
      <c r="G53" t="s">
        <v>57</v>
      </c>
      <c r="H53" s="86">
        <v>36678</v>
      </c>
      <c r="I53">
        <v>275000</v>
      </c>
      <c r="J53" s="82">
        <f t="shared" ca="1" si="1"/>
        <v>302500</v>
      </c>
      <c r="K53" s="82">
        <f t="shared" ca="1" si="2"/>
        <v>1.1000000000000001</v>
      </c>
      <c r="L53" s="82" t="str">
        <f t="shared" ca="1" si="3"/>
        <v>GDP-HEHUB36678</v>
      </c>
      <c r="M53" s="82">
        <f t="shared" ca="1" si="4"/>
        <v>27.5</v>
      </c>
      <c r="N53" s="82">
        <f t="shared" ca="1" si="5"/>
        <v>30.25</v>
      </c>
      <c r="O53" s="93" t="str">
        <f t="shared" ca="1" si="6"/>
        <v>G</v>
      </c>
      <c r="P53" s="93" t="str">
        <f ca="1">INDEX([17]Portfolios!A$3:G$929,MATCH(D53,[17]Portfolios!B$3:B$929,0),7)</f>
        <v>IMCANADA</v>
      </c>
      <c r="Q53" s="93">
        <f ca="1">IF($O53="P",INDEX('[17]Date Master'!I$3:J$332,MATCH($H53,'[17]Date Master'!I$3:I$332,0),2),0)</f>
        <v>0</v>
      </c>
      <c r="R53" s="93">
        <f ca="1">IF($O53="D",INDEX('[17]Date Master'!O$3:P$332,MATCH($H53,'[17]Date Master'!O$3:O$332,0),2),0)</f>
        <v>0</v>
      </c>
      <c r="S53" s="93">
        <f ca="1">IF($O53="PHY",INDEX('[17]Date Master'!R$3:S$332,MATCH($H53,'[17]Date Master'!R$3:R$332,0),2),0)</f>
        <v>0</v>
      </c>
      <c r="T53" s="93">
        <f ca="1">IF($O53="G",INDEX('[17]Date Master'!R$3:S$332,MATCH($H53,'[17]Date Master'!R$3:R$332,0),2),0)</f>
        <v>1</v>
      </c>
      <c r="U53" s="93">
        <f t="shared" ca="1" si="7"/>
        <v>1</v>
      </c>
      <c r="V53" s="93" t="str">
        <f t="shared" ca="1" si="8"/>
        <v>IMCANADAG1</v>
      </c>
      <c r="W53" s="93" t="str">
        <f ca="1">IF(ISNA(V53),"-",INDEX([17]Portfolios!A$3:H$827,MATCH(D53,[17]Portfolios!B$3:B$827,0),7)&amp;H53)</f>
        <v>IMCANADA36678</v>
      </c>
      <c r="X53" s="93" t="str">
        <f t="shared" ca="1" si="9"/>
        <v>IMCANADAM36678</v>
      </c>
      <c r="Y53" s="93" t="str">
        <f t="shared" ca="1" si="10"/>
        <v>IMCANADAG</v>
      </c>
      <c r="AC53" s="86">
        <v>36033</v>
      </c>
      <c r="AD53" s="87" t="s">
        <v>44</v>
      </c>
      <c r="AE53" t="s">
        <v>94</v>
      </c>
      <c r="AF53" t="s">
        <v>91</v>
      </c>
      <c r="AG53" t="s">
        <v>30</v>
      </c>
      <c r="AH53" t="str">
        <f t="shared" ca="1" si="12"/>
        <v>INTRA-CAND-WEST-PHYPARK-CDN/IM</v>
      </c>
    </row>
    <row r="54" spans="1:34" x14ac:dyDescent="0.25">
      <c r="A54">
        <v>36696</v>
      </c>
      <c r="B54" t="s">
        <v>82</v>
      </c>
      <c r="C54" t="s">
        <v>83</v>
      </c>
      <c r="D54" t="s">
        <v>84</v>
      </c>
      <c r="E54" t="s">
        <v>51</v>
      </c>
      <c r="F54" t="s">
        <v>19</v>
      </c>
      <c r="G54" t="s">
        <v>102</v>
      </c>
      <c r="H54" s="86">
        <v>36678</v>
      </c>
      <c r="I54">
        <v>-55000</v>
      </c>
      <c r="J54" s="82">
        <f t="shared" ca="1" si="1"/>
        <v>0</v>
      </c>
      <c r="K54" s="82" t="e">
        <f t="shared" ca="1" si="2"/>
        <v>#N/A</v>
      </c>
      <c r="L54" s="82" t="str">
        <f t="shared" ca="1" si="3"/>
        <v>GDP-KERN/OPAL36678</v>
      </c>
      <c r="M54" s="82">
        <f t="shared" ca="1" si="4"/>
        <v>-5.5</v>
      </c>
      <c r="N54" s="82">
        <f t="shared" ca="1" si="5"/>
        <v>0</v>
      </c>
      <c r="O54" s="93" t="str">
        <f t="shared" ca="1" si="6"/>
        <v>G</v>
      </c>
      <c r="P54" s="93" t="str">
        <f ca="1">INDEX([17]Portfolios!A$3:G$929,MATCH(D54,[17]Portfolios!B$3:B$929,0),7)</f>
        <v>IMCANADA</v>
      </c>
      <c r="Q54" s="93">
        <f ca="1">IF($O54="P",INDEX('[17]Date Master'!I$3:J$332,MATCH($H54,'[17]Date Master'!I$3:I$332,0),2),0)</f>
        <v>0</v>
      </c>
      <c r="R54" s="93">
        <f ca="1">IF($O54="D",INDEX('[17]Date Master'!O$3:P$332,MATCH($H54,'[17]Date Master'!O$3:O$332,0),2),0)</f>
        <v>0</v>
      </c>
      <c r="S54" s="93">
        <f ca="1">IF($O54="PHY",INDEX('[17]Date Master'!R$3:S$332,MATCH($H54,'[17]Date Master'!R$3:R$332,0),2),0)</f>
        <v>0</v>
      </c>
      <c r="T54" s="93">
        <f ca="1">IF($O54="G",INDEX('[17]Date Master'!R$3:S$332,MATCH($H54,'[17]Date Master'!R$3:R$332,0),2),0)</f>
        <v>1</v>
      </c>
      <c r="U54" s="93">
        <f t="shared" ca="1" si="7"/>
        <v>1</v>
      </c>
      <c r="V54" s="93" t="str">
        <f t="shared" ca="1" si="8"/>
        <v>IMCANADAG1</v>
      </c>
      <c r="W54" s="93" t="str">
        <f ca="1">IF(ISNA(V54),"-",INDEX([17]Portfolios!A$3:H$827,MATCH(D54,[17]Portfolios!B$3:B$827,0),7)&amp;H54)</f>
        <v>IMCANADA36678</v>
      </c>
      <c r="X54" s="93" t="str">
        <f t="shared" ca="1" si="9"/>
        <v>IMCANADAM36678</v>
      </c>
      <c r="Y54" s="93" t="str">
        <f t="shared" ca="1" si="10"/>
        <v>IMCANADAG</v>
      </c>
      <c r="AC54" s="86">
        <v>36033</v>
      </c>
      <c r="AD54" s="87" t="s">
        <v>44</v>
      </c>
      <c r="AE54" t="s">
        <v>94</v>
      </c>
      <c r="AF54" t="s">
        <v>91</v>
      </c>
      <c r="AG54" t="s">
        <v>30</v>
      </c>
      <c r="AH54" t="str">
        <f t="shared" ca="1" si="12"/>
        <v>INTRA-CAND-WEST-PHYPARK-CDN/IM</v>
      </c>
    </row>
    <row r="55" spans="1:34" x14ac:dyDescent="0.25">
      <c r="A55">
        <v>36696</v>
      </c>
      <c r="B55" t="s">
        <v>82</v>
      </c>
      <c r="C55" t="s">
        <v>83</v>
      </c>
      <c r="D55" t="s">
        <v>101</v>
      </c>
      <c r="E55" t="s">
        <v>21</v>
      </c>
      <c r="G55" t="s">
        <v>103</v>
      </c>
      <c r="H55" s="86">
        <v>36678</v>
      </c>
      <c r="I55">
        <v>-4392660</v>
      </c>
      <c r="J55" s="82">
        <f t="shared" ca="1" si="1"/>
        <v>0</v>
      </c>
      <c r="K55" s="82" t="e">
        <f t="shared" ca="1" si="2"/>
        <v>#N/A</v>
      </c>
      <c r="L55" s="82" t="str">
        <f t="shared" ca="1" si="3"/>
        <v>CGPR-AECO/BASIS36678</v>
      </c>
      <c r="M55" s="82">
        <f t="shared" ca="1" si="4"/>
        <v>-439.26600000000002</v>
      </c>
      <c r="N55" s="82">
        <f t="shared" ca="1" si="5"/>
        <v>0</v>
      </c>
      <c r="O55" s="93" t="str">
        <f t="shared" ca="1" si="6"/>
        <v>P</v>
      </c>
      <c r="P55" s="93" t="str">
        <f ca="1">INDEX([17]Portfolios!A$3:G$929,MATCH(D55,[17]Portfolios!B$3:B$929,0),7)</f>
        <v>IMCANADA</v>
      </c>
      <c r="Q55" s="93" t="e">
        <f ca="1">IF($O55="P",INDEX('[17]Date Master'!I$3:J$332,MATCH($H55,'[17]Date Master'!I$3:I$332,0),2),0)</f>
        <v>#N/A</v>
      </c>
      <c r="R55" s="93">
        <f ca="1">IF($O55="D",INDEX('[17]Date Master'!O$3:P$332,MATCH($H55,'[17]Date Master'!O$3:O$332,0),2),0)</f>
        <v>0</v>
      </c>
      <c r="S55" s="93">
        <f ca="1">IF($O55="PHY",INDEX('[17]Date Master'!R$3:S$332,MATCH($H55,'[17]Date Master'!R$3:R$332,0),2),0)</f>
        <v>0</v>
      </c>
      <c r="T55" s="93">
        <f ca="1">IF($O55="G",INDEX('[17]Date Master'!R$3:S$332,MATCH($H55,'[17]Date Master'!R$3:R$332,0),2),0)</f>
        <v>0</v>
      </c>
      <c r="U55" s="93" t="e">
        <f t="shared" ca="1" si="7"/>
        <v>#N/A</v>
      </c>
      <c r="V55" s="93" t="e">
        <f t="shared" ca="1" si="8"/>
        <v>#N/A</v>
      </c>
      <c r="W55" s="93" t="str">
        <f ca="1">IF(ISNA(V55),"-",INDEX([17]Portfolios!A$3:H$827,MATCH(D55,[17]Portfolios!B$3:B$827,0),7)&amp;H55)</f>
        <v>-</v>
      </c>
      <c r="X55" s="93" t="str">
        <f t="shared" ca="1" si="9"/>
        <v>-</v>
      </c>
      <c r="Y55" s="93" t="str">
        <f t="shared" ca="1" si="10"/>
        <v>IMCANADAP</v>
      </c>
      <c r="AC55" s="86">
        <v>36033</v>
      </c>
      <c r="AD55" s="87" t="s">
        <v>44</v>
      </c>
      <c r="AE55" t="s">
        <v>94</v>
      </c>
      <c r="AF55" t="s">
        <v>92</v>
      </c>
      <c r="AG55" t="s">
        <v>30</v>
      </c>
      <c r="AH55" t="str">
        <f t="shared" ca="1" si="12"/>
        <v>INTRA-CAND-WEST-PHYPARKWAY/IM</v>
      </c>
    </row>
    <row r="56" spans="1:34" x14ac:dyDescent="0.25">
      <c r="A56">
        <v>36696</v>
      </c>
      <c r="B56" t="s">
        <v>82</v>
      </c>
      <c r="C56" t="s">
        <v>83</v>
      </c>
      <c r="D56" t="s">
        <v>101</v>
      </c>
      <c r="E56" t="s">
        <v>21</v>
      </c>
      <c r="G56" t="s">
        <v>103</v>
      </c>
      <c r="H56" s="86">
        <v>36708</v>
      </c>
      <c r="I56">
        <v>-2364549</v>
      </c>
      <c r="J56" s="82">
        <f t="shared" ca="1" si="1"/>
        <v>0</v>
      </c>
      <c r="K56" s="82" t="e">
        <f t="shared" ca="1" si="2"/>
        <v>#N/A</v>
      </c>
      <c r="L56" s="82" t="str">
        <f t="shared" ca="1" si="3"/>
        <v>CGPR-AECO/BASIS36708</v>
      </c>
      <c r="M56" s="82">
        <f t="shared" ca="1" si="4"/>
        <v>-236.45490000000001</v>
      </c>
      <c r="N56" s="82">
        <f t="shared" ca="1" si="5"/>
        <v>0</v>
      </c>
      <c r="O56" s="93" t="str">
        <f t="shared" ca="1" si="6"/>
        <v>P</v>
      </c>
      <c r="P56" s="93" t="str">
        <f ca="1">INDEX([17]Portfolios!A$3:G$929,MATCH(D56,[17]Portfolios!B$3:B$929,0),7)</f>
        <v>IMCANADA</v>
      </c>
      <c r="Q56" s="93">
        <f ca="1">IF($O56="P",INDEX('[17]Date Master'!I$3:J$332,MATCH($H56,'[17]Date Master'!I$3:I$332,0),2),0)</f>
        <v>3</v>
      </c>
      <c r="R56" s="93">
        <f ca="1">IF($O56="D",INDEX('[17]Date Master'!O$3:P$332,MATCH($H56,'[17]Date Master'!O$3:O$332,0),2),0)</f>
        <v>0</v>
      </c>
      <c r="S56" s="93">
        <f ca="1">IF($O56="PHY",INDEX('[17]Date Master'!R$3:S$332,MATCH($H56,'[17]Date Master'!R$3:R$332,0),2),0)</f>
        <v>0</v>
      </c>
      <c r="T56" s="93">
        <f ca="1">IF($O56="G",INDEX('[17]Date Master'!R$3:S$332,MATCH($H56,'[17]Date Master'!R$3:R$332,0),2),0)</f>
        <v>0</v>
      </c>
      <c r="U56" s="93">
        <f t="shared" ca="1" si="7"/>
        <v>3</v>
      </c>
      <c r="V56" s="93" t="str">
        <f t="shared" ca="1" si="8"/>
        <v>IMCANADAP3</v>
      </c>
      <c r="W56" s="93" t="str">
        <f ca="1">IF(ISNA(V56),"-",INDEX([17]Portfolios!A$3:H$827,MATCH(D56,[17]Portfolios!B$3:B$827,0),7)&amp;H56)</f>
        <v>IMCANADA36708</v>
      </c>
      <c r="X56" s="93" t="str">
        <f t="shared" ca="1" si="9"/>
        <v>IMCANADAP36708</v>
      </c>
      <c r="Y56" s="93" t="str">
        <f t="shared" ca="1" si="10"/>
        <v>IMCANADAP</v>
      </c>
      <c r="AC56" s="86">
        <v>36033</v>
      </c>
      <c r="AD56" s="87" t="s">
        <v>44</v>
      </c>
      <c r="AE56" t="s">
        <v>94</v>
      </c>
      <c r="AF56" t="s">
        <v>92</v>
      </c>
      <c r="AG56" t="s">
        <v>30</v>
      </c>
      <c r="AH56" t="str">
        <f t="shared" ca="1" si="12"/>
        <v>INTRA-CAND-WEST-PHYPARKWAY/IM</v>
      </c>
    </row>
    <row r="57" spans="1:34" x14ac:dyDescent="0.25">
      <c r="A57">
        <v>36696</v>
      </c>
      <c r="B57" t="s">
        <v>82</v>
      </c>
      <c r="C57" t="s">
        <v>83</v>
      </c>
      <c r="D57" t="s">
        <v>101</v>
      </c>
      <c r="E57" t="s">
        <v>21</v>
      </c>
      <c r="G57" t="s">
        <v>103</v>
      </c>
      <c r="H57" s="86">
        <v>36739</v>
      </c>
      <c r="I57">
        <v>741983</v>
      </c>
      <c r="J57" s="82">
        <f t="shared" ca="1" si="1"/>
        <v>0</v>
      </c>
      <c r="K57" s="82" t="e">
        <f t="shared" ca="1" si="2"/>
        <v>#N/A</v>
      </c>
      <c r="L57" s="82" t="str">
        <f t="shared" ca="1" si="3"/>
        <v>CGPR-AECO/BASIS36739</v>
      </c>
      <c r="M57" s="82">
        <f t="shared" ca="1" si="4"/>
        <v>74.198300000000003</v>
      </c>
      <c r="N57" s="82">
        <f t="shared" ca="1" si="5"/>
        <v>0</v>
      </c>
      <c r="O57" s="93" t="str">
        <f t="shared" ca="1" si="6"/>
        <v>P</v>
      </c>
      <c r="P57" s="93" t="str">
        <f ca="1">INDEX([17]Portfolios!A$3:G$929,MATCH(D57,[17]Portfolios!B$3:B$929,0),7)</f>
        <v>IMCANADA</v>
      </c>
      <c r="Q57" s="93">
        <f ca="1">IF($O57="P",INDEX('[17]Date Master'!I$3:J$332,MATCH($H57,'[17]Date Master'!I$3:I$332,0),2),0)</f>
        <v>4</v>
      </c>
      <c r="R57" s="93">
        <f ca="1">IF($O57="D",INDEX('[17]Date Master'!O$3:P$332,MATCH($H57,'[17]Date Master'!O$3:O$332,0),2),0)</f>
        <v>0</v>
      </c>
      <c r="S57" s="93">
        <f ca="1">IF($O57="PHY",INDEX('[17]Date Master'!R$3:S$332,MATCH($H57,'[17]Date Master'!R$3:R$332,0),2),0)</f>
        <v>0</v>
      </c>
      <c r="T57" s="93">
        <f ca="1">IF($O57="G",INDEX('[17]Date Master'!R$3:S$332,MATCH($H57,'[17]Date Master'!R$3:R$332,0),2),0)</f>
        <v>0</v>
      </c>
      <c r="U57" s="93">
        <f t="shared" ca="1" si="7"/>
        <v>4</v>
      </c>
      <c r="V57" s="93" t="str">
        <f t="shared" ca="1" si="8"/>
        <v>IMCANADAP4</v>
      </c>
      <c r="W57" s="93" t="str">
        <f ca="1">IF(ISNA(V57),"-",INDEX([17]Portfolios!A$3:H$827,MATCH(D57,[17]Portfolios!B$3:B$827,0),7)&amp;H57)</f>
        <v>IMCANADA36739</v>
      </c>
      <c r="X57" s="93" t="str">
        <f t="shared" ca="1" si="9"/>
        <v>IMCANADAP36739</v>
      </c>
      <c r="Y57" s="93" t="str">
        <f t="shared" ca="1" si="10"/>
        <v>IMCANADAP</v>
      </c>
      <c r="AC57" s="86">
        <v>36033</v>
      </c>
      <c r="AD57" s="87" t="s">
        <v>44</v>
      </c>
      <c r="AE57" t="s">
        <v>94</v>
      </c>
      <c r="AF57" t="s">
        <v>113</v>
      </c>
      <c r="AG57" t="s">
        <v>30</v>
      </c>
      <c r="AH57" t="str">
        <f t="shared" ca="1" si="12"/>
        <v>INTRA-CAND-WEST-PHYST.CLAIR/IM</v>
      </c>
    </row>
    <row r="58" spans="1:34" x14ac:dyDescent="0.25">
      <c r="A58">
        <v>36696</v>
      </c>
      <c r="B58" t="s">
        <v>82</v>
      </c>
      <c r="C58" t="s">
        <v>83</v>
      </c>
      <c r="D58" t="s">
        <v>101</v>
      </c>
      <c r="E58" t="s">
        <v>21</v>
      </c>
      <c r="G58" t="s">
        <v>103</v>
      </c>
      <c r="H58" s="86">
        <v>36770</v>
      </c>
      <c r="I58">
        <v>714480</v>
      </c>
      <c r="J58" s="82">
        <f t="shared" ca="1" si="1"/>
        <v>0</v>
      </c>
      <c r="K58" s="82" t="e">
        <f t="shared" ca="1" si="2"/>
        <v>#N/A</v>
      </c>
      <c r="L58" s="82" t="str">
        <f t="shared" ca="1" si="3"/>
        <v>CGPR-AECO/BASIS36770</v>
      </c>
      <c r="M58" s="82">
        <f t="shared" ca="1" si="4"/>
        <v>71.447999999999993</v>
      </c>
      <c r="N58" s="82">
        <f t="shared" ca="1" si="5"/>
        <v>0</v>
      </c>
      <c r="O58" s="93" t="str">
        <f t="shared" ca="1" si="6"/>
        <v>P</v>
      </c>
      <c r="P58" s="93" t="str">
        <f ca="1">INDEX([17]Portfolios!A$3:G$929,MATCH(D58,[17]Portfolios!B$3:B$929,0),7)</f>
        <v>IMCANADA</v>
      </c>
      <c r="Q58" s="93">
        <f ca="1">IF($O58="P",INDEX('[17]Date Master'!I$3:J$332,MATCH($H58,'[17]Date Master'!I$3:I$332,0),2),0)</f>
        <v>5</v>
      </c>
      <c r="R58" s="93">
        <f ca="1">IF($O58="D",INDEX('[17]Date Master'!O$3:P$332,MATCH($H58,'[17]Date Master'!O$3:O$332,0),2),0)</f>
        <v>0</v>
      </c>
      <c r="S58" s="93">
        <f ca="1">IF($O58="PHY",INDEX('[17]Date Master'!R$3:S$332,MATCH($H58,'[17]Date Master'!R$3:R$332,0),2),0)</f>
        <v>0</v>
      </c>
      <c r="T58" s="93">
        <f ca="1">IF($O58="G",INDEX('[17]Date Master'!R$3:S$332,MATCH($H58,'[17]Date Master'!R$3:R$332,0),2),0)</f>
        <v>0</v>
      </c>
      <c r="U58" s="93">
        <f t="shared" ca="1" si="7"/>
        <v>5</v>
      </c>
      <c r="V58" s="93" t="str">
        <f t="shared" ca="1" si="8"/>
        <v>IMCANADAP5</v>
      </c>
      <c r="W58" s="93" t="str">
        <f ca="1">IF(ISNA(V58),"-",INDEX([17]Portfolios!A$3:H$827,MATCH(D58,[17]Portfolios!B$3:B$827,0),7)&amp;H58)</f>
        <v>IMCANADA36770</v>
      </c>
      <c r="X58" s="93" t="str">
        <f t="shared" ca="1" si="9"/>
        <v>IMCANADAP36770</v>
      </c>
      <c r="Y58" s="93" t="str">
        <f t="shared" ca="1" si="10"/>
        <v>IMCANADAP</v>
      </c>
      <c r="AC58" s="86">
        <v>36034</v>
      </c>
      <c r="AD58" s="87" t="s">
        <v>44</v>
      </c>
      <c r="AE58" t="s">
        <v>94</v>
      </c>
      <c r="AF58" t="s">
        <v>113</v>
      </c>
      <c r="AG58" t="s">
        <v>30</v>
      </c>
      <c r="AH58" t="str">
        <f t="shared" ca="1" si="12"/>
        <v>INTRA-CAND-WEST-PHYST.CLAIR/IM</v>
      </c>
    </row>
    <row r="59" spans="1:34" x14ac:dyDescent="0.25">
      <c r="A59">
        <v>36696</v>
      </c>
      <c r="B59" t="s">
        <v>82</v>
      </c>
      <c r="C59" t="s">
        <v>83</v>
      </c>
      <c r="D59" t="s">
        <v>101</v>
      </c>
      <c r="E59" t="s">
        <v>21</v>
      </c>
      <c r="G59" t="s">
        <v>103</v>
      </c>
      <c r="H59" s="86">
        <v>36800</v>
      </c>
      <c r="I59">
        <v>582299</v>
      </c>
      <c r="J59" s="82">
        <f t="shared" ca="1" si="1"/>
        <v>0</v>
      </c>
      <c r="K59" s="82" t="e">
        <f t="shared" ca="1" si="2"/>
        <v>#N/A</v>
      </c>
      <c r="L59" s="82" t="str">
        <f t="shared" ca="1" si="3"/>
        <v>CGPR-AECO/BASIS36800</v>
      </c>
      <c r="M59" s="82">
        <f t="shared" ca="1" si="4"/>
        <v>58.229900000000001</v>
      </c>
      <c r="N59" s="82">
        <f t="shared" ca="1" si="5"/>
        <v>0</v>
      </c>
      <c r="O59" s="93" t="str">
        <f t="shared" ca="1" si="6"/>
        <v>P</v>
      </c>
      <c r="P59" s="93" t="str">
        <f ca="1">INDEX([17]Portfolios!A$3:G$929,MATCH(D59,[17]Portfolios!B$3:B$929,0),7)</f>
        <v>IMCANADA</v>
      </c>
      <c r="Q59" s="93">
        <f ca="1">IF($O59="P",INDEX('[17]Date Master'!I$3:J$332,MATCH($H59,'[17]Date Master'!I$3:I$332,0),2),0)</f>
        <v>6</v>
      </c>
      <c r="R59" s="93">
        <f ca="1">IF($O59="D",INDEX('[17]Date Master'!O$3:P$332,MATCH($H59,'[17]Date Master'!O$3:O$332,0),2),0)</f>
        <v>0</v>
      </c>
      <c r="S59" s="93">
        <f ca="1">IF($O59="PHY",INDEX('[17]Date Master'!R$3:S$332,MATCH($H59,'[17]Date Master'!R$3:R$332,0),2),0)</f>
        <v>0</v>
      </c>
      <c r="T59" s="93">
        <f ca="1">IF($O59="G",INDEX('[17]Date Master'!R$3:S$332,MATCH($H59,'[17]Date Master'!R$3:R$332,0),2),0)</f>
        <v>0</v>
      </c>
      <c r="U59" s="93">
        <f t="shared" ca="1" si="7"/>
        <v>6</v>
      </c>
      <c r="V59" s="93" t="str">
        <f t="shared" ca="1" si="8"/>
        <v>IMCANADAP6</v>
      </c>
      <c r="W59" s="93" t="str">
        <f ca="1">IF(ISNA(V59),"-",INDEX([17]Portfolios!A$3:H$827,MATCH(D59,[17]Portfolios!B$3:B$827,0),7)&amp;H59)</f>
        <v>IMCANADA36800</v>
      </c>
      <c r="X59" s="93" t="str">
        <f t="shared" ca="1" si="9"/>
        <v>IMCANADAP36800</v>
      </c>
      <c r="Y59" s="93" t="str">
        <f t="shared" ca="1" si="10"/>
        <v>IMCANADAP</v>
      </c>
      <c r="AC59" s="86">
        <v>36035</v>
      </c>
      <c r="AD59" s="87" t="s">
        <v>44</v>
      </c>
      <c r="AE59" t="s">
        <v>94</v>
      </c>
      <c r="AF59" t="s">
        <v>93</v>
      </c>
      <c r="AG59" t="s">
        <v>30</v>
      </c>
      <c r="AH59" t="str">
        <f t="shared" ca="1" si="12"/>
        <v>INTRA-CAND-WEST-PHYWADDINGTON/IM</v>
      </c>
    </row>
    <row r="60" spans="1:34" x14ac:dyDescent="0.25">
      <c r="A60">
        <v>36696</v>
      </c>
      <c r="B60" t="s">
        <v>82</v>
      </c>
      <c r="C60" t="s">
        <v>83</v>
      </c>
      <c r="D60" t="s">
        <v>101</v>
      </c>
      <c r="E60" t="s">
        <v>21</v>
      </c>
      <c r="G60" t="s">
        <v>104</v>
      </c>
      <c r="H60" s="86">
        <v>36678</v>
      </c>
      <c r="I60">
        <v>-900000</v>
      </c>
      <c r="J60" s="82">
        <f t="shared" ca="1" si="1"/>
        <v>0</v>
      </c>
      <c r="K60" s="82" t="e">
        <f t="shared" ca="1" si="2"/>
        <v>#N/A</v>
      </c>
      <c r="L60" s="82" t="str">
        <f t="shared" ca="1" si="3"/>
        <v>IF-NWPL_ROCKY_M36678</v>
      </c>
      <c r="M60" s="82">
        <f t="shared" ca="1" si="4"/>
        <v>-90</v>
      </c>
      <c r="N60" s="82">
        <f t="shared" ca="1" si="5"/>
        <v>0</v>
      </c>
      <c r="O60" s="93" t="str">
        <f t="shared" ca="1" si="6"/>
        <v>P</v>
      </c>
      <c r="P60" s="93" t="str">
        <f ca="1">INDEX([17]Portfolios!A$3:G$929,MATCH(D60,[17]Portfolios!B$3:B$929,0),7)</f>
        <v>IMCANADA</v>
      </c>
      <c r="Q60" s="93" t="e">
        <f ca="1">IF($O60="P",INDEX('[17]Date Master'!I$3:J$332,MATCH($H60,'[17]Date Master'!I$3:I$332,0),2),0)</f>
        <v>#N/A</v>
      </c>
      <c r="R60" s="93">
        <f ca="1">IF($O60="D",INDEX('[17]Date Master'!O$3:P$332,MATCH($H60,'[17]Date Master'!O$3:O$332,0),2),0)</f>
        <v>0</v>
      </c>
      <c r="S60" s="93">
        <f ca="1">IF($O60="PHY",INDEX('[17]Date Master'!R$3:S$332,MATCH($H60,'[17]Date Master'!R$3:R$332,0),2),0)</f>
        <v>0</v>
      </c>
      <c r="T60" s="93">
        <f ca="1">IF($O60="G",INDEX('[17]Date Master'!R$3:S$332,MATCH($H60,'[17]Date Master'!R$3:R$332,0),2),0)</f>
        <v>0</v>
      </c>
      <c r="U60" s="93" t="e">
        <f t="shared" ca="1" si="7"/>
        <v>#N/A</v>
      </c>
      <c r="V60" s="93" t="e">
        <f t="shared" ca="1" si="8"/>
        <v>#N/A</v>
      </c>
      <c r="W60" s="93" t="str">
        <f ca="1">IF(ISNA(V60),"-",INDEX([17]Portfolios!A$3:H$827,MATCH(D60,[17]Portfolios!B$3:B$827,0),7)&amp;H60)</f>
        <v>-</v>
      </c>
      <c r="X60" s="93" t="str">
        <f t="shared" ca="1" si="9"/>
        <v>-</v>
      </c>
      <c r="Y60" s="93" t="str">
        <f t="shared" ca="1" si="10"/>
        <v>IMCANADAP</v>
      </c>
      <c r="AC60" s="86">
        <v>36036</v>
      </c>
      <c r="AD60" s="87" t="s">
        <v>44</v>
      </c>
      <c r="AE60" t="s">
        <v>94</v>
      </c>
      <c r="AF60" t="s">
        <v>93</v>
      </c>
      <c r="AG60" t="s">
        <v>30</v>
      </c>
      <c r="AH60" t="str">
        <f t="shared" ca="1" si="12"/>
        <v>INTRA-CAND-WEST-PHYWADDINGTON/IM</v>
      </c>
    </row>
    <row r="61" spans="1:34" x14ac:dyDescent="0.25">
      <c r="A61">
        <v>36696</v>
      </c>
      <c r="B61" t="s">
        <v>82</v>
      </c>
      <c r="C61" t="s">
        <v>83</v>
      </c>
      <c r="D61" t="s">
        <v>101</v>
      </c>
      <c r="E61" t="s">
        <v>21</v>
      </c>
      <c r="G61" t="s">
        <v>104</v>
      </c>
      <c r="H61" s="86">
        <v>36708</v>
      </c>
      <c r="I61">
        <v>0</v>
      </c>
      <c r="J61" s="82">
        <f t="shared" ca="1" si="1"/>
        <v>0</v>
      </c>
      <c r="K61" s="82" t="e">
        <f t="shared" ca="1" si="2"/>
        <v>#N/A</v>
      </c>
      <c r="L61" s="82" t="str">
        <f t="shared" ca="1" si="3"/>
        <v>IF-NWPL_ROCKY_M36708</v>
      </c>
      <c r="M61" s="82">
        <f t="shared" ca="1" si="4"/>
        <v>0</v>
      </c>
      <c r="N61" s="82">
        <f t="shared" ca="1" si="5"/>
        <v>0</v>
      </c>
      <c r="O61" s="93" t="str">
        <f t="shared" ca="1" si="6"/>
        <v>P</v>
      </c>
      <c r="P61" s="93" t="str">
        <f ca="1">INDEX([17]Portfolios!A$3:G$929,MATCH(D61,[17]Portfolios!B$3:B$929,0),7)</f>
        <v>IMCANADA</v>
      </c>
      <c r="Q61" s="93">
        <f ca="1">IF($O61="P",INDEX('[17]Date Master'!I$3:J$332,MATCH($H61,'[17]Date Master'!I$3:I$332,0),2),0)</f>
        <v>3</v>
      </c>
      <c r="R61" s="93">
        <f ca="1">IF($O61="D",INDEX('[17]Date Master'!O$3:P$332,MATCH($H61,'[17]Date Master'!O$3:O$332,0),2),0)</f>
        <v>0</v>
      </c>
      <c r="S61" s="93">
        <f ca="1">IF($O61="PHY",INDEX('[17]Date Master'!R$3:S$332,MATCH($H61,'[17]Date Master'!R$3:R$332,0),2),0)</f>
        <v>0</v>
      </c>
      <c r="T61" s="93">
        <f ca="1">IF($O61="G",INDEX('[17]Date Master'!R$3:S$332,MATCH($H61,'[17]Date Master'!R$3:R$332,0),2),0)</f>
        <v>0</v>
      </c>
      <c r="U61" s="93">
        <f t="shared" ca="1" si="7"/>
        <v>3</v>
      </c>
      <c r="V61" s="93" t="str">
        <f t="shared" ca="1" si="8"/>
        <v>IMCANADAP3</v>
      </c>
      <c r="W61" s="93" t="str">
        <f ca="1">IF(ISNA(V61),"-",INDEX([17]Portfolios!A$3:H$827,MATCH(D61,[17]Portfolios!B$3:B$827,0),7)&amp;H61)</f>
        <v>IMCANADA36708</v>
      </c>
      <c r="X61" s="93" t="str">
        <f t="shared" ca="1" si="9"/>
        <v>IMCANADAP36708</v>
      </c>
      <c r="Y61" s="93" t="str">
        <f t="shared" ca="1" si="10"/>
        <v>IMCANADAP</v>
      </c>
      <c r="AC61" s="86">
        <v>36037</v>
      </c>
      <c r="AD61" s="87" t="s">
        <v>44</v>
      </c>
      <c r="AE61" t="s">
        <v>101</v>
      </c>
      <c r="AF61" t="s">
        <v>88</v>
      </c>
      <c r="AG61" t="s">
        <v>21</v>
      </c>
      <c r="AH61" t="str">
        <f t="shared" ca="1" si="12"/>
        <v>INTRA-CAND-WEST-PRCNGMR-AECO/C</v>
      </c>
    </row>
    <row r="62" spans="1:34" x14ac:dyDescent="0.25">
      <c r="A62">
        <v>36696</v>
      </c>
      <c r="B62" t="s">
        <v>82</v>
      </c>
      <c r="C62" t="s">
        <v>83</v>
      </c>
      <c r="D62" t="s">
        <v>101</v>
      </c>
      <c r="E62" t="s">
        <v>21</v>
      </c>
      <c r="G62" t="s">
        <v>86</v>
      </c>
      <c r="H62" s="86">
        <v>36678</v>
      </c>
      <c r="I62">
        <v>0</v>
      </c>
      <c r="J62" s="82">
        <f t="shared" ca="1" si="1"/>
        <v>0</v>
      </c>
      <c r="K62" s="82">
        <f t="shared" ca="1" si="2"/>
        <v>1</v>
      </c>
      <c r="L62" s="82" t="str">
        <f t="shared" ca="1" si="3"/>
        <v>NG36678</v>
      </c>
      <c r="M62" s="82">
        <f t="shared" ca="1" si="4"/>
        <v>0</v>
      </c>
      <c r="N62" s="82">
        <f t="shared" ca="1" si="5"/>
        <v>0</v>
      </c>
      <c r="O62" s="93" t="str">
        <f t="shared" ca="1" si="6"/>
        <v>P</v>
      </c>
      <c r="P62" s="93" t="str">
        <f ca="1">INDEX([17]Portfolios!A$3:G$929,MATCH(D62,[17]Portfolios!B$3:B$929,0),7)</f>
        <v>IMCANADA</v>
      </c>
      <c r="Q62" s="93" t="e">
        <f ca="1">IF($O62="P",INDEX('[17]Date Master'!I$3:J$332,MATCH($H62,'[17]Date Master'!I$3:I$332,0),2),0)</f>
        <v>#N/A</v>
      </c>
      <c r="R62" s="93">
        <f ca="1">IF($O62="D",INDEX('[17]Date Master'!O$3:P$332,MATCH($H62,'[17]Date Master'!O$3:O$332,0),2),0)</f>
        <v>0</v>
      </c>
      <c r="S62" s="93">
        <f ca="1">IF($O62="PHY",INDEX('[17]Date Master'!R$3:S$332,MATCH($H62,'[17]Date Master'!R$3:R$332,0),2),0)</f>
        <v>0</v>
      </c>
      <c r="T62" s="93">
        <f ca="1">IF($O62="G",INDEX('[17]Date Master'!R$3:S$332,MATCH($H62,'[17]Date Master'!R$3:R$332,0),2),0)</f>
        <v>0</v>
      </c>
      <c r="U62" s="93" t="e">
        <f t="shared" ca="1" si="7"/>
        <v>#N/A</v>
      </c>
      <c r="V62" s="93" t="e">
        <f t="shared" ca="1" si="8"/>
        <v>#N/A</v>
      </c>
      <c r="W62" s="93" t="str">
        <f ca="1">IF(ISNA(V62),"-",INDEX([17]Portfolios!A$3:H$827,MATCH(D62,[17]Portfolios!B$3:B$827,0),7)&amp;H62)</f>
        <v>-</v>
      </c>
      <c r="X62" s="93" t="str">
        <f t="shared" ca="1" si="9"/>
        <v>-</v>
      </c>
      <c r="Y62" s="93" t="str">
        <f t="shared" ca="1" si="10"/>
        <v>IMCANADAP</v>
      </c>
      <c r="AC62" s="86">
        <v>36038</v>
      </c>
      <c r="AD62" s="87" t="s">
        <v>44</v>
      </c>
      <c r="AE62" s="87" t="s">
        <v>45</v>
      </c>
      <c r="AF62" s="87" t="s">
        <v>47</v>
      </c>
      <c r="AG62" s="87" t="s">
        <v>19</v>
      </c>
      <c r="AH62" t="str">
        <f ca="1">CONCATENATE(AE62,AF62)</f>
        <v>INTRA-CAND-BC-GD-GDLGD-AECOUS-DAILY</v>
      </c>
    </row>
    <row r="63" spans="1:34" x14ac:dyDescent="0.25">
      <c r="A63">
        <v>36696</v>
      </c>
      <c r="B63" t="s">
        <v>82</v>
      </c>
      <c r="C63" t="s">
        <v>83</v>
      </c>
      <c r="D63" t="s">
        <v>101</v>
      </c>
      <c r="E63" t="s">
        <v>21</v>
      </c>
      <c r="G63" t="s">
        <v>86</v>
      </c>
      <c r="H63" s="86">
        <v>36708</v>
      </c>
      <c r="I63">
        <v>-2949345</v>
      </c>
      <c r="J63" s="82">
        <f t="shared" ca="1" si="1"/>
        <v>-2949345</v>
      </c>
      <c r="K63" s="82">
        <f t="shared" ca="1" si="2"/>
        <v>1</v>
      </c>
      <c r="L63" s="82" t="str">
        <f t="shared" ca="1" si="3"/>
        <v>NG36708</v>
      </c>
      <c r="M63" s="82">
        <f t="shared" ca="1" si="4"/>
        <v>-294.93450000000001</v>
      </c>
      <c r="N63" s="82">
        <f t="shared" ca="1" si="5"/>
        <v>-294.93450000000001</v>
      </c>
      <c r="O63" s="93" t="str">
        <f t="shared" ca="1" si="6"/>
        <v>P</v>
      </c>
      <c r="P63" s="93" t="str">
        <f ca="1">INDEX([17]Portfolios!A$3:G$929,MATCH(D63,[17]Portfolios!B$3:B$929,0),7)</f>
        <v>IMCANADA</v>
      </c>
      <c r="Q63" s="93">
        <f ca="1">IF($O63="P",INDEX('[17]Date Master'!I$3:J$332,MATCH($H63,'[17]Date Master'!I$3:I$332,0),2),0)</f>
        <v>3</v>
      </c>
      <c r="R63" s="93">
        <f ca="1">IF($O63="D",INDEX('[17]Date Master'!O$3:P$332,MATCH($H63,'[17]Date Master'!O$3:O$332,0),2),0)</f>
        <v>0</v>
      </c>
      <c r="S63" s="93">
        <f ca="1">IF($O63="PHY",INDEX('[17]Date Master'!R$3:S$332,MATCH($H63,'[17]Date Master'!R$3:R$332,0),2),0)</f>
        <v>0</v>
      </c>
      <c r="T63" s="93">
        <f ca="1">IF($O63="G",INDEX('[17]Date Master'!R$3:S$332,MATCH($H63,'[17]Date Master'!R$3:R$332,0),2),0)</f>
        <v>0</v>
      </c>
      <c r="U63" s="93">
        <f t="shared" ca="1" si="7"/>
        <v>3</v>
      </c>
      <c r="V63" s="93" t="str">
        <f t="shared" ca="1" si="8"/>
        <v>IMCANADAP3</v>
      </c>
      <c r="W63" s="93" t="str">
        <f ca="1">IF(ISNA(V63),"-",INDEX([17]Portfolios!A$3:H$827,MATCH(D63,[17]Portfolios!B$3:B$827,0),7)&amp;H63)</f>
        <v>IMCANADA36708</v>
      </c>
      <c r="X63" s="93" t="str">
        <f t="shared" ca="1" si="9"/>
        <v>IMCANADAP36708</v>
      </c>
      <c r="Y63" s="93" t="str">
        <f t="shared" ca="1" si="10"/>
        <v>IMCANADAP</v>
      </c>
      <c r="AC63" s="86">
        <v>36039</v>
      </c>
      <c r="AD63" s="87" t="s">
        <v>44</v>
      </c>
      <c r="AE63" s="87" t="s">
        <v>45</v>
      </c>
      <c r="AF63" s="87" t="s">
        <v>57</v>
      </c>
      <c r="AG63" s="87" t="s">
        <v>19</v>
      </c>
      <c r="AH63" t="str">
        <f t="shared" ref="AH63:AH126" ca="1" si="13">CONCATENATE(AE63,AF63)</f>
        <v>INTRA-CAND-BC-GD-GDLGDP-HEHUB</v>
      </c>
    </row>
    <row r="64" spans="1:34" x14ac:dyDescent="0.25">
      <c r="A64">
        <v>36696</v>
      </c>
      <c r="B64" t="s">
        <v>82</v>
      </c>
      <c r="C64" t="s">
        <v>83</v>
      </c>
      <c r="D64" t="s">
        <v>101</v>
      </c>
      <c r="E64" t="s">
        <v>21</v>
      </c>
      <c r="G64" t="s">
        <v>86</v>
      </c>
      <c r="H64" s="86">
        <v>36739</v>
      </c>
      <c r="I64">
        <v>615754</v>
      </c>
      <c r="J64" s="82">
        <f t="shared" ca="1" si="1"/>
        <v>615754</v>
      </c>
      <c r="K64" s="82">
        <f t="shared" ca="1" si="2"/>
        <v>1</v>
      </c>
      <c r="L64" s="82" t="str">
        <f t="shared" ca="1" si="3"/>
        <v>NG36739</v>
      </c>
      <c r="M64" s="82">
        <f t="shared" ca="1" si="4"/>
        <v>61.575400000000002</v>
      </c>
      <c r="N64" s="82">
        <f t="shared" ca="1" si="5"/>
        <v>61.575400000000002</v>
      </c>
      <c r="O64" s="93" t="str">
        <f t="shared" ca="1" si="6"/>
        <v>P</v>
      </c>
      <c r="P64" s="93" t="str">
        <f ca="1">INDEX([17]Portfolios!A$3:G$929,MATCH(D64,[17]Portfolios!B$3:B$929,0),7)</f>
        <v>IMCANADA</v>
      </c>
      <c r="Q64" s="93">
        <f ca="1">IF($O64="P",INDEX('[17]Date Master'!I$3:J$332,MATCH($H64,'[17]Date Master'!I$3:I$332,0),2),0)</f>
        <v>4</v>
      </c>
      <c r="R64" s="93">
        <f ca="1">IF($O64="D",INDEX('[17]Date Master'!O$3:P$332,MATCH($H64,'[17]Date Master'!O$3:O$332,0),2),0)</f>
        <v>0</v>
      </c>
      <c r="S64" s="93">
        <f ca="1">IF($O64="PHY",INDEX('[17]Date Master'!R$3:S$332,MATCH($H64,'[17]Date Master'!R$3:R$332,0),2),0)</f>
        <v>0</v>
      </c>
      <c r="T64" s="93">
        <f ca="1">IF($O64="G",INDEX('[17]Date Master'!R$3:S$332,MATCH($H64,'[17]Date Master'!R$3:R$332,0),2),0)</f>
        <v>0</v>
      </c>
      <c r="U64" s="93">
        <f t="shared" ca="1" si="7"/>
        <v>4</v>
      </c>
      <c r="V64" s="93" t="str">
        <f t="shared" ca="1" si="8"/>
        <v>IMCANADAP4</v>
      </c>
      <c r="W64" s="93" t="str">
        <f ca="1">IF(ISNA(V64),"-",INDEX([17]Portfolios!A$3:H$827,MATCH(D64,[17]Portfolios!B$3:B$827,0),7)&amp;H64)</f>
        <v>IMCANADA36739</v>
      </c>
      <c r="X64" s="93" t="str">
        <f t="shared" ca="1" si="9"/>
        <v>IMCANADAP36739</v>
      </c>
      <c r="Y64" s="93" t="str">
        <f t="shared" ca="1" si="10"/>
        <v>IMCANADAP</v>
      </c>
      <c r="AC64" s="86">
        <v>36040</v>
      </c>
      <c r="AD64" s="87" t="s">
        <v>44</v>
      </c>
      <c r="AE64" t="s">
        <v>45</v>
      </c>
      <c r="AF64" t="s">
        <v>102</v>
      </c>
      <c r="AG64" t="s">
        <v>19</v>
      </c>
      <c r="AH64" t="str">
        <f t="shared" ca="1" si="13"/>
        <v>INTRA-CAND-BC-GD-GDLGDP-KERN/OPAL</v>
      </c>
    </row>
    <row r="65" spans="1:34" x14ac:dyDescent="0.25">
      <c r="A65">
        <v>36696</v>
      </c>
      <c r="B65" t="s">
        <v>82</v>
      </c>
      <c r="C65" t="s">
        <v>83</v>
      </c>
      <c r="D65" t="s">
        <v>101</v>
      </c>
      <c r="E65" t="s">
        <v>21</v>
      </c>
      <c r="G65" t="s">
        <v>86</v>
      </c>
      <c r="H65" s="86">
        <v>36770</v>
      </c>
      <c r="I65">
        <v>741162</v>
      </c>
      <c r="J65" s="82">
        <f t="shared" ca="1" si="1"/>
        <v>741162</v>
      </c>
      <c r="K65" s="82">
        <f t="shared" ca="1" si="2"/>
        <v>1</v>
      </c>
      <c r="L65" s="82" t="str">
        <f t="shared" ca="1" si="3"/>
        <v>NG36770</v>
      </c>
      <c r="M65" s="82">
        <f t="shared" ca="1" si="4"/>
        <v>74.116200000000006</v>
      </c>
      <c r="N65" s="82">
        <f t="shared" ca="1" si="5"/>
        <v>74.116200000000006</v>
      </c>
      <c r="O65" s="93" t="str">
        <f t="shared" ca="1" si="6"/>
        <v>P</v>
      </c>
      <c r="P65" s="93" t="str">
        <f ca="1">INDEX([17]Portfolios!A$3:G$929,MATCH(D65,[17]Portfolios!B$3:B$929,0),7)</f>
        <v>IMCANADA</v>
      </c>
      <c r="Q65" s="93">
        <f ca="1">IF($O65="P",INDEX('[17]Date Master'!I$3:J$332,MATCH($H65,'[17]Date Master'!I$3:I$332,0),2),0)</f>
        <v>5</v>
      </c>
      <c r="R65" s="93">
        <f ca="1">IF($O65="D",INDEX('[17]Date Master'!O$3:P$332,MATCH($H65,'[17]Date Master'!O$3:O$332,0),2),0)</f>
        <v>0</v>
      </c>
      <c r="S65" s="93">
        <f ca="1">IF($O65="PHY",INDEX('[17]Date Master'!R$3:S$332,MATCH($H65,'[17]Date Master'!R$3:R$332,0),2),0)</f>
        <v>0</v>
      </c>
      <c r="T65" s="93">
        <f ca="1">IF($O65="G",INDEX('[17]Date Master'!R$3:S$332,MATCH($H65,'[17]Date Master'!R$3:R$332,0),2),0)</f>
        <v>0</v>
      </c>
      <c r="U65" s="93">
        <f t="shared" ca="1" si="7"/>
        <v>5</v>
      </c>
      <c r="V65" s="93" t="str">
        <f t="shared" ca="1" si="8"/>
        <v>IMCANADAP5</v>
      </c>
      <c r="W65" s="93" t="str">
        <f ca="1">IF(ISNA(V65),"-",INDEX([17]Portfolios!A$3:H$827,MATCH(D65,[17]Portfolios!B$3:B$827,0),7)&amp;H65)</f>
        <v>IMCANADA36770</v>
      </c>
      <c r="X65" s="93" t="str">
        <f t="shared" ca="1" si="9"/>
        <v>IMCANADAP36770</v>
      </c>
      <c r="Y65" s="93" t="str">
        <f t="shared" ca="1" si="10"/>
        <v>IMCANADAP</v>
      </c>
      <c r="AC65" s="86">
        <v>36041</v>
      </c>
      <c r="AD65" s="87" t="s">
        <v>44</v>
      </c>
      <c r="AE65" t="s">
        <v>45</v>
      </c>
      <c r="AF65" t="s">
        <v>120</v>
      </c>
      <c r="AG65" t="s">
        <v>19</v>
      </c>
      <c r="AH65" t="str">
        <f t="shared" ca="1" si="13"/>
        <v>INTRA-CAND-BC-GD-GDLGDP-NTHWST/CANB</v>
      </c>
    </row>
    <row r="66" spans="1:34" x14ac:dyDescent="0.25">
      <c r="A66">
        <v>36696</v>
      </c>
      <c r="B66" t="s">
        <v>82</v>
      </c>
      <c r="C66" t="s">
        <v>83</v>
      </c>
      <c r="D66" t="s">
        <v>101</v>
      </c>
      <c r="E66" t="s">
        <v>21</v>
      </c>
      <c r="G66" t="s">
        <v>86</v>
      </c>
      <c r="H66" s="86">
        <v>36800</v>
      </c>
      <c r="I66">
        <v>1047371</v>
      </c>
      <c r="J66" s="82">
        <f t="shared" ca="1" si="1"/>
        <v>1047371</v>
      </c>
      <c r="K66" s="82">
        <f t="shared" ca="1" si="2"/>
        <v>1</v>
      </c>
      <c r="L66" s="82" t="str">
        <f t="shared" ca="1" si="3"/>
        <v>NG36800</v>
      </c>
      <c r="M66" s="82">
        <f t="shared" ca="1" si="4"/>
        <v>104.7371</v>
      </c>
      <c r="N66" s="82">
        <f t="shared" ca="1" si="5"/>
        <v>104.7371</v>
      </c>
      <c r="O66" s="93" t="str">
        <f t="shared" ca="1" si="6"/>
        <v>P</v>
      </c>
      <c r="P66" s="93" t="str">
        <f ca="1">INDEX([17]Portfolios!A$3:G$929,MATCH(D66,[17]Portfolios!B$3:B$929,0),7)</f>
        <v>IMCANADA</v>
      </c>
      <c r="Q66" s="93">
        <f ca="1">IF($O66="P",INDEX('[17]Date Master'!I$3:J$332,MATCH($H66,'[17]Date Master'!I$3:I$332,0),2),0)</f>
        <v>6</v>
      </c>
      <c r="R66" s="93">
        <f ca="1">IF($O66="D",INDEX('[17]Date Master'!O$3:P$332,MATCH($H66,'[17]Date Master'!O$3:O$332,0),2),0)</f>
        <v>0</v>
      </c>
      <c r="S66" s="93">
        <f ca="1">IF($O66="PHY",INDEX('[17]Date Master'!R$3:S$332,MATCH($H66,'[17]Date Master'!R$3:R$332,0),2),0)</f>
        <v>0</v>
      </c>
      <c r="T66" s="93">
        <f ca="1">IF($O66="G",INDEX('[17]Date Master'!R$3:S$332,MATCH($H66,'[17]Date Master'!R$3:R$332,0),2),0)</f>
        <v>0</v>
      </c>
      <c r="U66" s="93">
        <f t="shared" ca="1" si="7"/>
        <v>6</v>
      </c>
      <c r="V66" s="93" t="str">
        <f t="shared" ca="1" si="8"/>
        <v>IMCANADAP6</v>
      </c>
      <c r="W66" s="93" t="str">
        <f ca="1">IF(ISNA(V66),"-",INDEX([17]Portfolios!A$3:H$827,MATCH(D66,[17]Portfolios!B$3:B$827,0),7)&amp;H66)</f>
        <v>IMCANADA36800</v>
      </c>
      <c r="X66" s="93" t="str">
        <f t="shared" ca="1" si="9"/>
        <v>IMCANADAP36800</v>
      </c>
      <c r="Y66" s="93" t="str">
        <f t="shared" ca="1" si="10"/>
        <v>IMCANADAP</v>
      </c>
      <c r="AC66" s="86">
        <v>36042</v>
      </c>
      <c r="AD66" s="87" t="s">
        <v>44</v>
      </c>
      <c r="AE66" t="s">
        <v>121</v>
      </c>
      <c r="AF66" t="s">
        <v>122</v>
      </c>
      <c r="AG66" t="s">
        <v>21</v>
      </c>
      <c r="AH66" t="str">
        <f t="shared" ca="1" si="13"/>
        <v>INTRA-CAND-BC-PRCIF-NTHWST/CANB</v>
      </c>
    </row>
    <row r="67" spans="1:34" x14ac:dyDescent="0.25">
      <c r="A67">
        <v>36696</v>
      </c>
      <c r="B67" t="s">
        <v>82</v>
      </c>
      <c r="C67" t="s">
        <v>83</v>
      </c>
      <c r="D67" t="s">
        <v>101</v>
      </c>
      <c r="E67" t="s">
        <v>21</v>
      </c>
      <c r="G67" t="s">
        <v>114</v>
      </c>
      <c r="H67" s="86">
        <v>36678</v>
      </c>
      <c r="I67">
        <v>0</v>
      </c>
      <c r="J67" s="82">
        <f t="shared" ca="1" si="1"/>
        <v>0</v>
      </c>
      <c r="K67" s="82" t="e">
        <f t="shared" ca="1" si="2"/>
        <v>#N/A</v>
      </c>
      <c r="L67" s="82" t="str">
        <f t="shared" ca="1" si="3"/>
        <v>NGGJ36678</v>
      </c>
      <c r="M67" s="82">
        <f t="shared" ca="1" si="4"/>
        <v>0</v>
      </c>
      <c r="N67" s="82">
        <f t="shared" ca="1" si="5"/>
        <v>0</v>
      </c>
      <c r="O67" s="93" t="str">
        <f t="shared" ca="1" si="6"/>
        <v>P</v>
      </c>
      <c r="P67" s="93" t="str">
        <f ca="1">INDEX([17]Portfolios!A$3:G$929,MATCH(D67,[17]Portfolios!B$3:B$929,0),7)</f>
        <v>IMCANADA</v>
      </c>
      <c r="Q67" s="93" t="e">
        <f ca="1">IF($O67="P",INDEX('[17]Date Master'!I$3:J$332,MATCH($H67,'[17]Date Master'!I$3:I$332,0),2),0)</f>
        <v>#N/A</v>
      </c>
      <c r="R67" s="93">
        <f ca="1">IF($O67="D",INDEX('[17]Date Master'!O$3:P$332,MATCH($H67,'[17]Date Master'!O$3:O$332,0),2),0)</f>
        <v>0</v>
      </c>
      <c r="S67" s="93">
        <f ca="1">IF($O67="PHY",INDEX('[17]Date Master'!R$3:S$332,MATCH($H67,'[17]Date Master'!R$3:R$332,0),2),0)</f>
        <v>0</v>
      </c>
      <c r="T67" s="93">
        <f ca="1">IF($O67="G",INDEX('[17]Date Master'!R$3:S$332,MATCH($H67,'[17]Date Master'!R$3:R$332,0),2),0)</f>
        <v>0</v>
      </c>
      <c r="U67" s="93" t="e">
        <f t="shared" ca="1" si="7"/>
        <v>#N/A</v>
      </c>
      <c r="V67" s="93" t="e">
        <f t="shared" ca="1" si="8"/>
        <v>#N/A</v>
      </c>
      <c r="W67" s="93" t="str">
        <f ca="1">IF(ISNA(V67),"-",INDEX([17]Portfolios!A$3:H$827,MATCH(D67,[17]Portfolios!B$3:B$827,0),7)&amp;H67)</f>
        <v>-</v>
      </c>
      <c r="X67" s="93" t="str">
        <f t="shared" ca="1" si="9"/>
        <v>-</v>
      </c>
      <c r="Y67" s="93" t="str">
        <f t="shared" ca="1" si="10"/>
        <v>IMCANADAP</v>
      </c>
      <c r="AC67" s="86">
        <v>36043</v>
      </c>
      <c r="AD67" s="87" t="s">
        <v>44</v>
      </c>
      <c r="AE67" t="s">
        <v>121</v>
      </c>
      <c r="AF67" t="s">
        <v>122</v>
      </c>
      <c r="AG67" t="s">
        <v>21</v>
      </c>
      <c r="AH67" t="str">
        <f t="shared" ca="1" si="13"/>
        <v>INTRA-CAND-BC-PRCIF-NTHWST/CANB</v>
      </c>
    </row>
    <row r="68" spans="1:34" x14ac:dyDescent="0.25">
      <c r="A68">
        <v>36696</v>
      </c>
      <c r="B68" t="s">
        <v>82</v>
      </c>
      <c r="C68" t="s">
        <v>83</v>
      </c>
      <c r="D68" t="s">
        <v>101</v>
      </c>
      <c r="E68" t="s">
        <v>21</v>
      </c>
      <c r="G68" t="s">
        <v>115</v>
      </c>
      <c r="H68" s="86">
        <v>36678</v>
      </c>
      <c r="I68">
        <v>150000</v>
      </c>
      <c r="J68" s="82">
        <f t="shared" ca="1" si="1"/>
        <v>0</v>
      </c>
      <c r="K68" s="82" t="e">
        <f t="shared" ca="1" si="2"/>
        <v>#N/A</v>
      </c>
      <c r="L68" s="82" t="str">
        <f t="shared" ca="1" si="3"/>
        <v>NGI-MALIN36678</v>
      </c>
      <c r="M68" s="82">
        <f t="shared" ca="1" si="4"/>
        <v>15</v>
      </c>
      <c r="N68" s="82">
        <f t="shared" ca="1" si="5"/>
        <v>0</v>
      </c>
      <c r="O68" s="93" t="str">
        <f t="shared" ca="1" si="6"/>
        <v>P</v>
      </c>
      <c r="P68" s="93" t="str">
        <f ca="1">INDEX([17]Portfolios!A$3:G$929,MATCH(D68,[17]Portfolios!B$3:B$929,0),7)</f>
        <v>IMCANADA</v>
      </c>
      <c r="Q68" s="93" t="e">
        <f ca="1">IF($O68="P",INDEX('[17]Date Master'!I$3:J$332,MATCH($H68,'[17]Date Master'!I$3:I$332,0),2),0)</f>
        <v>#N/A</v>
      </c>
      <c r="R68" s="93">
        <f ca="1">IF($O68="D",INDEX('[17]Date Master'!O$3:P$332,MATCH($H68,'[17]Date Master'!O$3:O$332,0),2),0)</f>
        <v>0</v>
      </c>
      <c r="S68" s="93">
        <f ca="1">IF($O68="PHY",INDEX('[17]Date Master'!R$3:S$332,MATCH($H68,'[17]Date Master'!R$3:R$332,0),2),0)</f>
        <v>0</v>
      </c>
      <c r="T68" s="93">
        <f ca="1">IF($O68="G",INDEX('[17]Date Master'!R$3:S$332,MATCH($H68,'[17]Date Master'!R$3:R$332,0),2),0)</f>
        <v>0</v>
      </c>
      <c r="U68" s="93" t="e">
        <f t="shared" ca="1" si="7"/>
        <v>#N/A</v>
      </c>
      <c r="V68" s="93" t="e">
        <f t="shared" ca="1" si="8"/>
        <v>#N/A</v>
      </c>
      <c r="W68" s="93" t="str">
        <f ca="1">IF(ISNA(V68),"-",INDEX([17]Portfolios!A$3:H$827,MATCH(D68,[17]Portfolios!B$3:B$827,0),7)&amp;H68)</f>
        <v>-</v>
      </c>
      <c r="X68" s="93" t="str">
        <f t="shared" ca="1" si="9"/>
        <v>-</v>
      </c>
      <c r="Y68" s="93" t="str">
        <f t="shared" ca="1" si="10"/>
        <v>IMCANADAP</v>
      </c>
      <c r="AC68" s="86">
        <v>36044</v>
      </c>
      <c r="AD68" s="87" t="s">
        <v>44</v>
      </c>
      <c r="AE68" t="s">
        <v>121</v>
      </c>
      <c r="AF68" t="s">
        <v>63</v>
      </c>
      <c r="AG68" t="s">
        <v>21</v>
      </c>
      <c r="AH68" t="str">
        <f t="shared" ca="1" si="13"/>
        <v>INTRA-CAND-BC-PRCIF-NTHWST/CANBR</v>
      </c>
    </row>
    <row r="69" spans="1:34" x14ac:dyDescent="0.25">
      <c r="A69">
        <v>36696</v>
      </c>
      <c r="B69" t="s">
        <v>82</v>
      </c>
      <c r="C69" t="s">
        <v>83</v>
      </c>
      <c r="D69" t="s">
        <v>101</v>
      </c>
      <c r="E69" t="s">
        <v>21</v>
      </c>
      <c r="G69" t="s">
        <v>88</v>
      </c>
      <c r="H69" s="86">
        <v>36678</v>
      </c>
      <c r="I69">
        <v>-335527</v>
      </c>
      <c r="J69" s="82">
        <f t="shared" ca="1" si="1"/>
        <v>-268421.60000000003</v>
      </c>
      <c r="K69" s="82">
        <f t="shared" ca="1" si="2"/>
        <v>0.8</v>
      </c>
      <c r="L69" s="82" t="str">
        <f t="shared" ca="1" si="3"/>
        <v>NGMR-AECO/C36678</v>
      </c>
      <c r="M69" s="82">
        <f t="shared" ca="1" si="4"/>
        <v>-33.552700000000002</v>
      </c>
      <c r="N69" s="82">
        <f t="shared" ca="1" si="5"/>
        <v>-26.842160000000003</v>
      </c>
      <c r="O69" s="93" t="str">
        <f t="shared" ca="1" si="6"/>
        <v>P</v>
      </c>
      <c r="P69" s="93" t="str">
        <f ca="1">INDEX([17]Portfolios!A$3:G$929,MATCH(D69,[17]Portfolios!B$3:B$929,0),7)</f>
        <v>IMCANADA</v>
      </c>
      <c r="Q69" s="93" t="e">
        <f ca="1">IF($O69="P",INDEX('[17]Date Master'!I$3:J$332,MATCH($H69,'[17]Date Master'!I$3:I$332,0),2),0)</f>
        <v>#N/A</v>
      </c>
      <c r="R69" s="93">
        <f ca="1">IF($O69="D",INDEX('[17]Date Master'!O$3:P$332,MATCH($H69,'[17]Date Master'!O$3:O$332,0),2),0)</f>
        <v>0</v>
      </c>
      <c r="S69" s="93">
        <f ca="1">IF($O69="PHY",INDEX('[17]Date Master'!R$3:S$332,MATCH($H69,'[17]Date Master'!R$3:R$332,0),2),0)</f>
        <v>0</v>
      </c>
      <c r="T69" s="93">
        <f ca="1">IF($O69="G",INDEX('[17]Date Master'!R$3:S$332,MATCH($H69,'[17]Date Master'!R$3:R$332,0),2),0)</f>
        <v>0</v>
      </c>
      <c r="U69" s="93" t="e">
        <f t="shared" ca="1" si="7"/>
        <v>#N/A</v>
      </c>
      <c r="V69" s="93" t="e">
        <f t="shared" ca="1" si="8"/>
        <v>#N/A</v>
      </c>
      <c r="W69" s="93" t="str">
        <f ca="1">IF(ISNA(V69),"-",INDEX([17]Portfolios!A$3:H$827,MATCH(D69,[17]Portfolios!B$3:B$827,0),7)&amp;H69)</f>
        <v>-</v>
      </c>
      <c r="X69" s="93" t="str">
        <f t="shared" ca="1" si="9"/>
        <v>-</v>
      </c>
      <c r="Y69" s="93" t="str">
        <f t="shared" ca="1" si="10"/>
        <v>IMCANADAP</v>
      </c>
      <c r="AC69" s="86">
        <v>36045</v>
      </c>
      <c r="AD69" s="87" t="s">
        <v>44</v>
      </c>
      <c r="AE69" t="s">
        <v>121</v>
      </c>
      <c r="AF69" t="s">
        <v>63</v>
      </c>
      <c r="AG69" t="s">
        <v>21</v>
      </c>
      <c r="AH69" t="str">
        <f t="shared" ca="1" si="13"/>
        <v>INTRA-CAND-BC-PRCIF-NTHWST/CANBR</v>
      </c>
    </row>
    <row r="70" spans="1:34" x14ac:dyDescent="0.25">
      <c r="A70">
        <v>36696</v>
      </c>
      <c r="B70" t="s">
        <v>82</v>
      </c>
      <c r="C70" t="s">
        <v>83</v>
      </c>
      <c r="D70" t="s">
        <v>101</v>
      </c>
      <c r="E70" t="s">
        <v>21</v>
      </c>
      <c r="G70" t="s">
        <v>88</v>
      </c>
      <c r="H70" s="86">
        <v>36708</v>
      </c>
      <c r="I70">
        <v>-2724395</v>
      </c>
      <c r="J70" s="82">
        <f t="shared" ca="1" si="1"/>
        <v>-2179516</v>
      </c>
      <c r="K70" s="82">
        <f t="shared" ca="1" si="2"/>
        <v>0.8</v>
      </c>
      <c r="L70" s="82" t="str">
        <f t="shared" ca="1" si="3"/>
        <v>NGMR-AECO/C36708</v>
      </c>
      <c r="M70" s="82">
        <f t="shared" ca="1" si="4"/>
        <v>-272.43950000000001</v>
      </c>
      <c r="N70" s="82">
        <f t="shared" ca="1" si="5"/>
        <v>-217.95160000000001</v>
      </c>
      <c r="O70" s="93" t="str">
        <f t="shared" ca="1" si="6"/>
        <v>P</v>
      </c>
      <c r="P70" s="93" t="str">
        <f ca="1">INDEX([17]Portfolios!A$3:G$929,MATCH(D70,[17]Portfolios!B$3:B$929,0),7)</f>
        <v>IMCANADA</v>
      </c>
      <c r="Q70" s="93">
        <f ca="1">IF($O70="P",INDEX('[17]Date Master'!I$3:J$332,MATCH($H70,'[17]Date Master'!I$3:I$332,0),2),0)</f>
        <v>3</v>
      </c>
      <c r="R70" s="93">
        <f ca="1">IF($O70="D",INDEX('[17]Date Master'!O$3:P$332,MATCH($H70,'[17]Date Master'!O$3:O$332,0),2),0)</f>
        <v>0</v>
      </c>
      <c r="S70" s="93">
        <f ca="1">IF($O70="PHY",INDEX('[17]Date Master'!R$3:S$332,MATCH($H70,'[17]Date Master'!R$3:R$332,0),2),0)</f>
        <v>0</v>
      </c>
      <c r="T70" s="93">
        <f ca="1">IF($O70="G",INDEX('[17]Date Master'!R$3:S$332,MATCH($H70,'[17]Date Master'!R$3:R$332,0),2),0)</f>
        <v>0</v>
      </c>
      <c r="U70" s="93">
        <f t="shared" ca="1" si="7"/>
        <v>3</v>
      </c>
      <c r="V70" s="93" t="str">
        <f t="shared" ca="1" si="8"/>
        <v>IMCANADAP3</v>
      </c>
      <c r="W70" s="93" t="str">
        <f ca="1">IF(ISNA(V70),"-",INDEX([17]Portfolios!A$3:H$827,MATCH(D70,[17]Portfolios!B$3:B$827,0),7)&amp;H70)</f>
        <v>IMCANADA36708</v>
      </c>
      <c r="X70" s="93" t="str">
        <f t="shared" ca="1" si="9"/>
        <v>IMCANADAP36708</v>
      </c>
      <c r="Y70" s="93" t="str">
        <f t="shared" ca="1" si="10"/>
        <v>IMCANADAP</v>
      </c>
      <c r="AC70" s="86">
        <v>36046</v>
      </c>
      <c r="AD70" s="87" t="s">
        <v>44</v>
      </c>
      <c r="AE70" t="s">
        <v>121</v>
      </c>
      <c r="AF70" t="s">
        <v>63</v>
      </c>
      <c r="AG70" t="s">
        <v>21</v>
      </c>
      <c r="AH70" t="str">
        <f t="shared" ca="1" si="13"/>
        <v>INTRA-CAND-BC-PRCIF-NTHWST/CANBR</v>
      </c>
    </row>
    <row r="71" spans="1:34" x14ac:dyDescent="0.25">
      <c r="A71">
        <v>36696</v>
      </c>
      <c r="B71" t="s">
        <v>82</v>
      </c>
      <c r="C71" t="s">
        <v>83</v>
      </c>
      <c r="D71" t="s">
        <v>101</v>
      </c>
      <c r="E71" t="s">
        <v>21</v>
      </c>
      <c r="G71" t="s">
        <v>88</v>
      </c>
      <c r="H71" s="86">
        <v>36739</v>
      </c>
      <c r="I71">
        <v>2246944</v>
      </c>
      <c r="J71" s="82">
        <f t="shared" ca="1" si="1"/>
        <v>1797555.2000000002</v>
      </c>
      <c r="K71" s="82">
        <f t="shared" ca="1" si="2"/>
        <v>0.8</v>
      </c>
      <c r="L71" s="82" t="str">
        <f t="shared" ca="1" si="3"/>
        <v>NGMR-AECO/C36739</v>
      </c>
      <c r="M71" s="82">
        <f t="shared" ca="1" si="4"/>
        <v>224.6944</v>
      </c>
      <c r="N71" s="82">
        <f t="shared" ca="1" si="5"/>
        <v>179.75552000000002</v>
      </c>
      <c r="O71" s="93" t="str">
        <f t="shared" ca="1" si="6"/>
        <v>P</v>
      </c>
      <c r="P71" s="93" t="str">
        <f ca="1">INDEX([17]Portfolios!A$3:G$929,MATCH(D71,[17]Portfolios!B$3:B$929,0),7)</f>
        <v>IMCANADA</v>
      </c>
      <c r="Q71" s="93">
        <f ca="1">IF($O71="P",INDEX('[17]Date Master'!I$3:J$332,MATCH($H71,'[17]Date Master'!I$3:I$332,0),2),0)</f>
        <v>4</v>
      </c>
      <c r="R71" s="93">
        <f ca="1">IF($O71="D",INDEX('[17]Date Master'!O$3:P$332,MATCH($H71,'[17]Date Master'!O$3:O$332,0),2),0)</f>
        <v>0</v>
      </c>
      <c r="S71" s="93">
        <f ca="1">IF($O71="PHY",INDEX('[17]Date Master'!R$3:S$332,MATCH($H71,'[17]Date Master'!R$3:R$332,0),2),0)</f>
        <v>0</v>
      </c>
      <c r="T71" s="93">
        <f ca="1">IF($O71="G",INDEX('[17]Date Master'!R$3:S$332,MATCH($H71,'[17]Date Master'!R$3:R$332,0),2),0)</f>
        <v>0</v>
      </c>
      <c r="U71" s="93">
        <f t="shared" ca="1" si="7"/>
        <v>4</v>
      </c>
      <c r="V71" s="93" t="str">
        <f t="shared" ca="1" si="8"/>
        <v>IMCANADAP4</v>
      </c>
      <c r="W71" s="93" t="str">
        <f ca="1">IF(ISNA(V71),"-",INDEX([17]Portfolios!A$3:H$827,MATCH(D71,[17]Portfolios!B$3:B$827,0),7)&amp;H71)</f>
        <v>IMCANADA36739</v>
      </c>
      <c r="X71" s="93" t="str">
        <f t="shared" ca="1" si="9"/>
        <v>IMCANADAP36739</v>
      </c>
      <c r="Y71" s="93" t="str">
        <f t="shared" ca="1" si="10"/>
        <v>IMCANADAP</v>
      </c>
      <c r="AC71" s="86">
        <v>36047</v>
      </c>
      <c r="AD71" s="87" t="s">
        <v>44</v>
      </c>
      <c r="AE71" t="s">
        <v>121</v>
      </c>
      <c r="AF71" t="s">
        <v>63</v>
      </c>
      <c r="AG71" t="s">
        <v>21</v>
      </c>
      <c r="AH71" t="str">
        <f t="shared" ca="1" si="13"/>
        <v>INTRA-CAND-BC-PRCIF-NTHWST/CANBR</v>
      </c>
    </row>
    <row r="72" spans="1:34" x14ac:dyDescent="0.25">
      <c r="A72">
        <v>36696</v>
      </c>
      <c r="B72" t="s">
        <v>82</v>
      </c>
      <c r="C72" t="s">
        <v>83</v>
      </c>
      <c r="D72" t="s">
        <v>101</v>
      </c>
      <c r="E72" t="s">
        <v>21</v>
      </c>
      <c r="G72" t="s">
        <v>88</v>
      </c>
      <c r="H72" s="86">
        <v>36770</v>
      </c>
      <c r="I72">
        <v>561989</v>
      </c>
      <c r="J72" s="82">
        <f t="shared" ca="1" si="1"/>
        <v>449591.2</v>
      </c>
      <c r="K72" s="82">
        <f t="shared" ca="1" si="2"/>
        <v>0.8</v>
      </c>
      <c r="L72" s="82" t="str">
        <f t="shared" ca="1" si="3"/>
        <v>NGMR-AECO/C36770</v>
      </c>
      <c r="M72" s="82">
        <f t="shared" ca="1" si="4"/>
        <v>56.198900000000002</v>
      </c>
      <c r="N72" s="82">
        <f t="shared" ca="1" si="5"/>
        <v>44.959119999999999</v>
      </c>
      <c r="O72" s="93" t="str">
        <f t="shared" ca="1" si="6"/>
        <v>P</v>
      </c>
      <c r="P72" s="93" t="str">
        <f ca="1">INDEX([17]Portfolios!A$3:G$929,MATCH(D72,[17]Portfolios!B$3:B$929,0),7)</f>
        <v>IMCANADA</v>
      </c>
      <c r="Q72" s="93">
        <f ca="1">IF($O72="P",INDEX('[17]Date Master'!I$3:J$332,MATCH($H72,'[17]Date Master'!I$3:I$332,0),2),0)</f>
        <v>5</v>
      </c>
      <c r="R72" s="93">
        <f ca="1">IF($O72="D",INDEX('[17]Date Master'!O$3:P$332,MATCH($H72,'[17]Date Master'!O$3:O$332,0),2),0)</f>
        <v>0</v>
      </c>
      <c r="S72" s="93">
        <f ca="1">IF($O72="PHY",INDEX('[17]Date Master'!R$3:S$332,MATCH($H72,'[17]Date Master'!R$3:R$332,0),2),0)</f>
        <v>0</v>
      </c>
      <c r="T72" s="93">
        <f ca="1">IF($O72="G",INDEX('[17]Date Master'!R$3:S$332,MATCH($H72,'[17]Date Master'!R$3:R$332,0),2),0)</f>
        <v>0</v>
      </c>
      <c r="U72" s="93">
        <f t="shared" ca="1" si="7"/>
        <v>5</v>
      </c>
      <c r="V72" s="93" t="str">
        <f t="shared" ca="1" si="8"/>
        <v>IMCANADAP5</v>
      </c>
      <c r="W72" s="93" t="str">
        <f ca="1">IF(ISNA(V72),"-",INDEX([17]Portfolios!A$3:H$827,MATCH(D72,[17]Portfolios!B$3:B$827,0),7)&amp;H72)</f>
        <v>IMCANADA36770</v>
      </c>
      <c r="X72" s="93" t="str">
        <f t="shared" ca="1" si="9"/>
        <v>IMCANADAP36770</v>
      </c>
      <c r="Y72" s="93" t="str">
        <f t="shared" ca="1" si="10"/>
        <v>IMCANADAP</v>
      </c>
      <c r="AC72" s="86">
        <v>36048</v>
      </c>
      <c r="AD72" s="87" t="s">
        <v>44</v>
      </c>
      <c r="AE72" t="s">
        <v>121</v>
      </c>
      <c r="AF72" t="s">
        <v>63</v>
      </c>
      <c r="AG72" t="s">
        <v>21</v>
      </c>
      <c r="AH72" t="str">
        <f t="shared" ca="1" si="13"/>
        <v>INTRA-CAND-BC-PRCIF-NTHWST/CANBR</v>
      </c>
    </row>
    <row r="73" spans="1:34" x14ac:dyDescent="0.25">
      <c r="A73">
        <v>36696</v>
      </c>
      <c r="B73" t="s">
        <v>82</v>
      </c>
      <c r="C73" t="s">
        <v>83</v>
      </c>
      <c r="D73" t="s">
        <v>101</v>
      </c>
      <c r="E73" t="s">
        <v>21</v>
      </c>
      <c r="G73" t="s">
        <v>88</v>
      </c>
      <c r="H73" s="86">
        <v>36800</v>
      </c>
      <c r="I73">
        <v>0</v>
      </c>
      <c r="J73" s="82">
        <f ca="1">IF(ISNA(K73),0,(I73*K73))</f>
        <v>0</v>
      </c>
      <c r="K73" s="82">
        <f ca="1">VLOOKUP(G73,CurveTable,2,FALSE)</f>
        <v>0.8</v>
      </c>
      <c r="L73" s="82" t="str">
        <f ca="1">G73&amp;H73</f>
        <v>NGMR-AECO/C36800</v>
      </c>
      <c r="M73" s="82">
        <f ca="1">SUM(I73/UOM)</f>
        <v>0</v>
      </c>
      <c r="N73" s="82">
        <f ca="1">SUM(J73/UOM)</f>
        <v>0</v>
      </c>
      <c r="O73" s="93" t="str">
        <f ca="1">INDEX(AG$2:AH$50,MATCH(D73&amp;G73,AH$2:AH$200,0),1)</f>
        <v>P</v>
      </c>
      <c r="P73" s="93" t="str">
        <f ca="1">INDEX([17]Portfolios!A$3:G$929,MATCH(D73,[17]Portfolios!B$3:B$929,0),7)</f>
        <v>IMCANADA</v>
      </c>
      <c r="Q73" s="93">
        <f ca="1">IF($O73="P",INDEX('[17]Date Master'!I$3:J$332,MATCH($H73,'[17]Date Master'!I$3:I$332,0),2),0)</f>
        <v>6</v>
      </c>
      <c r="R73" s="93">
        <f ca="1">IF($O73="D",INDEX('[17]Date Master'!O$3:P$332,MATCH($H73,'[17]Date Master'!O$3:O$332,0),2),0)</f>
        <v>0</v>
      </c>
      <c r="S73" s="93">
        <f ca="1">IF($O73="PHY",INDEX('[17]Date Master'!R$3:S$332,MATCH($H73,'[17]Date Master'!R$3:R$332,0),2),0)</f>
        <v>0</v>
      </c>
      <c r="T73" s="93">
        <f ca="1">IF($O73="G",INDEX('[17]Date Master'!R$3:S$332,MATCH($H73,'[17]Date Master'!R$3:R$332,0),2),0)</f>
        <v>0</v>
      </c>
      <c r="U73" s="93">
        <f ca="1">SUM(Q73:T73)</f>
        <v>6</v>
      </c>
      <c r="V73" s="93" t="str">
        <f ca="1">P73&amp;O73&amp;U73</f>
        <v>IMCANADAP6</v>
      </c>
      <c r="W73" s="93" t="str">
        <f ca="1">IF(ISNA(V73),"-",INDEX([17]Portfolios!A$3:H$827,MATCH(D73,[17]Portfolios!B$3:B$827,0),7)&amp;H73)</f>
        <v>IMCANADA36800</v>
      </c>
      <c r="X73" s="93" t="str">
        <f ca="1">IF(ISNA(V73),"-",P73&amp;E73&amp;H73)</f>
        <v>IMCANADAP36800</v>
      </c>
      <c r="Y73" s="93" t="str">
        <f ca="1">P73&amp;O73</f>
        <v>IMCANADAP</v>
      </c>
      <c r="AC73" s="86">
        <v>36049</v>
      </c>
      <c r="AD73" s="87" t="s">
        <v>44</v>
      </c>
      <c r="AE73" t="s">
        <v>121</v>
      </c>
      <c r="AF73" t="s">
        <v>104</v>
      </c>
      <c r="AG73" t="s">
        <v>21</v>
      </c>
      <c r="AH73" t="str">
        <f t="shared" ca="1" si="13"/>
        <v>INTRA-CAND-BC-PRCIF-NWPL_ROCKY_M</v>
      </c>
    </row>
    <row r="74" spans="1:34" x14ac:dyDescent="0.25">
      <c r="H74" s="86"/>
      <c r="J74" s="82"/>
      <c r="K74" s="82"/>
      <c r="L74" s="82"/>
      <c r="M74" s="82"/>
      <c r="N74" s="82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AC74" s="86">
        <v>36050</v>
      </c>
      <c r="AD74" s="87" t="s">
        <v>44</v>
      </c>
      <c r="AE74" t="s">
        <v>121</v>
      </c>
      <c r="AF74" t="s">
        <v>104</v>
      </c>
      <c r="AG74" t="s">
        <v>21</v>
      </c>
      <c r="AH74" t="str">
        <f t="shared" si="13"/>
        <v>INTRA-CAND-BC-PRCIF-NWPL_ROCKY_M</v>
      </c>
    </row>
    <row r="75" spans="1:34" x14ac:dyDescent="0.25">
      <c r="H75" s="86"/>
      <c r="J75" s="82"/>
      <c r="K75" s="82"/>
      <c r="L75" s="82"/>
      <c r="M75" s="82"/>
      <c r="N75" s="82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AC75" s="86">
        <v>36051</v>
      </c>
      <c r="AD75" s="87" t="s">
        <v>44</v>
      </c>
      <c r="AE75" t="s">
        <v>121</v>
      </c>
      <c r="AF75" t="s">
        <v>86</v>
      </c>
      <c r="AG75" t="s">
        <v>21</v>
      </c>
      <c r="AH75" t="str">
        <f t="shared" si="13"/>
        <v>INTRA-CAND-BC-PRCNG</v>
      </c>
    </row>
    <row r="76" spans="1:34" x14ac:dyDescent="0.25">
      <c r="H76" s="86"/>
      <c r="J76" s="82"/>
      <c r="K76" s="82"/>
      <c r="L76" s="82"/>
      <c r="M76" s="82"/>
      <c r="N76" s="82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AC76" s="86">
        <v>36052</v>
      </c>
      <c r="AD76" s="87" t="s">
        <v>44</v>
      </c>
      <c r="AE76" t="s">
        <v>121</v>
      </c>
      <c r="AF76" t="s">
        <v>86</v>
      </c>
      <c r="AG76" t="s">
        <v>21</v>
      </c>
      <c r="AH76" t="str">
        <f t="shared" si="13"/>
        <v>INTRA-CAND-BC-PRCNG</v>
      </c>
    </row>
    <row r="77" spans="1:34" x14ac:dyDescent="0.25">
      <c r="H77" s="86"/>
      <c r="J77" s="82"/>
      <c r="K77" s="82"/>
      <c r="L77" s="82"/>
      <c r="M77" s="82"/>
      <c r="N77" s="82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AC77" s="86">
        <v>36053</v>
      </c>
      <c r="AD77" s="87" t="s">
        <v>44</v>
      </c>
      <c r="AE77" t="s">
        <v>121</v>
      </c>
      <c r="AF77" t="s">
        <v>86</v>
      </c>
      <c r="AG77" t="s">
        <v>21</v>
      </c>
      <c r="AH77" t="str">
        <f t="shared" si="13"/>
        <v>INTRA-CAND-BC-PRCNG</v>
      </c>
    </row>
    <row r="78" spans="1:34" x14ac:dyDescent="0.25">
      <c r="H78" s="86"/>
      <c r="J78" s="82"/>
      <c r="K78" s="82"/>
      <c r="L78" s="82"/>
      <c r="M78" s="82"/>
      <c r="N78" s="82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AC78" s="86">
        <v>36054</v>
      </c>
      <c r="AD78" s="87" t="s">
        <v>44</v>
      </c>
      <c r="AE78" t="s">
        <v>121</v>
      </c>
      <c r="AF78" t="s">
        <v>86</v>
      </c>
      <c r="AG78" t="s">
        <v>21</v>
      </c>
      <c r="AH78" t="str">
        <f t="shared" si="13"/>
        <v>INTRA-CAND-BC-PRCNG</v>
      </c>
    </row>
    <row r="79" spans="1:34" x14ac:dyDescent="0.25">
      <c r="H79" s="86"/>
      <c r="J79" s="82"/>
      <c r="K79" s="82"/>
      <c r="L79" s="82"/>
      <c r="M79" s="82"/>
      <c r="N79" s="82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AC79" s="86">
        <v>36055</v>
      </c>
      <c r="AD79" s="87" t="s">
        <v>44</v>
      </c>
      <c r="AE79" t="s">
        <v>121</v>
      </c>
      <c r="AF79" t="s">
        <v>86</v>
      </c>
      <c r="AG79" t="s">
        <v>21</v>
      </c>
      <c r="AH79" t="str">
        <f t="shared" si="13"/>
        <v>INTRA-CAND-BC-PRCNG</v>
      </c>
    </row>
    <row r="80" spans="1:34" x14ac:dyDescent="0.25">
      <c r="H80" s="86"/>
      <c r="J80" s="82"/>
      <c r="K80" s="82"/>
      <c r="L80" s="82"/>
      <c r="M80" s="82"/>
      <c r="N80" s="82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AC80" s="86">
        <v>36056</v>
      </c>
      <c r="AD80" s="87" t="s">
        <v>44</v>
      </c>
      <c r="AE80" t="s">
        <v>121</v>
      </c>
      <c r="AF80" t="s">
        <v>114</v>
      </c>
      <c r="AG80" t="s">
        <v>21</v>
      </c>
      <c r="AH80" t="str">
        <f t="shared" si="13"/>
        <v>INTRA-CAND-BC-PRCNGGJ</v>
      </c>
    </row>
    <row r="81" spans="8:34" x14ac:dyDescent="0.25">
      <c r="H81" s="86"/>
      <c r="J81" s="82"/>
      <c r="K81" s="82"/>
      <c r="L81" s="82"/>
      <c r="M81" s="82"/>
      <c r="N81" s="82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AC81" s="86">
        <v>36057</v>
      </c>
      <c r="AD81" s="87" t="s">
        <v>44</v>
      </c>
      <c r="AE81" t="s">
        <v>84</v>
      </c>
      <c r="AF81" t="s">
        <v>102</v>
      </c>
      <c r="AG81" t="s">
        <v>19</v>
      </c>
      <c r="AH81" t="str">
        <f t="shared" si="13"/>
        <v>INTRA-CAND-WE-GD-GDLGDP-KERN/OPAL</v>
      </c>
    </row>
    <row r="82" spans="8:34" x14ac:dyDescent="0.25">
      <c r="H82" s="86"/>
      <c r="J82" s="82"/>
      <c r="K82" s="82"/>
      <c r="L82" s="82"/>
      <c r="M82" s="82"/>
      <c r="N82" s="82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AC82" s="86">
        <v>36058</v>
      </c>
      <c r="AD82" s="87" t="s">
        <v>44</v>
      </c>
      <c r="AE82" t="s">
        <v>94</v>
      </c>
      <c r="AF82" t="s">
        <v>107</v>
      </c>
      <c r="AG82" t="s">
        <v>21</v>
      </c>
      <c r="AH82" t="str">
        <f t="shared" si="13"/>
        <v>INTRA-CAND-WEST-PHYCHIPPAWA-CDN/IM</v>
      </c>
    </row>
    <row r="83" spans="8:34" x14ac:dyDescent="0.25">
      <c r="H83" s="86"/>
      <c r="J83" s="82"/>
      <c r="K83" s="82"/>
      <c r="L83" s="82"/>
      <c r="M83" s="82"/>
      <c r="N83" s="82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AC83" s="86">
        <v>36059</v>
      </c>
      <c r="AD83" s="87" t="s">
        <v>44</v>
      </c>
      <c r="AE83" t="s">
        <v>94</v>
      </c>
      <c r="AF83" t="s">
        <v>107</v>
      </c>
      <c r="AG83" t="s">
        <v>21</v>
      </c>
      <c r="AH83" t="str">
        <f t="shared" si="13"/>
        <v>INTRA-CAND-WEST-PHYCHIPPAWA-CDN/IM</v>
      </c>
    </row>
    <row r="84" spans="8:34" x14ac:dyDescent="0.25">
      <c r="H84" s="86"/>
      <c r="J84" s="82"/>
      <c r="K84" s="82"/>
      <c r="L84" s="82"/>
      <c r="M84" s="82"/>
      <c r="N84" s="82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AC84" s="86">
        <v>36060</v>
      </c>
      <c r="AD84" s="87" t="s">
        <v>44</v>
      </c>
      <c r="AE84" t="s">
        <v>94</v>
      </c>
      <c r="AF84" t="s">
        <v>53</v>
      </c>
      <c r="AG84" t="s">
        <v>21</v>
      </c>
      <c r="AH84" t="str">
        <f t="shared" si="13"/>
        <v>INTRA-CAND-WEST-PHYCHIPPAWA/IM</v>
      </c>
    </row>
    <row r="85" spans="8:34" x14ac:dyDescent="0.25">
      <c r="H85" s="86"/>
      <c r="J85" s="82"/>
      <c r="K85" s="82"/>
      <c r="L85" s="82"/>
      <c r="M85" s="82"/>
      <c r="N85" s="82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AC85" s="86">
        <v>36061</v>
      </c>
      <c r="AD85" s="87" t="s">
        <v>44</v>
      </c>
      <c r="AE85" t="s">
        <v>94</v>
      </c>
      <c r="AF85" t="s">
        <v>108</v>
      </c>
      <c r="AG85" t="s">
        <v>21</v>
      </c>
      <c r="AH85" t="str">
        <f t="shared" si="13"/>
        <v>INTRA-CAND-WEST-PHYEMERSON-ONT</v>
      </c>
    </row>
    <row r="86" spans="8:34" x14ac:dyDescent="0.25">
      <c r="H86" s="86"/>
      <c r="J86" s="82"/>
      <c r="K86" s="82"/>
      <c r="L86" s="82"/>
      <c r="M86" s="82"/>
      <c r="N86" s="82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AC86" s="86">
        <v>36062</v>
      </c>
      <c r="AD86" s="87" t="s">
        <v>44</v>
      </c>
      <c r="AE86" t="s">
        <v>94</v>
      </c>
      <c r="AF86" t="s">
        <v>108</v>
      </c>
      <c r="AG86" t="s">
        <v>21</v>
      </c>
      <c r="AH86" t="str">
        <f t="shared" si="13"/>
        <v>INTRA-CAND-WEST-PHYEMERSON-ONT</v>
      </c>
    </row>
    <row r="87" spans="8:34" x14ac:dyDescent="0.25">
      <c r="H87" s="86"/>
      <c r="J87" s="82"/>
      <c r="K87" s="82"/>
      <c r="L87" s="82"/>
      <c r="M87" s="82"/>
      <c r="N87" s="82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AC87" s="86">
        <v>36063</v>
      </c>
      <c r="AD87" s="87" t="s">
        <v>44</v>
      </c>
      <c r="AE87" t="s">
        <v>94</v>
      </c>
      <c r="AF87" t="s">
        <v>112</v>
      </c>
      <c r="AG87" t="s">
        <v>30</v>
      </c>
      <c r="AH87" t="str">
        <f t="shared" si="13"/>
        <v>INTRA-CAND-WEST-PHYGD-AECOUSD-DAIL</v>
      </c>
    </row>
    <row r="88" spans="8:34" x14ac:dyDescent="0.25">
      <c r="H88" s="86"/>
      <c r="J88" s="82"/>
      <c r="K88" s="82"/>
      <c r="L88" s="82"/>
      <c r="M88" s="82"/>
      <c r="N88" s="82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AC88" s="86">
        <v>36064</v>
      </c>
      <c r="AD88" s="87" t="s">
        <v>44</v>
      </c>
      <c r="AE88" t="s">
        <v>94</v>
      </c>
      <c r="AF88" t="s">
        <v>87</v>
      </c>
      <c r="AG88" t="s">
        <v>30</v>
      </c>
      <c r="AH88" t="str">
        <f t="shared" si="13"/>
        <v>INTRA-CAND-WEST-PHYGDM-WADDINGTON</v>
      </c>
    </row>
    <row r="89" spans="8:34" x14ac:dyDescent="0.25">
      <c r="H89" s="86"/>
      <c r="J89" s="82"/>
      <c r="K89" s="82"/>
      <c r="L89" s="82"/>
      <c r="M89" s="82"/>
      <c r="N89" s="82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AC89" s="86">
        <v>36065</v>
      </c>
      <c r="AD89" s="87" t="s">
        <v>44</v>
      </c>
      <c r="AE89" t="s">
        <v>94</v>
      </c>
      <c r="AF89" t="s">
        <v>89</v>
      </c>
      <c r="AG89" t="s">
        <v>30</v>
      </c>
      <c r="AH89" t="str">
        <f t="shared" si="13"/>
        <v>INTRA-CAND-WEST-PHYNIAGARA/IM</v>
      </c>
    </row>
    <row r="90" spans="8:34" x14ac:dyDescent="0.25">
      <c r="H90" s="86"/>
      <c r="J90" s="82"/>
      <c r="K90" s="82"/>
      <c r="L90" s="82"/>
      <c r="M90" s="82"/>
      <c r="N90" s="82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AC90" s="86">
        <v>36066</v>
      </c>
      <c r="AD90" s="87" t="s">
        <v>44</v>
      </c>
      <c r="AE90" t="s">
        <v>94</v>
      </c>
      <c r="AF90" t="s">
        <v>89</v>
      </c>
      <c r="AG90" t="s">
        <v>30</v>
      </c>
      <c r="AH90" t="str">
        <f t="shared" si="13"/>
        <v>INTRA-CAND-WEST-PHYNIAGARA/IM</v>
      </c>
    </row>
    <row r="91" spans="8:34" x14ac:dyDescent="0.25">
      <c r="H91" s="86"/>
      <c r="J91" s="82"/>
      <c r="K91" s="82"/>
      <c r="L91" s="82"/>
      <c r="M91" s="82"/>
      <c r="N91" s="82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AC91" s="86">
        <v>36067</v>
      </c>
      <c r="AD91" s="87" t="s">
        <v>44</v>
      </c>
      <c r="AE91" t="s">
        <v>94</v>
      </c>
      <c r="AF91" t="s">
        <v>91</v>
      </c>
      <c r="AG91" t="s">
        <v>30</v>
      </c>
      <c r="AH91" t="str">
        <f t="shared" si="13"/>
        <v>INTRA-CAND-WEST-PHYPARK-CDN/IM</v>
      </c>
    </row>
    <row r="92" spans="8:34" x14ac:dyDescent="0.25">
      <c r="H92" s="86"/>
      <c r="J92" s="82"/>
      <c r="K92" s="82"/>
      <c r="L92" s="82"/>
      <c r="M92" s="82"/>
      <c r="N92" s="82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AC92" s="86">
        <v>36068</v>
      </c>
      <c r="AD92" s="87" t="s">
        <v>44</v>
      </c>
      <c r="AE92" t="s">
        <v>94</v>
      </c>
      <c r="AF92" t="s">
        <v>91</v>
      </c>
      <c r="AG92" t="s">
        <v>30</v>
      </c>
      <c r="AH92" t="str">
        <f t="shared" si="13"/>
        <v>INTRA-CAND-WEST-PHYPARK-CDN/IM</v>
      </c>
    </row>
    <row r="93" spans="8:34" x14ac:dyDescent="0.25">
      <c r="H93" s="86"/>
      <c r="J93" s="82"/>
      <c r="K93" s="82"/>
      <c r="L93" s="82"/>
      <c r="M93" s="82"/>
      <c r="N93" s="82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AC93" s="86">
        <v>36069</v>
      </c>
      <c r="AD93" s="87" t="s">
        <v>44</v>
      </c>
      <c r="AE93" t="s">
        <v>94</v>
      </c>
      <c r="AF93" t="s">
        <v>92</v>
      </c>
      <c r="AG93" t="s">
        <v>30</v>
      </c>
      <c r="AH93" t="str">
        <f t="shared" si="13"/>
        <v>INTRA-CAND-WEST-PHYPARKWAY/IM</v>
      </c>
    </row>
    <row r="94" spans="8:34" x14ac:dyDescent="0.25">
      <c r="H94" s="86"/>
      <c r="J94" s="82"/>
      <c r="K94" s="82"/>
      <c r="L94" s="82"/>
      <c r="M94" s="82"/>
      <c r="N94" s="82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AC94" s="86">
        <v>36070</v>
      </c>
      <c r="AD94" s="87" t="s">
        <v>44</v>
      </c>
      <c r="AE94" t="s">
        <v>94</v>
      </c>
      <c r="AF94" t="s">
        <v>92</v>
      </c>
      <c r="AG94" t="s">
        <v>30</v>
      </c>
      <c r="AH94" t="str">
        <f t="shared" si="13"/>
        <v>INTRA-CAND-WEST-PHYPARKWAY/IM</v>
      </c>
    </row>
    <row r="95" spans="8:34" x14ac:dyDescent="0.25">
      <c r="H95" s="86"/>
      <c r="J95" s="82"/>
      <c r="K95" s="82"/>
      <c r="L95" s="82"/>
      <c r="M95" s="82"/>
      <c r="N95" s="82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AC95" s="86">
        <v>36071</v>
      </c>
      <c r="AD95" s="87" t="s">
        <v>44</v>
      </c>
      <c r="AE95" t="s">
        <v>94</v>
      </c>
      <c r="AF95" t="s">
        <v>113</v>
      </c>
      <c r="AG95" t="s">
        <v>30</v>
      </c>
      <c r="AH95" t="str">
        <f t="shared" si="13"/>
        <v>INTRA-CAND-WEST-PHYST.CLAIR/IM</v>
      </c>
    </row>
    <row r="96" spans="8:34" x14ac:dyDescent="0.25">
      <c r="H96" s="86"/>
      <c r="J96" s="82"/>
      <c r="K96" s="82"/>
      <c r="L96" s="82"/>
      <c r="M96" s="82"/>
      <c r="N96" s="82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AC96" s="86">
        <v>36072</v>
      </c>
      <c r="AD96" s="87" t="s">
        <v>44</v>
      </c>
      <c r="AE96" t="s">
        <v>94</v>
      </c>
      <c r="AF96" t="s">
        <v>113</v>
      </c>
      <c r="AG96" t="s">
        <v>30</v>
      </c>
      <c r="AH96" t="str">
        <f t="shared" si="13"/>
        <v>INTRA-CAND-WEST-PHYST.CLAIR/IM</v>
      </c>
    </row>
    <row r="97" spans="8:34" x14ac:dyDescent="0.25">
      <c r="H97" s="86"/>
      <c r="J97" s="82"/>
      <c r="K97" s="82"/>
      <c r="L97" s="82"/>
      <c r="M97" s="82"/>
      <c r="N97" s="82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AC97" s="86">
        <v>36073</v>
      </c>
      <c r="AD97" s="87" t="s">
        <v>44</v>
      </c>
      <c r="AE97" t="s">
        <v>94</v>
      </c>
      <c r="AF97" t="s">
        <v>93</v>
      </c>
      <c r="AG97" t="s">
        <v>30</v>
      </c>
      <c r="AH97" t="str">
        <f t="shared" si="13"/>
        <v>INTRA-CAND-WEST-PHYWADDINGTON/IM</v>
      </c>
    </row>
    <row r="98" spans="8:34" x14ac:dyDescent="0.25">
      <c r="H98" s="86"/>
      <c r="J98" s="82"/>
      <c r="K98" s="82"/>
      <c r="L98" s="82"/>
      <c r="M98" s="82"/>
      <c r="N98" s="82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AC98" s="86">
        <v>36074</v>
      </c>
      <c r="AD98" s="87" t="s">
        <v>44</v>
      </c>
      <c r="AE98" t="s">
        <v>94</v>
      </c>
      <c r="AF98" t="s">
        <v>93</v>
      </c>
      <c r="AG98" t="s">
        <v>30</v>
      </c>
      <c r="AH98" t="str">
        <f t="shared" si="13"/>
        <v>INTRA-CAND-WEST-PHYWADDINGTON/IM</v>
      </c>
    </row>
    <row r="99" spans="8:34" x14ac:dyDescent="0.25">
      <c r="H99" s="86"/>
      <c r="J99" s="82"/>
      <c r="K99" s="82"/>
      <c r="L99" s="82"/>
      <c r="M99" s="82"/>
      <c r="N99" s="82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AC99" s="86">
        <v>36075</v>
      </c>
      <c r="AD99" s="87" t="s">
        <v>44</v>
      </c>
      <c r="AE99" t="s">
        <v>101</v>
      </c>
      <c r="AF99" t="s">
        <v>114</v>
      </c>
      <c r="AG99" t="s">
        <v>21</v>
      </c>
      <c r="AH99" t="str">
        <f t="shared" si="13"/>
        <v>INTRA-CAND-WEST-PRCNGGJ</v>
      </c>
    </row>
    <row r="100" spans="8:34" x14ac:dyDescent="0.25">
      <c r="H100" s="86"/>
      <c r="J100" s="82"/>
      <c r="K100" s="82"/>
      <c r="L100" s="82"/>
      <c r="M100" s="82"/>
      <c r="N100" s="82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AC100" s="86">
        <v>36076</v>
      </c>
      <c r="AD100" s="87" t="s">
        <v>44</v>
      </c>
      <c r="AE100" t="s">
        <v>101</v>
      </c>
      <c r="AF100" t="s">
        <v>115</v>
      </c>
      <c r="AG100" t="s">
        <v>21</v>
      </c>
      <c r="AH100" t="str">
        <f t="shared" si="13"/>
        <v>INTRA-CAND-WEST-PRCNGI-MALIN</v>
      </c>
    </row>
    <row r="101" spans="8:34" x14ac:dyDescent="0.25">
      <c r="H101" s="86"/>
      <c r="J101" s="82"/>
      <c r="K101" s="82"/>
      <c r="L101" s="82"/>
      <c r="M101" s="82"/>
      <c r="N101" s="82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AC101" s="86">
        <v>36077</v>
      </c>
      <c r="AD101" s="87" t="s">
        <v>44</v>
      </c>
      <c r="AE101" t="s">
        <v>101</v>
      </c>
      <c r="AF101" t="s">
        <v>88</v>
      </c>
      <c r="AG101" t="s">
        <v>21</v>
      </c>
      <c r="AH101" t="str">
        <f t="shared" si="13"/>
        <v>INTRA-CAND-WEST-PRCNGMR-AECO/C</v>
      </c>
    </row>
    <row r="102" spans="8:34" x14ac:dyDescent="0.25">
      <c r="H102" s="86"/>
      <c r="J102" s="82"/>
      <c r="K102" s="82"/>
      <c r="L102" s="82"/>
      <c r="M102" s="82"/>
      <c r="N102" s="82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AC102" s="86">
        <v>36078</v>
      </c>
      <c r="AD102" s="87" t="s">
        <v>44</v>
      </c>
      <c r="AE102" t="s">
        <v>101</v>
      </c>
      <c r="AF102" t="s">
        <v>88</v>
      </c>
      <c r="AG102" t="s">
        <v>21</v>
      </c>
      <c r="AH102" t="str">
        <f t="shared" si="13"/>
        <v>INTRA-CAND-WEST-PRCNGMR-AECO/C</v>
      </c>
    </row>
    <row r="103" spans="8:34" x14ac:dyDescent="0.25">
      <c r="AC103" s="86">
        <v>36079</v>
      </c>
      <c r="AD103" s="87" t="s">
        <v>44</v>
      </c>
      <c r="AE103" t="s">
        <v>101</v>
      </c>
      <c r="AF103" t="s">
        <v>88</v>
      </c>
      <c r="AG103" t="s">
        <v>21</v>
      </c>
      <c r="AH103" t="str">
        <f t="shared" si="13"/>
        <v>INTRA-CAND-WEST-PRCNGMR-AECO/C</v>
      </c>
    </row>
    <row r="104" spans="8:34" x14ac:dyDescent="0.25">
      <c r="AC104" s="86">
        <v>36080</v>
      </c>
      <c r="AD104" s="87" t="s">
        <v>44</v>
      </c>
      <c r="AE104" t="s">
        <v>101</v>
      </c>
      <c r="AF104" t="s">
        <v>88</v>
      </c>
      <c r="AG104" t="s">
        <v>21</v>
      </c>
      <c r="AH104" t="str">
        <f t="shared" si="13"/>
        <v>INTRA-CAND-WEST-PRCNGMR-AECO/C</v>
      </c>
    </row>
    <row r="105" spans="8:34" x14ac:dyDescent="0.25">
      <c r="AC105" s="86">
        <v>36081</v>
      </c>
      <c r="AD105" s="87" t="s">
        <v>44</v>
      </c>
      <c r="AE105" t="s">
        <v>101</v>
      </c>
      <c r="AF105" t="s">
        <v>88</v>
      </c>
      <c r="AG105" t="s">
        <v>21</v>
      </c>
      <c r="AH105" t="str">
        <f t="shared" si="13"/>
        <v>INTRA-CAND-WEST-PRCNGMR-AECO/C</v>
      </c>
    </row>
    <row r="106" spans="8:34" x14ac:dyDescent="0.25">
      <c r="AC106" s="86">
        <v>36082</v>
      </c>
      <c r="AD106" s="87" t="s">
        <v>44</v>
      </c>
      <c r="AE106" t="s">
        <v>45</v>
      </c>
      <c r="AF106" t="s">
        <v>57</v>
      </c>
      <c r="AG106" t="s">
        <v>19</v>
      </c>
      <c r="AH106" t="str">
        <f t="shared" si="13"/>
        <v>INTRA-CAND-BC-GD-GDLGDP-HEHUB</v>
      </c>
    </row>
    <row r="107" spans="8:34" x14ac:dyDescent="0.25">
      <c r="AC107" s="86">
        <v>36083</v>
      </c>
      <c r="AD107" s="87" t="s">
        <v>44</v>
      </c>
      <c r="AE107" t="s">
        <v>45</v>
      </c>
      <c r="AF107" t="s">
        <v>102</v>
      </c>
      <c r="AG107" t="s">
        <v>19</v>
      </c>
      <c r="AH107" t="str">
        <f t="shared" si="13"/>
        <v>INTRA-CAND-BC-GD-GDLGDP-KERN/OPAL</v>
      </c>
    </row>
    <row r="108" spans="8:34" x14ac:dyDescent="0.25">
      <c r="AC108" s="86">
        <v>36084</v>
      </c>
      <c r="AD108" s="87" t="s">
        <v>44</v>
      </c>
      <c r="AE108" t="s">
        <v>45</v>
      </c>
      <c r="AF108" t="s">
        <v>120</v>
      </c>
      <c r="AG108" t="s">
        <v>19</v>
      </c>
      <c r="AH108" t="str">
        <f t="shared" si="13"/>
        <v>INTRA-CAND-BC-GD-GDLGDP-NTHWST/CANB</v>
      </c>
    </row>
    <row r="109" spans="8:34" x14ac:dyDescent="0.25">
      <c r="AC109" s="86">
        <v>36085</v>
      </c>
      <c r="AD109" s="87" t="s">
        <v>44</v>
      </c>
      <c r="AE109" t="s">
        <v>121</v>
      </c>
      <c r="AF109" t="s">
        <v>122</v>
      </c>
      <c r="AG109" t="s">
        <v>21</v>
      </c>
      <c r="AH109" t="str">
        <f t="shared" si="13"/>
        <v>INTRA-CAND-BC-PRCIF-NTHWST/CANB</v>
      </c>
    </row>
    <row r="110" spans="8:34" x14ac:dyDescent="0.25">
      <c r="AC110" s="86">
        <v>36086</v>
      </c>
      <c r="AD110" s="87" t="s">
        <v>44</v>
      </c>
      <c r="AE110" t="s">
        <v>121</v>
      </c>
      <c r="AF110" t="s">
        <v>122</v>
      </c>
      <c r="AG110" t="s">
        <v>21</v>
      </c>
      <c r="AH110" t="str">
        <f t="shared" si="13"/>
        <v>INTRA-CAND-BC-PRCIF-NTHWST/CANB</v>
      </c>
    </row>
    <row r="111" spans="8:34" x14ac:dyDescent="0.25">
      <c r="AC111" s="86">
        <v>36087</v>
      </c>
      <c r="AD111" s="87" t="s">
        <v>44</v>
      </c>
      <c r="AE111" t="s">
        <v>121</v>
      </c>
      <c r="AF111" t="s">
        <v>63</v>
      </c>
      <c r="AG111" t="s">
        <v>21</v>
      </c>
      <c r="AH111" t="str">
        <f t="shared" si="13"/>
        <v>INTRA-CAND-BC-PRCIF-NTHWST/CANBR</v>
      </c>
    </row>
    <row r="112" spans="8:34" x14ac:dyDescent="0.25">
      <c r="AC112" s="86">
        <v>36088</v>
      </c>
      <c r="AD112" s="87" t="s">
        <v>44</v>
      </c>
      <c r="AE112" t="s">
        <v>121</v>
      </c>
      <c r="AF112" t="s">
        <v>63</v>
      </c>
      <c r="AG112" t="s">
        <v>21</v>
      </c>
      <c r="AH112" t="str">
        <f t="shared" si="13"/>
        <v>INTRA-CAND-BC-PRCIF-NTHWST/CANBR</v>
      </c>
    </row>
    <row r="113" spans="29:34" x14ac:dyDescent="0.25">
      <c r="AC113" s="86">
        <v>36089</v>
      </c>
      <c r="AD113" s="87" t="s">
        <v>44</v>
      </c>
      <c r="AE113" t="s">
        <v>121</v>
      </c>
      <c r="AF113" t="s">
        <v>63</v>
      </c>
      <c r="AG113" t="s">
        <v>21</v>
      </c>
      <c r="AH113" t="str">
        <f t="shared" si="13"/>
        <v>INTRA-CAND-BC-PRCIF-NTHWST/CANBR</v>
      </c>
    </row>
    <row r="114" spans="29:34" x14ac:dyDescent="0.25">
      <c r="AC114" s="86">
        <v>36090</v>
      </c>
      <c r="AD114" s="87" t="s">
        <v>44</v>
      </c>
      <c r="AE114" t="s">
        <v>121</v>
      </c>
      <c r="AF114" t="s">
        <v>63</v>
      </c>
      <c r="AG114" t="s">
        <v>21</v>
      </c>
      <c r="AH114" t="str">
        <f t="shared" si="13"/>
        <v>INTRA-CAND-BC-PRCIF-NTHWST/CANBR</v>
      </c>
    </row>
    <row r="115" spans="29:34" x14ac:dyDescent="0.25">
      <c r="AC115" s="86">
        <v>36091</v>
      </c>
      <c r="AD115" s="87" t="s">
        <v>44</v>
      </c>
      <c r="AE115" t="s">
        <v>121</v>
      </c>
      <c r="AF115" t="s">
        <v>63</v>
      </c>
      <c r="AG115" t="s">
        <v>21</v>
      </c>
      <c r="AH115" t="str">
        <f t="shared" si="13"/>
        <v>INTRA-CAND-BC-PRCIF-NTHWST/CANBR</v>
      </c>
    </row>
    <row r="116" spans="29:34" x14ac:dyDescent="0.25">
      <c r="AC116" s="86">
        <v>36092</v>
      </c>
      <c r="AD116" s="87" t="s">
        <v>44</v>
      </c>
      <c r="AE116" t="s">
        <v>121</v>
      </c>
      <c r="AF116" t="s">
        <v>104</v>
      </c>
      <c r="AG116" t="s">
        <v>21</v>
      </c>
      <c r="AH116" t="str">
        <f t="shared" si="13"/>
        <v>INTRA-CAND-BC-PRCIF-NWPL_ROCKY_M</v>
      </c>
    </row>
    <row r="117" spans="29:34" x14ac:dyDescent="0.25">
      <c r="AC117" s="86">
        <v>36093</v>
      </c>
      <c r="AD117" s="87" t="s">
        <v>44</v>
      </c>
      <c r="AE117" t="s">
        <v>121</v>
      </c>
      <c r="AF117" t="s">
        <v>104</v>
      </c>
      <c r="AG117" t="s">
        <v>21</v>
      </c>
      <c r="AH117" t="str">
        <f t="shared" si="13"/>
        <v>INTRA-CAND-BC-PRCIF-NWPL_ROCKY_M</v>
      </c>
    </row>
    <row r="118" spans="29:34" x14ac:dyDescent="0.25">
      <c r="AC118" s="86">
        <v>36094</v>
      </c>
      <c r="AD118" s="87" t="s">
        <v>44</v>
      </c>
      <c r="AE118" t="s">
        <v>121</v>
      </c>
      <c r="AF118" t="s">
        <v>86</v>
      </c>
      <c r="AG118" t="s">
        <v>21</v>
      </c>
      <c r="AH118" t="str">
        <f t="shared" si="13"/>
        <v>INTRA-CAND-BC-PRCNG</v>
      </c>
    </row>
    <row r="119" spans="29:34" x14ac:dyDescent="0.25">
      <c r="AC119" s="86">
        <v>36095</v>
      </c>
      <c r="AD119" s="87" t="s">
        <v>44</v>
      </c>
      <c r="AE119" t="s">
        <v>121</v>
      </c>
      <c r="AF119" t="s">
        <v>86</v>
      </c>
      <c r="AG119" t="s">
        <v>21</v>
      </c>
      <c r="AH119" t="str">
        <f t="shared" si="13"/>
        <v>INTRA-CAND-BC-PRCNG</v>
      </c>
    </row>
    <row r="120" spans="29:34" x14ac:dyDescent="0.25">
      <c r="AC120" s="86">
        <v>36096</v>
      </c>
      <c r="AD120" s="87" t="s">
        <v>44</v>
      </c>
      <c r="AE120" t="s">
        <v>121</v>
      </c>
      <c r="AF120" t="s">
        <v>86</v>
      </c>
      <c r="AG120" t="s">
        <v>21</v>
      </c>
      <c r="AH120" t="str">
        <f t="shared" si="13"/>
        <v>INTRA-CAND-BC-PRCNG</v>
      </c>
    </row>
    <row r="121" spans="29:34" x14ac:dyDescent="0.25">
      <c r="AC121" s="86">
        <v>36097</v>
      </c>
      <c r="AD121" s="87" t="s">
        <v>44</v>
      </c>
      <c r="AE121" t="s">
        <v>121</v>
      </c>
      <c r="AF121" t="s">
        <v>86</v>
      </c>
      <c r="AG121" t="s">
        <v>21</v>
      </c>
      <c r="AH121" t="str">
        <f t="shared" si="13"/>
        <v>INTRA-CAND-BC-PRCNG</v>
      </c>
    </row>
    <row r="122" spans="29:34" x14ac:dyDescent="0.25">
      <c r="AC122" s="86">
        <v>36098</v>
      </c>
      <c r="AD122" s="87" t="s">
        <v>44</v>
      </c>
      <c r="AE122" t="s">
        <v>121</v>
      </c>
      <c r="AF122" t="s">
        <v>86</v>
      </c>
      <c r="AG122" t="s">
        <v>21</v>
      </c>
      <c r="AH122" t="str">
        <f t="shared" si="13"/>
        <v>INTRA-CAND-BC-PRCNG</v>
      </c>
    </row>
    <row r="123" spans="29:34" x14ac:dyDescent="0.25">
      <c r="AC123" s="86">
        <v>36099</v>
      </c>
      <c r="AD123" s="87" t="s">
        <v>44</v>
      </c>
      <c r="AE123" t="s">
        <v>121</v>
      </c>
      <c r="AF123" t="s">
        <v>114</v>
      </c>
      <c r="AG123" t="s">
        <v>21</v>
      </c>
      <c r="AH123" t="str">
        <f t="shared" si="13"/>
        <v>INTRA-CAND-BC-PRCNGGJ</v>
      </c>
    </row>
    <row r="124" spans="29:34" x14ac:dyDescent="0.25">
      <c r="AC124" s="86">
        <v>36100</v>
      </c>
      <c r="AD124" s="87" t="s">
        <v>44</v>
      </c>
      <c r="AE124" t="s">
        <v>94</v>
      </c>
      <c r="AF124" t="s">
        <v>51</v>
      </c>
      <c r="AG124" t="s">
        <v>30</v>
      </c>
      <c r="AH124" t="str">
        <f t="shared" si="13"/>
        <v>INTRA-CAND-WEST-PHYM</v>
      </c>
    </row>
    <row r="125" spans="29:34" x14ac:dyDescent="0.25">
      <c r="AC125" s="86">
        <v>36101</v>
      </c>
      <c r="AD125" s="87" t="s">
        <v>44</v>
      </c>
      <c r="AE125" t="s">
        <v>94</v>
      </c>
      <c r="AF125" t="s">
        <v>51</v>
      </c>
      <c r="AG125" t="s">
        <v>30</v>
      </c>
      <c r="AH125" t="str">
        <f t="shared" si="13"/>
        <v>INTRA-CAND-WEST-PHYM</v>
      </c>
    </row>
    <row r="126" spans="29:34" x14ac:dyDescent="0.25">
      <c r="AC126" s="86">
        <v>36102</v>
      </c>
      <c r="AD126" s="87" t="s">
        <v>44</v>
      </c>
      <c r="AE126" t="s">
        <v>94</v>
      </c>
      <c r="AF126" t="s">
        <v>51</v>
      </c>
      <c r="AG126" t="s">
        <v>30</v>
      </c>
      <c r="AH126" t="str">
        <f t="shared" si="13"/>
        <v>INTRA-CAND-WEST-PHYM</v>
      </c>
    </row>
    <row r="127" spans="29:34" x14ac:dyDescent="0.25">
      <c r="AC127" s="86">
        <v>36103</v>
      </c>
      <c r="AD127" s="87" t="s">
        <v>44</v>
      </c>
      <c r="AE127" t="s">
        <v>94</v>
      </c>
      <c r="AF127" t="s">
        <v>51</v>
      </c>
      <c r="AG127" t="s">
        <v>30</v>
      </c>
      <c r="AH127" t="str">
        <f t="shared" ref="AH127:AH156" si="14">CONCATENATE(AE127,AF127)</f>
        <v>INTRA-CAND-WEST-PHYM</v>
      </c>
    </row>
    <row r="128" spans="29:34" x14ac:dyDescent="0.25">
      <c r="AC128" s="86">
        <v>36104</v>
      </c>
      <c r="AD128" s="87" t="s">
        <v>44</v>
      </c>
      <c r="AE128" t="s">
        <v>94</v>
      </c>
      <c r="AF128" t="s">
        <v>51</v>
      </c>
      <c r="AG128" t="s">
        <v>30</v>
      </c>
      <c r="AH128" t="str">
        <f t="shared" si="14"/>
        <v>INTRA-CAND-WEST-PHYM</v>
      </c>
    </row>
    <row r="129" spans="29:34" x14ac:dyDescent="0.25">
      <c r="AC129" s="86">
        <v>36105</v>
      </c>
      <c r="AD129" s="87" t="s">
        <v>44</v>
      </c>
      <c r="AE129" t="s">
        <v>94</v>
      </c>
      <c r="AF129" t="s">
        <v>51</v>
      </c>
      <c r="AG129" t="s">
        <v>30</v>
      </c>
      <c r="AH129" t="str">
        <f t="shared" si="14"/>
        <v>INTRA-CAND-WEST-PHYM</v>
      </c>
    </row>
    <row r="130" spans="29:34" x14ac:dyDescent="0.25">
      <c r="AC130" s="86">
        <v>36106</v>
      </c>
      <c r="AD130" s="87" t="s">
        <v>44</v>
      </c>
      <c r="AE130" t="s">
        <v>94</v>
      </c>
      <c r="AF130" t="s">
        <v>51</v>
      </c>
      <c r="AG130" t="s">
        <v>30</v>
      </c>
      <c r="AH130" t="str">
        <f t="shared" si="14"/>
        <v>INTRA-CAND-WEST-PHYM</v>
      </c>
    </row>
    <row r="131" spans="29:34" x14ac:dyDescent="0.25">
      <c r="AC131" s="86">
        <v>36107</v>
      </c>
      <c r="AD131" s="87" t="s">
        <v>44</v>
      </c>
      <c r="AE131" t="s">
        <v>94</v>
      </c>
      <c r="AF131" t="s">
        <v>51</v>
      </c>
      <c r="AG131" t="s">
        <v>30</v>
      </c>
      <c r="AH131" t="str">
        <f t="shared" si="14"/>
        <v>INTRA-CAND-WEST-PHYM</v>
      </c>
    </row>
    <row r="132" spans="29:34" x14ac:dyDescent="0.25">
      <c r="AC132" s="86">
        <v>36108</v>
      </c>
      <c r="AD132" s="87" t="s">
        <v>44</v>
      </c>
      <c r="AE132" t="s">
        <v>94</v>
      </c>
      <c r="AF132" t="s">
        <v>51</v>
      </c>
      <c r="AG132" t="s">
        <v>30</v>
      </c>
      <c r="AH132" t="str">
        <f t="shared" si="14"/>
        <v>INTRA-CAND-WEST-PHYM</v>
      </c>
    </row>
    <row r="133" spans="29:34" x14ac:dyDescent="0.25">
      <c r="AC133" s="86">
        <v>36109</v>
      </c>
      <c r="AD133" s="87" t="s">
        <v>44</v>
      </c>
      <c r="AE133" t="s">
        <v>94</v>
      </c>
      <c r="AF133" t="s">
        <v>51</v>
      </c>
      <c r="AG133" t="s">
        <v>30</v>
      </c>
      <c r="AH133" t="str">
        <f t="shared" si="14"/>
        <v>INTRA-CAND-WEST-PHYM</v>
      </c>
    </row>
    <row r="134" spans="29:34" x14ac:dyDescent="0.25">
      <c r="AE134" t="s">
        <v>119</v>
      </c>
      <c r="AF134" t="s">
        <v>46</v>
      </c>
      <c r="AG134" t="s">
        <v>19</v>
      </c>
      <c r="AH134" t="str">
        <f t="shared" si="14"/>
        <v>FT-CAND-OP-GD-GDLGD-CGPR-AECO/AV</v>
      </c>
    </row>
    <row r="135" spans="29:34" x14ac:dyDescent="0.25">
      <c r="AE135" t="s">
        <v>119</v>
      </c>
      <c r="AF135" t="s">
        <v>46</v>
      </c>
      <c r="AG135" t="s">
        <v>19</v>
      </c>
      <c r="AH135" t="str">
        <f t="shared" si="14"/>
        <v>FT-CAND-OP-GD-GDLGD-CGPR-AECO/AV</v>
      </c>
    </row>
    <row r="136" spans="29:34" x14ac:dyDescent="0.25">
      <c r="AE136" t="s">
        <v>119</v>
      </c>
      <c r="AF136" t="s">
        <v>46</v>
      </c>
      <c r="AG136" t="s">
        <v>19</v>
      </c>
      <c r="AH136" t="str">
        <f t="shared" si="14"/>
        <v>FT-CAND-OP-GD-GDLGD-CGPR-AECO/AV</v>
      </c>
    </row>
    <row r="137" spans="29:34" x14ac:dyDescent="0.25">
      <c r="AE137" t="s">
        <v>119</v>
      </c>
      <c r="AF137" t="s">
        <v>46</v>
      </c>
      <c r="AG137" t="s">
        <v>19</v>
      </c>
      <c r="AH137" t="str">
        <f t="shared" si="14"/>
        <v>FT-CAND-OP-GD-GDLGD-CGPR-AECO/AV</v>
      </c>
    </row>
    <row r="138" spans="29:34" x14ac:dyDescent="0.25">
      <c r="AE138" t="s">
        <v>119</v>
      </c>
      <c r="AF138" t="s">
        <v>46</v>
      </c>
      <c r="AG138" t="s">
        <v>19</v>
      </c>
      <c r="AH138" t="str">
        <f t="shared" si="14"/>
        <v>FT-CAND-OP-GD-GDLGD-CGPR-AECO/AV</v>
      </c>
    </row>
    <row r="139" spans="29:34" x14ac:dyDescent="0.25">
      <c r="AE139" t="s">
        <v>45</v>
      </c>
      <c r="AF139" t="s">
        <v>51</v>
      </c>
      <c r="AG139" t="s">
        <v>19</v>
      </c>
      <c r="AH139" t="str">
        <f t="shared" si="14"/>
        <v>INTRA-CAND-BC-GD-GDLM</v>
      </c>
    </row>
    <row r="140" spans="29:34" x14ac:dyDescent="0.25">
      <c r="AE140" t="s">
        <v>45</v>
      </c>
      <c r="AF140" t="s">
        <v>51</v>
      </c>
      <c r="AG140" t="s">
        <v>19</v>
      </c>
      <c r="AH140" t="str">
        <f t="shared" si="14"/>
        <v>INTRA-CAND-BC-GD-GDLM</v>
      </c>
    </row>
    <row r="141" spans="29:34" x14ac:dyDescent="0.25">
      <c r="AE141" t="s">
        <v>45</v>
      </c>
      <c r="AF141" t="s">
        <v>51</v>
      </c>
      <c r="AG141" t="s">
        <v>19</v>
      </c>
      <c r="AH141" t="str">
        <f t="shared" si="14"/>
        <v>INTRA-CAND-BC-GD-GDLM</v>
      </c>
    </row>
    <row r="142" spans="29:34" x14ac:dyDescent="0.25">
      <c r="AE142" t="s">
        <v>121</v>
      </c>
      <c r="AF142" t="s">
        <v>122</v>
      </c>
      <c r="AG142" t="s">
        <v>21</v>
      </c>
      <c r="AH142" t="str">
        <f t="shared" si="14"/>
        <v>INTRA-CAND-BC-PRCIF-NTHWST/CANB</v>
      </c>
    </row>
    <row r="143" spans="29:34" x14ac:dyDescent="0.25">
      <c r="AE143" t="s">
        <v>121</v>
      </c>
      <c r="AF143" t="s">
        <v>122</v>
      </c>
      <c r="AG143" t="s">
        <v>21</v>
      </c>
      <c r="AH143" t="str">
        <f t="shared" si="14"/>
        <v>INTRA-CAND-BC-PRCIF-NTHWST/CANB</v>
      </c>
    </row>
    <row r="144" spans="29:34" x14ac:dyDescent="0.25">
      <c r="AE144" t="s">
        <v>121</v>
      </c>
      <c r="AF144" t="s">
        <v>63</v>
      </c>
      <c r="AG144" t="s">
        <v>21</v>
      </c>
      <c r="AH144" t="str">
        <f t="shared" si="14"/>
        <v>INTRA-CAND-BC-PRCIF-NTHWST/CANBR</v>
      </c>
    </row>
    <row r="145" spans="31:34" x14ac:dyDescent="0.25">
      <c r="AE145" t="s">
        <v>121</v>
      </c>
      <c r="AF145" t="s">
        <v>63</v>
      </c>
      <c r="AG145" t="s">
        <v>21</v>
      </c>
      <c r="AH145" t="str">
        <f t="shared" si="14"/>
        <v>INTRA-CAND-BC-PRCIF-NTHWST/CANBR</v>
      </c>
    </row>
    <row r="146" spans="31:34" x14ac:dyDescent="0.25">
      <c r="AE146" t="s">
        <v>121</v>
      </c>
      <c r="AF146" t="s">
        <v>63</v>
      </c>
      <c r="AG146" t="s">
        <v>21</v>
      </c>
      <c r="AH146" t="str">
        <f t="shared" si="14"/>
        <v>INTRA-CAND-BC-PRCIF-NTHWST/CANBR</v>
      </c>
    </row>
    <row r="147" spans="31:34" x14ac:dyDescent="0.25">
      <c r="AE147" t="s">
        <v>121</v>
      </c>
      <c r="AF147" t="s">
        <v>63</v>
      </c>
      <c r="AG147" t="s">
        <v>21</v>
      </c>
      <c r="AH147" t="str">
        <f t="shared" si="14"/>
        <v>INTRA-CAND-BC-PRCIF-NTHWST/CANBR</v>
      </c>
    </row>
    <row r="148" spans="31:34" x14ac:dyDescent="0.25">
      <c r="AE148" t="s">
        <v>121</v>
      </c>
      <c r="AF148" t="s">
        <v>63</v>
      </c>
      <c r="AG148" t="s">
        <v>21</v>
      </c>
      <c r="AH148" t="str">
        <f t="shared" si="14"/>
        <v>INTRA-CAND-BC-PRCIF-NTHWST/CANBR</v>
      </c>
    </row>
    <row r="149" spans="31:34" x14ac:dyDescent="0.25">
      <c r="AE149" t="s">
        <v>121</v>
      </c>
      <c r="AF149" t="s">
        <v>104</v>
      </c>
      <c r="AG149" t="s">
        <v>21</v>
      </c>
      <c r="AH149" t="str">
        <f t="shared" si="14"/>
        <v>INTRA-CAND-BC-PRCIF-NWPL_ROCKY_M</v>
      </c>
    </row>
    <row r="150" spans="31:34" x14ac:dyDescent="0.25">
      <c r="AE150" t="s">
        <v>121</v>
      </c>
      <c r="AF150" t="s">
        <v>104</v>
      </c>
      <c r="AG150" t="s">
        <v>21</v>
      </c>
      <c r="AH150" t="str">
        <f t="shared" si="14"/>
        <v>INTRA-CAND-BC-PRCIF-NWPL_ROCKY_M</v>
      </c>
    </row>
    <row r="151" spans="31:34" x14ac:dyDescent="0.25">
      <c r="AE151" t="s">
        <v>121</v>
      </c>
      <c r="AF151" t="s">
        <v>86</v>
      </c>
      <c r="AG151" t="s">
        <v>21</v>
      </c>
      <c r="AH151" t="str">
        <f t="shared" si="14"/>
        <v>INTRA-CAND-BC-PRCNG</v>
      </c>
    </row>
    <row r="152" spans="31:34" x14ac:dyDescent="0.25">
      <c r="AE152" t="s">
        <v>121</v>
      </c>
      <c r="AF152" t="s">
        <v>86</v>
      </c>
      <c r="AG152" t="s">
        <v>21</v>
      </c>
      <c r="AH152" t="str">
        <f t="shared" si="14"/>
        <v>INTRA-CAND-BC-PRCNG</v>
      </c>
    </row>
    <row r="153" spans="31:34" x14ac:dyDescent="0.25">
      <c r="AE153" t="s">
        <v>121</v>
      </c>
      <c r="AF153" t="s">
        <v>86</v>
      </c>
      <c r="AG153" t="s">
        <v>21</v>
      </c>
      <c r="AH153" t="str">
        <f t="shared" si="14"/>
        <v>INTRA-CAND-BC-PRCNG</v>
      </c>
    </row>
    <row r="154" spans="31:34" x14ac:dyDescent="0.25">
      <c r="AE154" t="s">
        <v>121</v>
      </c>
      <c r="AF154" t="s">
        <v>86</v>
      </c>
      <c r="AG154" t="s">
        <v>21</v>
      </c>
      <c r="AH154" t="str">
        <f t="shared" si="14"/>
        <v>INTRA-CAND-BC-PRCNG</v>
      </c>
    </row>
    <row r="155" spans="31:34" x14ac:dyDescent="0.25">
      <c r="AE155" t="s">
        <v>121</v>
      </c>
      <c r="AF155" t="s">
        <v>86</v>
      </c>
      <c r="AG155" t="s">
        <v>21</v>
      </c>
      <c r="AH155" t="str">
        <f t="shared" si="14"/>
        <v>INTRA-CAND-BC-PRCNG</v>
      </c>
    </row>
    <row r="156" spans="31:34" x14ac:dyDescent="0.25">
      <c r="AE156" t="s">
        <v>121</v>
      </c>
      <c r="AF156" t="s">
        <v>114</v>
      </c>
      <c r="AG156" t="s">
        <v>21</v>
      </c>
      <c r="AH156" t="str">
        <f t="shared" si="14"/>
        <v>INTRA-CAND-BC-PRCNGGJ</v>
      </c>
    </row>
  </sheetData>
  <autoFilter ref="A7:AK73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As Queried from GRMS</vt:lpstr>
      <vt:lpstr>GRMS Detail</vt:lpstr>
      <vt:lpstr>'GRMS Detail'!CurveTable</vt:lpstr>
      <vt:lpstr>'GRMS Detail'!ExternalData10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cp:lastPrinted>1999-12-17T02:18:33Z</cp:lastPrinted>
  <dcterms:created xsi:type="dcterms:W3CDTF">1999-03-31T04:36:53Z</dcterms:created>
  <dcterms:modified xsi:type="dcterms:W3CDTF">2023-09-10T15:14:08Z</dcterms:modified>
</cp:coreProperties>
</file>